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ozpočet Olomouckého kraje\2023\ZOK 12.12.2022\"/>
    </mc:Choice>
  </mc:AlternateContent>
  <bookViews>
    <workbookView xWindow="0" yWindow="0" windowWidth="28800" windowHeight="11400"/>
  </bookViews>
  <sheets>
    <sheet name="Souhrn" sheetId="6" r:id="rId1"/>
    <sheet name="Oblast školství - ORJ 10" sheetId="13" r:id="rId2"/>
    <sheet name="Oblast školství - ORJ 52" sheetId="1" r:id="rId3"/>
    <sheet name="Oblast školství - ORJ 59" sheetId="14" r:id="rId4"/>
    <sheet name="Oblast sociální - ORJ 52 " sheetId="8" r:id="rId5"/>
    <sheet name="Sociální - ORJ 59 " sheetId="9" r:id="rId6"/>
    <sheet name="Oblast dopravy - ORJ 12" sheetId="12" r:id="rId7"/>
    <sheet name="Oblast dopravy - ORJ 50" sheetId="7" r:id="rId8"/>
    <sheet name="Oblast kultury - ORJ 52" sheetId="3" r:id="rId9"/>
    <sheet name="Oblast kultury - ORJ 59" sheetId="15" r:id="rId10"/>
    <sheet name="Oblast zdravotnictví - ORJ 52" sheetId="4" r:id="rId11"/>
    <sheet name="Zdravotnictví - ORJ 59 " sheetId="10" r:id="rId12"/>
    <sheet name="Úz. plánování - ORJ 59" sheetId="11" r:id="rId13"/>
  </sheets>
  <definedNames>
    <definedName name="_xlnm.Print_Titles" localSheetId="4">'Oblast sociální - ORJ 52 '!$1:$7</definedName>
    <definedName name="_xlnm.Print_Titles" localSheetId="1">'Oblast školství - ORJ 10'!$1:$7</definedName>
    <definedName name="_xlnm.Print_Titles" localSheetId="2">'Oblast školství - ORJ 52'!$1:$7</definedName>
    <definedName name="_xlnm.Print_Area" localSheetId="6">'Oblast dopravy - ORJ 12'!$A$1:$W$12</definedName>
    <definedName name="_xlnm.Print_Area" localSheetId="7">'Oblast dopravy - ORJ 50'!$A$1:$W$17</definedName>
    <definedName name="_xlnm.Print_Area" localSheetId="8">'Oblast kultury - ORJ 52'!$A$1:$W$12</definedName>
    <definedName name="_xlnm.Print_Area" localSheetId="9">'Oblast kultury - ORJ 59'!$A$1:$W$11</definedName>
    <definedName name="_xlnm.Print_Area" localSheetId="4">'Oblast sociální - ORJ 52 '!$A$1:$Y$35</definedName>
    <definedName name="_xlnm.Print_Area" localSheetId="1">'Oblast školství - ORJ 10'!$A$1:$Y$27</definedName>
    <definedName name="_xlnm.Print_Area" localSheetId="2">'Oblast školství - ORJ 52'!$A$1:$W$26</definedName>
    <definedName name="_xlnm.Print_Area" localSheetId="3">'Oblast školství - ORJ 59'!$A$1:$X$18</definedName>
    <definedName name="_xlnm.Print_Area" localSheetId="10">'Oblast zdravotnictví - ORJ 52'!$A$1:$W$22</definedName>
    <definedName name="_xlnm.Print_Area" localSheetId="5">'Sociální - ORJ 59 '!$A$1:$W$10</definedName>
    <definedName name="_xlnm.Print_Area" localSheetId="0">Souhrn!$A$1:$H$20</definedName>
    <definedName name="_xlnm.Print_Area" localSheetId="12">'Úz. plánování - ORJ 59'!$A$1:$W$10</definedName>
    <definedName name="_xlnm.Print_Area" localSheetId="11">'Zdravotnictví - ORJ 59 '!$A$1:$W$10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4" l="1"/>
  <c r="K14" i="4" l="1"/>
  <c r="P14" i="4"/>
  <c r="U23" i="4"/>
  <c r="V14" i="4"/>
  <c r="T20" i="1" l="1"/>
  <c r="Q20" i="1"/>
  <c r="P20" i="1" s="1"/>
  <c r="W20" i="1" s="1"/>
  <c r="M20" i="1"/>
  <c r="M11" i="3" l="1"/>
  <c r="P9" i="9" l="1"/>
  <c r="E20" i="6" l="1"/>
  <c r="D20" i="6"/>
  <c r="G13" i="6"/>
  <c r="C13" i="6"/>
  <c r="H13" i="6" s="1"/>
  <c r="T10" i="15" l="1"/>
  <c r="Q10" i="15"/>
  <c r="P10" i="15"/>
  <c r="W10" i="15" s="1"/>
  <c r="T9" i="15"/>
  <c r="T8" i="15" s="1"/>
  <c r="T11" i="15" s="1"/>
  <c r="Q9" i="15"/>
  <c r="V8" i="15"/>
  <c r="V11" i="15" s="1"/>
  <c r="U8" i="15"/>
  <c r="U11" i="15" s="1"/>
  <c r="S8" i="15"/>
  <c r="S11" i="15" s="1"/>
  <c r="R8" i="15"/>
  <c r="R11" i="15" s="1"/>
  <c r="O8" i="15"/>
  <c r="O11" i="15" s="1"/>
  <c r="M8" i="15"/>
  <c r="M11" i="15" s="1"/>
  <c r="L8" i="15"/>
  <c r="L11" i="15" s="1"/>
  <c r="K8" i="15"/>
  <c r="K11" i="15" s="1"/>
  <c r="P9" i="15" l="1"/>
  <c r="P8" i="15"/>
  <c r="P11" i="15" s="1"/>
  <c r="W9" i="15"/>
  <c r="W8" i="15" s="1"/>
  <c r="W11" i="15" s="1"/>
  <c r="Q8" i="15"/>
  <c r="Q11" i="15" s="1"/>
  <c r="V18" i="4" l="1"/>
  <c r="V8" i="4"/>
  <c r="V8" i="3"/>
  <c r="V8" i="7"/>
  <c r="X20" i="8"/>
  <c r="W8" i="8"/>
  <c r="W8" i="13"/>
  <c r="R13" i="7" l="1"/>
  <c r="O11" i="4" l="1"/>
  <c r="O8" i="1" l="1"/>
  <c r="L8" i="1"/>
  <c r="K8" i="1"/>
  <c r="V8" i="1"/>
  <c r="U8" i="1"/>
  <c r="S8" i="1"/>
  <c r="R8" i="1"/>
  <c r="L8" i="14" l="1"/>
  <c r="W9" i="11" l="1"/>
  <c r="P9" i="11"/>
  <c r="U13" i="14" l="1"/>
  <c r="Q13" i="14" s="1"/>
  <c r="X13" i="14" s="1"/>
  <c r="N13" i="14"/>
  <c r="S8" i="4" l="1"/>
  <c r="R8" i="4"/>
  <c r="L8" i="7" l="1"/>
  <c r="K8" i="7"/>
  <c r="P8" i="9"/>
  <c r="O20" i="8"/>
  <c r="K20" i="8"/>
  <c r="X8" i="8"/>
  <c r="S8" i="8"/>
  <c r="R8" i="8"/>
  <c r="O8" i="8"/>
  <c r="L8" i="8"/>
  <c r="K8" i="8"/>
  <c r="M8" i="14"/>
  <c r="V8" i="14"/>
  <c r="T8" i="14"/>
  <c r="S8" i="14"/>
  <c r="X35" i="8" l="1"/>
  <c r="V13" i="7"/>
  <c r="U13" i="7"/>
  <c r="S13" i="7"/>
  <c r="V13" i="8" l="1"/>
  <c r="T25" i="1" l="1"/>
  <c r="T24" i="1"/>
  <c r="T23" i="1"/>
  <c r="R12" i="14"/>
  <c r="R15" i="14"/>
  <c r="U15" i="14"/>
  <c r="N15" i="14"/>
  <c r="U12" i="14"/>
  <c r="T22" i="1" l="1"/>
  <c r="Q15" i="14"/>
  <c r="X15" i="14" s="1"/>
  <c r="Q12" i="14"/>
  <c r="X12" i="14" s="1"/>
  <c r="C15" i="6" l="1"/>
  <c r="V11" i="13" l="1"/>
  <c r="V10" i="13"/>
  <c r="V17" i="13"/>
  <c r="V23" i="13"/>
  <c r="H18" i="6"/>
  <c r="H17" i="6"/>
  <c r="C16" i="6"/>
  <c r="G15" i="6"/>
  <c r="F14" i="6"/>
  <c r="F20" i="6" s="1"/>
  <c r="V12" i="13" l="1"/>
  <c r="S12" i="13"/>
  <c r="M12" i="13"/>
  <c r="S11" i="13"/>
  <c r="M11" i="13"/>
  <c r="S10" i="13"/>
  <c r="M10" i="13"/>
  <c r="R11" i="13" l="1"/>
  <c r="R10" i="13"/>
  <c r="R12" i="13"/>
  <c r="M8" i="13" l="1"/>
  <c r="W8" i="14"/>
  <c r="P8" i="14"/>
  <c r="U17" i="14"/>
  <c r="U16" i="14" s="1"/>
  <c r="R17" i="14"/>
  <c r="R16" i="14" s="1"/>
  <c r="W16" i="14"/>
  <c r="V16" i="14"/>
  <c r="T16" i="14"/>
  <c r="S16" i="14"/>
  <c r="P16" i="14"/>
  <c r="N16" i="14"/>
  <c r="M16" i="14"/>
  <c r="L16" i="14"/>
  <c r="R14" i="14"/>
  <c r="N14" i="14"/>
  <c r="U14" i="14" s="1"/>
  <c r="R11" i="14"/>
  <c r="N11" i="14"/>
  <c r="U11" i="14" s="1"/>
  <c r="R10" i="14"/>
  <c r="N10" i="14"/>
  <c r="U10" i="14" s="1"/>
  <c r="R9" i="14"/>
  <c r="N9" i="14"/>
  <c r="P24" i="1"/>
  <c r="W24" i="1" s="1"/>
  <c r="M25" i="1"/>
  <c r="M24" i="1"/>
  <c r="R8" i="14" l="1"/>
  <c r="R18" i="14" s="1"/>
  <c r="C7" i="6" s="1"/>
  <c r="U9" i="14"/>
  <c r="U8" i="14" s="1"/>
  <c r="N8" i="14"/>
  <c r="N18" i="14" s="1"/>
  <c r="M18" i="14"/>
  <c r="V18" i="14"/>
  <c r="T18" i="14"/>
  <c r="W18" i="14"/>
  <c r="S18" i="14"/>
  <c r="L18" i="14"/>
  <c r="P18" i="14"/>
  <c r="Q11" i="14"/>
  <c r="X11" i="14" s="1"/>
  <c r="Q14" i="14"/>
  <c r="X14" i="14" s="1"/>
  <c r="Q17" i="14"/>
  <c r="Q9" i="14"/>
  <c r="Q10" i="14"/>
  <c r="X10" i="14" s="1"/>
  <c r="Q8" i="14" l="1"/>
  <c r="X9" i="14"/>
  <c r="X8" i="14" s="1"/>
  <c r="X17" i="14"/>
  <c r="X16" i="14" s="1"/>
  <c r="Q16" i="14"/>
  <c r="U18" i="14"/>
  <c r="G7" i="6" s="1"/>
  <c r="Q18" i="14" l="1"/>
  <c r="X18" i="14"/>
  <c r="T11" i="12" l="1"/>
  <c r="T10" i="12"/>
  <c r="T9" i="12"/>
  <c r="G9" i="6" l="1"/>
  <c r="C9" i="6"/>
  <c r="V22" i="1"/>
  <c r="U22" i="1"/>
  <c r="S22" i="1"/>
  <c r="R22" i="1"/>
  <c r="Q22" i="1"/>
  <c r="O22" i="1"/>
  <c r="M22" i="1"/>
  <c r="L22" i="1"/>
  <c r="K22" i="1"/>
  <c r="H7" i="6" l="1"/>
  <c r="S9" i="13" l="1"/>
  <c r="S24" i="13"/>
  <c r="S16" i="13"/>
  <c r="S22" i="13"/>
  <c r="S15" i="13"/>
  <c r="S14" i="13"/>
  <c r="S19" i="13"/>
  <c r="S18" i="13"/>
  <c r="S21" i="13"/>
  <c r="S20" i="13"/>
  <c r="X8" i="13"/>
  <c r="U8" i="13"/>
  <c r="T8" i="13"/>
  <c r="Q8" i="13"/>
  <c r="N8" i="13"/>
  <c r="S13" i="13"/>
  <c r="O17" i="13"/>
  <c r="O23" i="13"/>
  <c r="O9" i="13"/>
  <c r="W9" i="13" s="1"/>
  <c r="V9" i="13" s="1"/>
  <c r="O24" i="13"/>
  <c r="V24" i="13" s="1"/>
  <c r="O16" i="13"/>
  <c r="V16" i="13" s="1"/>
  <c r="O22" i="13"/>
  <c r="V22" i="13" s="1"/>
  <c r="O15" i="13"/>
  <c r="V15" i="13" s="1"/>
  <c r="O14" i="13"/>
  <c r="V14" i="13" s="1"/>
  <c r="O19" i="13"/>
  <c r="V19" i="13" s="1"/>
  <c r="O18" i="13"/>
  <c r="O21" i="13"/>
  <c r="O20" i="13"/>
  <c r="R24" i="13" l="1"/>
  <c r="R14" i="13"/>
  <c r="R22" i="13"/>
  <c r="R19" i="13"/>
  <c r="R16" i="13"/>
  <c r="V26" i="13"/>
  <c r="V25" i="13" s="1"/>
  <c r="S26" i="13"/>
  <c r="S25" i="13" s="1"/>
  <c r="X25" i="13"/>
  <c r="W25" i="13"/>
  <c r="U25" i="13"/>
  <c r="T25" i="13"/>
  <c r="Q25" i="13"/>
  <c r="O25" i="13"/>
  <c r="N25" i="13"/>
  <c r="M25" i="13"/>
  <c r="V18" i="13"/>
  <c r="R18" i="13" s="1"/>
  <c r="V20" i="13"/>
  <c r="R20" i="13" s="1"/>
  <c r="S17" i="13"/>
  <c r="V21" i="13"/>
  <c r="R21" i="13" s="1"/>
  <c r="S23" i="13"/>
  <c r="S8" i="13" l="1"/>
  <c r="R15" i="13"/>
  <c r="N27" i="13"/>
  <c r="R17" i="13"/>
  <c r="R23" i="13"/>
  <c r="Q27" i="13"/>
  <c r="X27" i="13"/>
  <c r="T27" i="13"/>
  <c r="R26" i="13"/>
  <c r="Y26" i="13" s="1"/>
  <c r="Y25" i="13" s="1"/>
  <c r="R9" i="13"/>
  <c r="U27" i="13"/>
  <c r="S27" i="13"/>
  <c r="Q13" i="8"/>
  <c r="P13" i="8" s="1"/>
  <c r="R25" i="13" l="1"/>
  <c r="V26" i="8"/>
  <c r="Q26" i="8"/>
  <c r="Q21" i="1"/>
  <c r="Q19" i="1"/>
  <c r="Q17" i="1"/>
  <c r="Q18" i="1"/>
  <c r="Q16" i="1"/>
  <c r="Q15" i="1"/>
  <c r="Q14" i="1"/>
  <c r="Q13" i="1"/>
  <c r="M21" i="1"/>
  <c r="M19" i="1"/>
  <c r="M17" i="1"/>
  <c r="M18" i="1"/>
  <c r="M16" i="1"/>
  <c r="P26" i="8" l="1"/>
  <c r="H9" i="6"/>
  <c r="M22" i="8" l="1"/>
  <c r="M23" i="8"/>
  <c r="M24" i="8"/>
  <c r="M25" i="8"/>
  <c r="M26" i="8"/>
  <c r="M28" i="8"/>
  <c r="M29" i="8"/>
  <c r="M31" i="8"/>
  <c r="M32" i="8"/>
  <c r="M13" i="8" l="1"/>
  <c r="M15" i="1" l="1"/>
  <c r="M14" i="1"/>
  <c r="Q11" i="8" l="1"/>
  <c r="Q12" i="8"/>
  <c r="Q15" i="8"/>
  <c r="Q16" i="8"/>
  <c r="V16" i="8"/>
  <c r="V15" i="8"/>
  <c r="V12" i="8"/>
  <c r="V11" i="8"/>
  <c r="P12" i="8" l="1"/>
  <c r="P16" i="8"/>
  <c r="P15" i="8"/>
  <c r="P11" i="8"/>
  <c r="S12" i="12"/>
  <c r="P12" i="12"/>
  <c r="W8" i="12"/>
  <c r="W12" i="12" s="1"/>
  <c r="V8" i="12"/>
  <c r="V12" i="12" s="1"/>
  <c r="U8" i="12"/>
  <c r="U12" i="12" s="1"/>
  <c r="T8" i="12"/>
  <c r="T12" i="12" s="1"/>
  <c r="G10" i="6" s="1"/>
  <c r="H10" i="6" s="1"/>
  <c r="S8" i="12"/>
  <c r="R8" i="12"/>
  <c r="R12" i="12" s="1"/>
  <c r="Q8" i="12"/>
  <c r="Q12" i="12" s="1"/>
  <c r="P8" i="12"/>
  <c r="O8" i="12"/>
  <c r="O12" i="12" s="1"/>
  <c r="M8" i="12"/>
  <c r="M12" i="12" s="1"/>
  <c r="L8" i="12"/>
  <c r="L12" i="12" s="1"/>
  <c r="K8" i="12"/>
  <c r="K12" i="12" s="1"/>
  <c r="T19" i="1" l="1"/>
  <c r="P19" i="1" s="1"/>
  <c r="W19" i="1" s="1"/>
  <c r="T21" i="1"/>
  <c r="T13" i="1"/>
  <c r="T14" i="1"/>
  <c r="T15" i="1"/>
  <c r="P21" i="1" l="1"/>
  <c r="W21" i="1" s="1"/>
  <c r="T9" i="10"/>
  <c r="Q9" i="10"/>
  <c r="P9" i="10" s="1"/>
  <c r="W9" i="10" s="1"/>
  <c r="V24" i="8" l="1"/>
  <c r="V25" i="8"/>
  <c r="V28" i="8"/>
  <c r="V29" i="8"/>
  <c r="V31" i="8"/>
  <c r="V32" i="8"/>
  <c r="Q24" i="8"/>
  <c r="Q25" i="8"/>
  <c r="Q28" i="8"/>
  <c r="Q29" i="8"/>
  <c r="Q31" i="8"/>
  <c r="Q32" i="8"/>
  <c r="P31" i="8" l="1"/>
  <c r="Y31" i="8" s="1"/>
  <c r="P24" i="8"/>
  <c r="Y24" i="8" s="1"/>
  <c r="P25" i="8"/>
  <c r="Y25" i="8" s="1"/>
  <c r="P32" i="8"/>
  <c r="Y32" i="8" s="1"/>
  <c r="W10" i="7" l="1"/>
  <c r="T9" i="11"/>
  <c r="T8" i="11" s="1"/>
  <c r="T10" i="11" s="1"/>
  <c r="G16" i="6" s="1"/>
  <c r="M9" i="11"/>
  <c r="M8" i="11" s="1"/>
  <c r="M10" i="11" s="1"/>
  <c r="W8" i="11"/>
  <c r="W10" i="11" s="1"/>
  <c r="V8" i="11"/>
  <c r="V10" i="11" s="1"/>
  <c r="U8" i="11"/>
  <c r="U10" i="11" s="1"/>
  <c r="S8" i="11"/>
  <c r="S10" i="11" s="1"/>
  <c r="R8" i="11"/>
  <c r="R10" i="11" s="1"/>
  <c r="Q8" i="11"/>
  <c r="Q10" i="11" s="1"/>
  <c r="P8" i="11"/>
  <c r="P10" i="11" s="1"/>
  <c r="O8" i="11"/>
  <c r="O10" i="11" s="1"/>
  <c r="L8" i="11"/>
  <c r="L10" i="11" s="1"/>
  <c r="K8" i="11"/>
  <c r="K10" i="11" s="1"/>
  <c r="V10" i="10"/>
  <c r="U10" i="10"/>
  <c r="T10" i="10"/>
  <c r="S10" i="10"/>
  <c r="R10" i="10"/>
  <c r="P10" i="10"/>
  <c r="O10" i="10"/>
  <c r="M10" i="10"/>
  <c r="L10" i="10"/>
  <c r="K10" i="10"/>
  <c r="W10" i="10"/>
  <c r="Q8" i="10"/>
  <c r="M9" i="10"/>
  <c r="V8" i="10"/>
  <c r="U8" i="10"/>
  <c r="T8" i="10"/>
  <c r="S8" i="10"/>
  <c r="R8" i="10"/>
  <c r="P8" i="10"/>
  <c r="O8" i="10"/>
  <c r="M8" i="10"/>
  <c r="L8" i="10"/>
  <c r="K8" i="10"/>
  <c r="U9" i="9"/>
  <c r="T9" i="9" s="1"/>
  <c r="T8" i="9" s="1"/>
  <c r="T10" i="9" s="1"/>
  <c r="P10" i="9"/>
  <c r="L9" i="9"/>
  <c r="M9" i="9" s="1"/>
  <c r="V8" i="9"/>
  <c r="V10" i="9" s="1"/>
  <c r="R8" i="9"/>
  <c r="R10" i="9" s="1"/>
  <c r="O8" i="9"/>
  <c r="O10" i="9" s="1"/>
  <c r="K8" i="9"/>
  <c r="K10" i="9" s="1"/>
  <c r="H16" i="6" l="1"/>
  <c r="W8" i="10"/>
  <c r="Q10" i="10"/>
  <c r="M8" i="9"/>
  <c r="M10" i="9" s="1"/>
  <c r="W9" i="9"/>
  <c r="W8" i="9" s="1"/>
  <c r="W10" i="9" s="1"/>
  <c r="L8" i="9"/>
  <c r="L10" i="9" s="1"/>
  <c r="U8" i="9"/>
  <c r="U10" i="9" s="1"/>
  <c r="Q9" i="9" l="1"/>
  <c r="Q8" i="9" s="1"/>
  <c r="Q10" i="9" s="1"/>
  <c r="S8" i="9"/>
  <c r="S10" i="9" s="1"/>
  <c r="M11" i="8" l="1"/>
  <c r="M12" i="8"/>
  <c r="M15" i="8"/>
  <c r="Y11" i="8"/>
  <c r="Y13" i="8"/>
  <c r="Y16" i="8"/>
  <c r="V23" i="8" l="1"/>
  <c r="Q23" i="8"/>
  <c r="V22" i="8"/>
  <c r="Q22" i="8"/>
  <c r="P28" i="8"/>
  <c r="Y28" i="8" s="1"/>
  <c r="Y26" i="8"/>
  <c r="P29" i="8" l="1"/>
  <c r="Y29" i="8" s="1"/>
  <c r="Y12" i="8"/>
  <c r="P22" i="8"/>
  <c r="Y22" i="8" s="1"/>
  <c r="P23" i="8"/>
  <c r="Y23" i="8" s="1"/>
  <c r="V9" i="8"/>
  <c r="Q9" i="8"/>
  <c r="P9" i="8"/>
  <c r="M9" i="8"/>
  <c r="V10" i="4" l="1"/>
  <c r="T20" i="4" l="1"/>
  <c r="T21" i="4"/>
  <c r="T19" i="4"/>
  <c r="P13" i="1" l="1"/>
  <c r="W13" i="1" s="1"/>
  <c r="M13" i="1"/>
  <c r="P23" i="1" l="1"/>
  <c r="W23" i="1" l="1"/>
  <c r="P14" i="1"/>
  <c r="P15" i="1"/>
  <c r="W15" i="1" s="1"/>
  <c r="W14" i="1" l="1"/>
  <c r="T10" i="1"/>
  <c r="Q10" i="1"/>
  <c r="M10" i="1"/>
  <c r="T9" i="1"/>
  <c r="Q9" i="1"/>
  <c r="M9" i="1"/>
  <c r="P10" i="1" l="1"/>
  <c r="W10" i="1" s="1"/>
  <c r="P9" i="1"/>
  <c r="U8" i="3"/>
  <c r="S8" i="3"/>
  <c r="R8" i="3"/>
  <c r="O8" i="3"/>
  <c r="L8" i="3"/>
  <c r="K8" i="3"/>
  <c r="T9" i="3"/>
  <c r="Q9" i="3"/>
  <c r="W9" i="1" l="1"/>
  <c r="P9" i="3"/>
  <c r="W9" i="3" s="1"/>
  <c r="T16" i="4"/>
  <c r="T15" i="4"/>
  <c r="T14" i="4"/>
  <c r="T13" i="4"/>
  <c r="T12" i="4"/>
  <c r="T11" i="4"/>
  <c r="T10" i="4"/>
  <c r="K12" i="3"/>
  <c r="O12" i="3"/>
  <c r="R12" i="3"/>
  <c r="S12" i="3"/>
  <c r="V12" i="3"/>
  <c r="M10" i="3"/>
  <c r="Q10" i="3"/>
  <c r="T10" i="3"/>
  <c r="Q11" i="3"/>
  <c r="T11" i="3"/>
  <c r="L12" i="3"/>
  <c r="U12" i="3"/>
  <c r="O9" i="4"/>
  <c r="T9" i="4"/>
  <c r="P9" i="4" s="1"/>
  <c r="W9" i="4" s="1"/>
  <c r="T8" i="3" l="1"/>
  <c r="T12" i="3" s="1"/>
  <c r="G12" i="6" s="1"/>
  <c r="Q8" i="3"/>
  <c r="Q12" i="3" s="1"/>
  <c r="C12" i="6" s="1"/>
  <c r="P11" i="3"/>
  <c r="W11" i="3" s="1"/>
  <c r="M8" i="3"/>
  <c r="M12" i="3" s="1"/>
  <c r="P10" i="3"/>
  <c r="P8" i="3" l="1"/>
  <c r="P12" i="3" s="1"/>
  <c r="W10" i="3"/>
  <c r="W8" i="3" l="1"/>
  <c r="W12" i="3" s="1"/>
  <c r="U8" i="4"/>
  <c r="S22" i="4"/>
  <c r="O8" i="4"/>
  <c r="L8" i="4"/>
  <c r="U18" i="4"/>
  <c r="S18" i="4"/>
  <c r="R18" i="4"/>
  <c r="O18" i="4"/>
  <c r="L18" i="4"/>
  <c r="L22" i="4" s="1"/>
  <c r="K18" i="4"/>
  <c r="K8" i="4"/>
  <c r="Q21" i="4"/>
  <c r="P21" i="4" s="1"/>
  <c r="W21" i="4" s="1"/>
  <c r="M21" i="4"/>
  <c r="Q20" i="4"/>
  <c r="M20" i="4"/>
  <c r="T18" i="4"/>
  <c r="Q19" i="4"/>
  <c r="Q18" i="4" s="1"/>
  <c r="M19" i="4"/>
  <c r="M18" i="4" s="1"/>
  <c r="T17" i="4"/>
  <c r="Q17" i="4"/>
  <c r="P17" i="4" s="1"/>
  <c r="Q16" i="4"/>
  <c r="M16" i="4"/>
  <c r="Q15" i="4"/>
  <c r="M15" i="4"/>
  <c r="Q14" i="4"/>
  <c r="M14" i="4"/>
  <c r="Q13" i="4"/>
  <c r="M13" i="4"/>
  <c r="Q12" i="4"/>
  <c r="M12" i="4"/>
  <c r="Q11" i="4"/>
  <c r="M11" i="4"/>
  <c r="Q10" i="4"/>
  <c r="P10" i="4" s="1"/>
  <c r="W10" i="4" s="1"/>
  <c r="M10" i="4"/>
  <c r="Q9" i="4"/>
  <c r="M9" i="4"/>
  <c r="Q8" i="4" l="1"/>
  <c r="Q22" i="4" s="1"/>
  <c r="C14" i="6" s="1"/>
  <c r="V22" i="4"/>
  <c r="U22" i="4"/>
  <c r="O22" i="4"/>
  <c r="K22" i="4"/>
  <c r="M8" i="4"/>
  <c r="M22" i="4" s="1"/>
  <c r="W20" i="4"/>
  <c r="R22" i="4"/>
  <c r="P19" i="4"/>
  <c r="P18" i="4" l="1"/>
  <c r="W19" i="4"/>
  <c r="W18" i="4" s="1"/>
  <c r="V34" i="8"/>
  <c r="Q34" i="8"/>
  <c r="P34" i="8" s="1"/>
  <c r="Y34" i="8" s="1"/>
  <c r="V33" i="8"/>
  <c r="Q33" i="8"/>
  <c r="P33" i="8" s="1"/>
  <c r="Y33" i="8" s="1"/>
  <c r="Y15" i="8"/>
  <c r="V21" i="8"/>
  <c r="V20" i="8" s="1"/>
  <c r="Q21" i="8"/>
  <c r="L21" i="8"/>
  <c r="L20" i="8" s="1"/>
  <c r="W20" i="8"/>
  <c r="U20" i="8"/>
  <c r="T20" i="8"/>
  <c r="S20" i="8"/>
  <c r="R20" i="8"/>
  <c r="V19" i="8"/>
  <c r="Q19" i="8"/>
  <c r="V18" i="8"/>
  <c r="Q18" i="8"/>
  <c r="V10" i="8"/>
  <c r="V8" i="8" s="1"/>
  <c r="Q10" i="8"/>
  <c r="M10" i="8"/>
  <c r="M8" i="8" s="1"/>
  <c r="Y9" i="8"/>
  <c r="U8" i="8"/>
  <c r="U35" i="8" s="1"/>
  <c r="T8" i="8"/>
  <c r="O35" i="8"/>
  <c r="L35" i="8"/>
  <c r="Q8" i="8" l="1"/>
  <c r="P21" i="8"/>
  <c r="P20" i="8" s="1"/>
  <c r="P18" i="8"/>
  <c r="Y18" i="8" s="1"/>
  <c r="T35" i="8"/>
  <c r="R35" i="8"/>
  <c r="V35" i="8"/>
  <c r="G8" i="6" s="1"/>
  <c r="W35" i="8"/>
  <c r="P10" i="8"/>
  <c r="K35" i="8"/>
  <c r="S35" i="8"/>
  <c r="P19" i="8"/>
  <c r="Y19" i="8" s="1"/>
  <c r="Q20" i="8"/>
  <c r="M21" i="8"/>
  <c r="M20" i="8" s="1"/>
  <c r="Y21" i="8" l="1"/>
  <c r="Y20" i="8" s="1"/>
  <c r="Y10" i="8"/>
  <c r="Y8" i="8" s="1"/>
  <c r="Y35" i="8" s="1"/>
  <c r="P8" i="8"/>
  <c r="P35" i="8" s="1"/>
  <c r="M35" i="8"/>
  <c r="Q35" i="8"/>
  <c r="C8" i="6" s="1"/>
  <c r="H8" i="6" l="1"/>
  <c r="O9" i="7"/>
  <c r="T16" i="7" l="1"/>
  <c r="T15" i="7" s="1"/>
  <c r="Q16" i="7"/>
  <c r="Q15" i="7" s="1"/>
  <c r="V15" i="7"/>
  <c r="U15" i="7"/>
  <c r="S15" i="7"/>
  <c r="R15" i="7"/>
  <c r="O15" i="7"/>
  <c r="M15" i="7"/>
  <c r="L15" i="7"/>
  <c r="K15" i="7"/>
  <c r="T13" i="7"/>
  <c r="Q13" i="7"/>
  <c r="M13" i="7"/>
  <c r="T12" i="7"/>
  <c r="Q12" i="7"/>
  <c r="M12" i="7"/>
  <c r="T11" i="7"/>
  <c r="Q11" i="7"/>
  <c r="M11" i="7"/>
  <c r="T9" i="7"/>
  <c r="Q9" i="7"/>
  <c r="M9" i="7"/>
  <c r="U8" i="7"/>
  <c r="S8" i="7"/>
  <c r="O8" i="7"/>
  <c r="O17" i="7" s="1"/>
  <c r="K17" i="7"/>
  <c r="U17" i="7" l="1"/>
  <c r="M8" i="7"/>
  <c r="M17" i="7" s="1"/>
  <c r="P9" i="7"/>
  <c r="P16" i="7"/>
  <c r="W16" i="7" s="1"/>
  <c r="W15" i="7" s="1"/>
  <c r="P13" i="7"/>
  <c r="W13" i="7" s="1"/>
  <c r="L17" i="7"/>
  <c r="P11" i="7"/>
  <c r="W11" i="7" s="1"/>
  <c r="P12" i="7"/>
  <c r="W12" i="7" s="1"/>
  <c r="S17" i="7"/>
  <c r="W9" i="7"/>
  <c r="T8" i="7"/>
  <c r="T17" i="7" s="1"/>
  <c r="G11" i="6" s="1"/>
  <c r="Q8" i="7"/>
  <c r="Q17" i="7" s="1"/>
  <c r="C11" i="6" s="1"/>
  <c r="R8" i="7"/>
  <c r="R17" i="7" s="1"/>
  <c r="V17" i="7"/>
  <c r="P15" i="7" l="1"/>
  <c r="P8" i="7"/>
  <c r="P17" i="7" s="1"/>
  <c r="H11" i="6"/>
  <c r="W8" i="7"/>
  <c r="W17" i="7" s="1"/>
  <c r="P25" i="1" l="1"/>
  <c r="P22" i="1" s="1"/>
  <c r="W25" i="1" l="1"/>
  <c r="W22" i="1" s="1"/>
  <c r="T16" i="1" l="1"/>
  <c r="T18" i="1"/>
  <c r="P18" i="1" s="1"/>
  <c r="W18" i="1" s="1"/>
  <c r="T17" i="1"/>
  <c r="P17" i="1" s="1"/>
  <c r="W17" i="1" s="1"/>
  <c r="P16" i="1" l="1"/>
  <c r="W16" i="1" l="1"/>
  <c r="H19" i="6" l="1"/>
  <c r="H15" i="6"/>
  <c r="Q11" i="1" l="1"/>
  <c r="Q12" i="1"/>
  <c r="M11" i="1"/>
  <c r="M12" i="1"/>
  <c r="Q8" i="1" l="1"/>
  <c r="M8" i="1"/>
  <c r="R26" i="1"/>
  <c r="C6" i="6" s="1"/>
  <c r="C20" i="6" s="1"/>
  <c r="K26" i="1"/>
  <c r="S26" i="1"/>
  <c r="L26" i="1"/>
  <c r="U26" i="1"/>
  <c r="O26" i="1"/>
  <c r="V26" i="1"/>
  <c r="T11" i="1"/>
  <c r="T12" i="1"/>
  <c r="P12" i="1" s="1"/>
  <c r="W12" i="1" s="1"/>
  <c r="T8" i="1" l="1"/>
  <c r="T26" i="1" s="1"/>
  <c r="M26" i="1"/>
  <c r="P11" i="1"/>
  <c r="P8" i="1" s="1"/>
  <c r="W11" i="1" l="1"/>
  <c r="W8" i="1" s="1"/>
  <c r="H12" i="6" l="1"/>
  <c r="Q26" i="1" l="1"/>
  <c r="G6" i="6"/>
  <c r="H6" i="6" l="1"/>
  <c r="P26" i="1"/>
  <c r="W26" i="1" l="1"/>
  <c r="P15" i="4" l="1"/>
  <c r="W15" i="4" s="1"/>
  <c r="P12" i="4"/>
  <c r="W12" i="4" s="1"/>
  <c r="T8" i="4"/>
  <c r="T22" i="4" s="1"/>
  <c r="W14" i="4"/>
  <c r="P16" i="4"/>
  <c r="W16" i="4" s="1"/>
  <c r="P11" i="4"/>
  <c r="P13" i="4"/>
  <c r="U25" i="4" l="1"/>
  <c r="G14" i="6" s="1"/>
  <c r="W13" i="4"/>
  <c r="P8" i="4"/>
  <c r="P22" i="4" s="1"/>
  <c r="W11" i="4"/>
  <c r="W8" i="4" s="1"/>
  <c r="W22" i="4" s="1"/>
  <c r="H14" i="6" l="1"/>
  <c r="M27" i="13"/>
  <c r="O13" i="13"/>
  <c r="O8" i="13" l="1"/>
  <c r="O27" i="13" s="1"/>
  <c r="W27" i="13" l="1"/>
  <c r="V13" i="13"/>
  <c r="V8" i="13" s="1"/>
  <c r="V27" i="13" l="1"/>
  <c r="G5" i="6" s="1"/>
  <c r="G20" i="6" s="1"/>
  <c r="R13" i="13"/>
  <c r="H5" i="6" l="1"/>
  <c r="H20" i="6" s="1"/>
  <c r="R8" i="13"/>
  <c r="R27" i="13" s="1"/>
  <c r="Y8" i="13"/>
  <c r="Y27" i="13" s="1"/>
</calcChain>
</file>

<file path=xl/comments1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2.xml><?xml version="1.0" encoding="utf-8"?>
<comments xmlns="http://schemas.openxmlformats.org/spreadsheetml/2006/main">
  <authors>
    <author>Kypusová Marta</author>
  </authors>
  <commentList>
    <comment ref="V9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52 tis. Kč dohad na VB na neznámé vlastníky
600 tis. Kč dohad přeložka CETIN
53 tis. Kč dohad ušlý zisk ZD Smržice</t>
        </r>
      </text>
    </comment>
  </commentList>
</comments>
</file>

<file path=xl/comments3.xml><?xml version="1.0" encoding="utf-8"?>
<comments xmlns="http://schemas.openxmlformats.org/spreadsheetml/2006/main">
  <authors>
    <author>Kypusová Marta</author>
  </authors>
  <commentList>
    <comment ref="V10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UZ 17 = 1 212 
UZ 884 = 5 394</t>
        </r>
      </text>
    </comment>
    <comment ref="W10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Arial"/>
            <family val="2"/>
            <charset val="238"/>
          </rPr>
          <t>UZ 17 = 6 592 tis. Kč
UZ 23 = 14 tis. Kč
UZ 880 = 26 tis. Kč
UZ 818 = 39 tis. Kč</t>
        </r>
      </text>
    </comment>
    <comment ref="V13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UZ 17 = 2 803
UZ 23 = 32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UZ 17 = 711+18
UZ 23 = 45 =&gt; DPH</t>
        </r>
      </text>
    </comment>
    <comment ref="W14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UZ 884 = 711
UZ 23 = 45</t>
        </r>
      </text>
    </comment>
  </commentList>
</comments>
</file>

<file path=xl/comments4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5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sharedStrings.xml><?xml version="1.0" encoding="utf-8"?>
<sst xmlns="http://schemas.openxmlformats.org/spreadsheetml/2006/main" count="985" uniqueCount="384">
  <si>
    <t>Správce:</t>
  </si>
  <si>
    <t>vedoucí odboru</t>
  </si>
  <si>
    <t>v tis. Kč</t>
  </si>
  <si>
    <t>Poř. číslo</t>
  </si>
  <si>
    <t>Oblast</t>
  </si>
  <si>
    <t>§</t>
  </si>
  <si>
    <t>pol.</t>
  </si>
  <si>
    <t>Sesk. pol.</t>
  </si>
  <si>
    <t>ORG</t>
  </si>
  <si>
    <t>Název akce:</t>
  </si>
  <si>
    <t>Popis:</t>
  </si>
  <si>
    <t>Stávající dokumentace</t>
  </si>
  <si>
    <t>K zajištění</t>
  </si>
  <si>
    <t xml:space="preserve">Celkové náklady s DPH v tis. Kč           </t>
  </si>
  <si>
    <t>Dotace</t>
  </si>
  <si>
    <t>Podíl OK</t>
  </si>
  <si>
    <t>poznámka</t>
  </si>
  <si>
    <t>Realizace</t>
  </si>
  <si>
    <t>Projektová dokumentace</t>
  </si>
  <si>
    <t>podíl OK (uznatelné náklady)</t>
  </si>
  <si>
    <t>Podíl OK (neuznatelné náklady)</t>
  </si>
  <si>
    <t>z toho:</t>
  </si>
  <si>
    <t>Termín realizace od - do (měsíc/ rok)</t>
  </si>
  <si>
    <t>Odbor investic</t>
  </si>
  <si>
    <t>Ing. Miroslav Kubín</t>
  </si>
  <si>
    <t>ORJ 52</t>
  </si>
  <si>
    <t>ORJ 52 - Oblast školství  - projekty spolufinancované z evropských fondů a národních fondů - investiční</t>
  </si>
  <si>
    <t>Celkem za ORJ 52 - oblast školství</t>
  </si>
  <si>
    <t>ORJ 52 - Oblast kultury  - projekty spolufinancované z evropských fondů a národních fondů - investiční</t>
  </si>
  <si>
    <t>Celkem za ORJ 52 - oblast kultury</t>
  </si>
  <si>
    <t>Základní škola Šternberk, Olomoucká 76 - Zateplení budovy a instalace řízeného větrání - a) zateplení</t>
  </si>
  <si>
    <t>Základní škola Šternberk, Olomoucká 76 - Zateplení budovy a instalace řízeného větrání - b) vzduchotechnika</t>
  </si>
  <si>
    <t>PV</t>
  </si>
  <si>
    <t>realizace</t>
  </si>
  <si>
    <t>OL</t>
  </si>
  <si>
    <t>2022-2023</t>
  </si>
  <si>
    <t>PR</t>
  </si>
  <si>
    <t>ORJ 52 - Oblast zdravotnictví  - projekty spolufinancované z evropských fondů a národních fondů - investiční</t>
  </si>
  <si>
    <t>Celkem za ORJ 52 - oblast zdravotnictví</t>
  </si>
  <si>
    <t>3522</t>
  </si>
  <si>
    <t>PD zajišťuje SMN</t>
  </si>
  <si>
    <t>VZ, realizace</t>
  </si>
  <si>
    <t>SMN a.s. - o.z. Nemocnice Přerov - Instalace fotovoltaických panelů - 1. etapa</t>
  </si>
  <si>
    <t xml:space="preserve">Instalace fotovoltaických panelů na stávající střechy nemocničních budov. </t>
  </si>
  <si>
    <t>SMN a.s. - o.z. Nemocnice Přerov - Instalace fotovoltaických panelů - 2. etapa</t>
  </si>
  <si>
    <t>2023-2024</t>
  </si>
  <si>
    <t>PD</t>
  </si>
  <si>
    <t>SU</t>
  </si>
  <si>
    <t>Vlastivědné muzeum v Olomouci - Revitalizace vodních prvků v zámeckém parku Čechy pod Kosířem</t>
  </si>
  <si>
    <t xml:space="preserve">Na základě vyjasněných majetkoprávních vztahů, kdy vodní prvky v zámeckém parku jsou majetkem Olomouckého kraje, žádá VMO o jejich revitalizaci. </t>
  </si>
  <si>
    <t>Systém výměny vzduchu k zateplení budov.</t>
  </si>
  <si>
    <t xml:space="preserve">Areál školy tvořen 3 budovami, všechny objekty kolaudovány v r. 1970, nejvyšší energetická náročnost, nevyhovuje systém větrání, v učebnách nelze zabezpečit potřebnou tepelnou stabilitu. </t>
  </si>
  <si>
    <t>Návrh rozpočtu - předfinancování - část EU z revolvingu</t>
  </si>
  <si>
    <t>Návrh rozpočtu - předfinancování - část SR z revolvingu</t>
  </si>
  <si>
    <t>2023-2025</t>
  </si>
  <si>
    <t>Název listu přílohy</t>
  </si>
  <si>
    <t>Předfinancování - úvěr</t>
  </si>
  <si>
    <t>Předfinancování - rozpočet OK</t>
  </si>
  <si>
    <t>IF PO</t>
  </si>
  <si>
    <t>Nájemné SMN</t>
  </si>
  <si>
    <t>Požadavky na rozpočet OK</t>
  </si>
  <si>
    <t>školství</t>
  </si>
  <si>
    <t>kultury</t>
  </si>
  <si>
    <t>zdravotnictví</t>
  </si>
  <si>
    <t>CELKEM</t>
  </si>
  <si>
    <t>Odborný léčebný ústav, Paseka  - Modernizace lůžkového fondu pavilonu A</t>
  </si>
  <si>
    <t>Modernizace pavilonu včetně navýšení kapacity lůžek. Projektovou dokumentaci zajišťuje OLÚ Paseka</t>
  </si>
  <si>
    <t>VZ, studie proveditelnosti</t>
  </si>
  <si>
    <t>Modernizace pavilonu C včetně vodoléčby</t>
  </si>
  <si>
    <t>PD zajišťuje OLÚ Paseka</t>
  </si>
  <si>
    <t>OI - ORJ 52</t>
  </si>
  <si>
    <t>Střední škola technická a obchodní, Olomouc, Kosinova 4 - Centrum odborné přípravy technických oborů (COPTO)</t>
  </si>
  <si>
    <t>Střední škola technická a zemědělská Mohelnice - Výstavba nových dílen</t>
  </si>
  <si>
    <t>Střední škola řezbářská, Tovačov, Nádražní 146 - Centrum odborné přípravy pro obory řezbářství</t>
  </si>
  <si>
    <t>Jedná se o demolici stávajícího objektu z UNIMO buněk a výstavbu nového 2 podlažního objektu. Objekt bude určen pro nové učebny, hygienické zázemí, šatny, administrativní a technické zázemí školy. Dispozičně nahradí stávající a nevyhovující objekt s připojením krytým koridorem do stávajícího objektu učeben odborného výcviku.</t>
  </si>
  <si>
    <t>Výstavba areálu nových dílen určených pro vzdělávání žáků technických oborů směřovaných do opravárenství v souvislosti s přemístěním výuky do nových prostor a opuštění stávajícího objektu v areálu Zámku Žádlovice.</t>
  </si>
  <si>
    <t>Vybudování centra odborné přípravy pro obory řezbářství obsahující dvě části: vybudování nových učeben, které budou sloužit zejména při výuce odborných předmětů jako je kreslení, modelování a při výuce informačních technologií a výstavbu učebny sochařské reprodukce. Bude řešeno i vnitřního vybavení stavby (lavice, PC stoly, židle, katedra, vybavení soc. zařízení, atd.).</t>
  </si>
  <si>
    <t>g) Projekty - investiční</t>
  </si>
  <si>
    <t>Návrh rozpočtu na rok 2023</t>
  </si>
  <si>
    <t>Celkové náklady v roce 2023</t>
  </si>
  <si>
    <t>Očekávaná skutečnost 
 31. 12. 2022</t>
  </si>
  <si>
    <r>
      <rPr>
        <b/>
        <sz val="12"/>
        <rFont val="Arial"/>
        <family val="2"/>
        <charset val="238"/>
      </rPr>
      <t>Návrh rozpočtu 2023</t>
    </r>
    <r>
      <rPr>
        <b/>
        <sz val="10"/>
        <rFont val="Arial"/>
        <family val="2"/>
        <charset val="238"/>
      </rPr>
      <t xml:space="preserve">
(podíl OK + neuznatelné náklady)</t>
    </r>
  </si>
  <si>
    <t xml:space="preserve">Předfinancování celkem 2023                             (EU + SR) </t>
  </si>
  <si>
    <t>Pokračování v roce 2024 a dalších</t>
  </si>
  <si>
    <r>
      <t xml:space="preserve">Celkem v roce 2023 </t>
    </r>
    <r>
      <rPr>
        <b/>
        <sz val="9"/>
        <rFont val="Arial"/>
        <family val="2"/>
        <charset val="238"/>
      </rPr>
      <t xml:space="preserve">(předfinancování +  podíl OK + neuznatené náklady)              </t>
    </r>
  </si>
  <si>
    <t>ORJ 50</t>
  </si>
  <si>
    <t>ORJ 50 - Oblast dopravy  - projekty spolufinancované z evropských fondů a národních fondů - investiční</t>
  </si>
  <si>
    <r>
      <t xml:space="preserve">Celkem v roce 2022 </t>
    </r>
    <r>
      <rPr>
        <b/>
        <sz val="9"/>
        <rFont val="Arial"/>
        <family val="2"/>
        <charset val="238"/>
      </rPr>
      <t xml:space="preserve">(předfinancování +  podíl OK + neuznatené náklady)              </t>
    </r>
  </si>
  <si>
    <t xml:space="preserve">Předfinancování celkem 2022                             (EU + SR) </t>
  </si>
  <si>
    <t>II/366 Prostějov - přeložka silnice</t>
  </si>
  <si>
    <t>DPS</t>
  </si>
  <si>
    <t>2019-2022</t>
  </si>
  <si>
    <t>REÚO – SPŠ elektrotechnická a OA Mohelnice – budovy internátu a jídelna  - A) ZATEPLENÍ</t>
  </si>
  <si>
    <t>II/449 MÚK Unčovice – Litovel, úseky A, C, okružní křižovatka</t>
  </si>
  <si>
    <t>Projekt řeší stavební úpravy silnice II/449 v úseku od mimoúrovňové křižovatky silnic D35 a II/449 u Unčovic přes Rozvadovice do Litovle a dále intravilánem města Litovle mimo již vybudovaných okružních křižovatek a úseku B, který je řešen samostatným projektem v rámci ITI OA. V intravilánu Litovle bude mimo jiné řešena i přestavba mostu ev. č. 449-030, výstavba nové okružní křižovatky, přeložky stávajících inženýrských sítí, úpravy stávajících komunikací pro pěší atd. Délka řešeného úseku komunikace II/449 činí cca 4,99 km.</t>
  </si>
  <si>
    <t>2021-2023</t>
  </si>
  <si>
    <t>realizace musí skončit 30.6.2023</t>
  </si>
  <si>
    <t>II/570 Slatinice - Olomouc</t>
  </si>
  <si>
    <t>Jedná se o stavební úpravy silnice II/570 v celkové délce 10,070 km.  Počátek stavebních úprav 1. úseku je od konce obce Slatinice po křižovatku s III/44814. 2. úsek stavebních úprav je od křižovatky s III/57011 do km 11. 3. úsek od konce obce Hněvotín po křižovatku s III/5704. 4. úsek od konce obce Nedvězí po začátek Olomouce a úseku od křižovatky v km 5,03 po křižovatku v km 4,65. Mezi úseky dojde v rámci projektové přípravy k upřesnění délky rozsahu navázání na stávající komunikace, které jsou v celkové délce už započítány.
V úseku stavby se nachází mosty ev. č. 570 – 006 (most přes Blata před obcí Lutín) a ev. č. 570 – 007 (most přes potok Deštná za obcí Lutín), na kterých je nutné provést rekonstrukci</t>
  </si>
  <si>
    <t>realizace - extravilán,    DSP,DPS - intravilán</t>
  </si>
  <si>
    <t>II/436 Přerov - Doloplazy - kř. II/437</t>
  </si>
  <si>
    <t xml:space="preserve">Rekonstrukce komunikace rozdělená na 5 úseků. Dva úseky v přerovských městských částech Penčice a Čekyně nutno realizovat až po stavbě kanalizace VaK kolem r. 2020. Malý úsek v Předmostí a 2 úseky v Tršicích a Doloplazech lze realizovat. </t>
  </si>
  <si>
    <t>studie proveditelnosti, VZ, realizace</t>
  </si>
  <si>
    <t>Celkem za ORJ 50 - oblast dopravy</t>
  </si>
  <si>
    <t>pozastávka + faktura za listopad</t>
  </si>
  <si>
    <t xml:space="preserve">doplatky za ušlý zisk dle uzavřených smluv až do roku 2026 </t>
  </si>
  <si>
    <t>ORJ 52 - Oblast sociální  - projekty spolufinancované z evropských fondů a národních fondů - investiční</t>
  </si>
  <si>
    <t>Návrh rozpočtu - předfinancování - část EU z rozpočtu</t>
  </si>
  <si>
    <t>Návrh rozpočtu - předfinancování - část SR rozpočtu</t>
  </si>
  <si>
    <t>2021-2022</t>
  </si>
  <si>
    <t>IROP</t>
  </si>
  <si>
    <t xml:space="preserve">Transformace příspěvkové organizace Nové Zámky – poskytovatel sociálních služeb - IV.etapa  - novostavba RD Zábřeh, ul. Havlíčkova </t>
  </si>
  <si>
    <t>Výstavba novostavby pro 2 domácnosti.</t>
  </si>
  <si>
    <t>Transformace příspěvkové organizace Nové Zámky – poskytovatel sociálních služeb - V.etapa -  novostavba RD Medlov – Králová</t>
  </si>
  <si>
    <t>Transformace příspěvkové organizace Nové Zámky – poskytovatel sociálních služeb - IV.etapa  - novostavba RD Zábřeh, Malá Strana</t>
  </si>
  <si>
    <t>Výstavba novostavby pro 3 domácnosti.</t>
  </si>
  <si>
    <t>PD, realizace</t>
  </si>
  <si>
    <t>Celkem za ORJ 52 - oblast sociální</t>
  </si>
  <si>
    <t>REACT</t>
  </si>
  <si>
    <t>SMN a.s. - o.z. Nemocnice Šternberk - Interní pavilon</t>
  </si>
  <si>
    <t>dokončení výstavby nové interny</t>
  </si>
  <si>
    <t>SMN a.s. - o.z. Nemocnice Šternberk - Magnetická rezonance - a) zateplení</t>
  </si>
  <si>
    <t>Přestavba bývalé prádelny na vyšetřovnu magnetické resonance se zázemím a bufet.</t>
  </si>
  <si>
    <t xml:space="preserve"> realizace</t>
  </si>
  <si>
    <t>2021 - 2022</t>
  </si>
  <si>
    <t>SMN a.s. - o.z. Nemocnice Šternberk - Magnetická rezonance - b) vzduchotechnika</t>
  </si>
  <si>
    <t>vzduchotechnika k projektu zateplení</t>
  </si>
  <si>
    <t>ZZS OK - Výstavba nových výjezdových základen - Zábřeh</t>
  </si>
  <si>
    <t>Výstavba nové výjezdové základny</t>
  </si>
  <si>
    <t>SMN a.s. - o.z. Nemocnice Přerov- urgentní příjem</t>
  </si>
  <si>
    <t>zřízení urgentního příjmu v Nemocnici v Přerově</t>
  </si>
  <si>
    <t xml:space="preserve">Studie </t>
  </si>
  <si>
    <t>SMN a.s. - o.z. Nemocnice Prostějov - urgentní příjem</t>
  </si>
  <si>
    <t>zřízení urgentního příjmu v Nemocnici v Prostějově</t>
  </si>
  <si>
    <t>SMN a.s. - o.z. Nemocnice Šternberk - urgentní příjem</t>
  </si>
  <si>
    <t>zřízení urgentního příjmu v Nemocnici ve Šternberku</t>
  </si>
  <si>
    <t>Střední škola gastronomie a farmářství Jeseník - Rekonstrukce kotelny</t>
  </si>
  <si>
    <t>Střední lesnická škola, Hranice - rekonstrukce kotelny</t>
  </si>
  <si>
    <t>Muzeum Komenského v Přerově - rekonstrukce budovy ORNIS</t>
  </si>
  <si>
    <t>Rekonstrukce stávajícího objektu a přístavba nového objektu. Přístavbou budou řešeny nedostačující prostory depozitáře ornitologických sbírek, knihovny a hygienické zázemí pro návštěvníky. Stávající objekt nevyhovuje současným požadavkům na úsporu energií.</t>
  </si>
  <si>
    <t>PD, VZ</t>
  </si>
  <si>
    <t>2020-2023</t>
  </si>
  <si>
    <t>Jedná se o zateplení na dvou 5-ti podlažních budovách domova mládeže, spojovacího koridoru mezi těmito budovami a jídelnou s kuchyní.</t>
  </si>
  <si>
    <t>RoPD  vydáno dne 20.8.2020</t>
  </si>
  <si>
    <t>REÚO – SPŠ elektrotechnická a OA Mohelnice – budovy internátu a jídelna - B) VZDUCHOTECHNIKA</t>
  </si>
  <si>
    <t>Střední škola logistiky a chemie, Olomouc, U Hradiska 29 - Rekonstrukce dvou odborných učeben - laboratoře pro výuku oboru Aplikovaná chemie</t>
  </si>
  <si>
    <t>Jedná se o stavební rekonstrukci dvou laboratoří, kde je potřeba zrekonstruovat rozvody vody, elektřiny a vakua. Dále je nutno pořídit nový nábytek (laboratorní stoly, digestoře s odtahem, pracovní desky, laboratorní výlevky, zásuvky, skříňky atd.). Laboratorní stoly musí být opatřeny přítokem a odtokem vody, přívodem elektřiny a vakua ke každému pracovnímu místu - celkem 12-14 míst. Nutná úprava stavební podlahy, obklady stěn z důvodu bezpečnosti a hygieny, vymalování místostí.</t>
  </si>
  <si>
    <t>Rezerva na přípravu a podání projektů</t>
  </si>
  <si>
    <t xml:space="preserve">Rekonstrukce stávající nevyhovující kotelny - na kotel na štěpku. </t>
  </si>
  <si>
    <t>2024-2025</t>
  </si>
  <si>
    <t>pozastávka</t>
  </si>
  <si>
    <t>poslední faktura + pozastávka</t>
  </si>
  <si>
    <t>na aktualizace a na studii proveditelnosti v případě výzvy</t>
  </si>
  <si>
    <t>pozastávka + poslední faktura</t>
  </si>
  <si>
    <t>Gymnázium Uničov - Novostavba venkovní učebny</t>
  </si>
  <si>
    <t>Zateplení budov školy - 1. etapa a 2. etapa</t>
  </si>
  <si>
    <t>Realizace energeticky úsporných opatření - SPŠ Hranice</t>
  </si>
  <si>
    <t>Transformace příspěvkové organizace Centrum Dominika Kokory - objekt Kokory č. p. 299</t>
  </si>
  <si>
    <t>Rekonstrukce budovy a přístavba pro transformaci sociálních služeb</t>
  </si>
  <si>
    <t>Domov pro seniory Červenka - Nový pavilon</t>
  </si>
  <si>
    <t>Transformace příspěvkové organizace Domov Větrný mlýn Skalička - objekt Veselíčko  č. p. 96</t>
  </si>
  <si>
    <t>Rekonstrukce budovy pro transformaci sociálních služeb</t>
  </si>
  <si>
    <t>Transformace příspěvkové organizace Nové Zámky – poskytovatel sociálních služeb – objekt Senice na Hané</t>
  </si>
  <si>
    <t xml:space="preserve">Transformace příspěvkové organizace Domov „Na Zámku“ Nezamyslice – objekt Němčice nad Hanou </t>
  </si>
  <si>
    <t xml:space="preserve">Transformace příspěvkové organizace Domov Na zámečku Rokytnice – objekt Přerov, Pod Skalkou </t>
  </si>
  <si>
    <t xml:space="preserve">Transformace příspěvkové organizace Nové Zámky – poskytovatel sociálních služeb – objekt Slatinice </t>
  </si>
  <si>
    <t>Transformace příspěvkové organizace Vincentinum – poskytovatel sociálních služeb Šternberk – objekt Střelice</t>
  </si>
  <si>
    <t>Novostavba RD pro tansformaci sociálních služeb</t>
  </si>
  <si>
    <t>Transformace příspěvkové organizace Domov Na zámečku Rokytnice – objekt Lipník n/B</t>
  </si>
  <si>
    <t>CSS Prostějov – Domov sester</t>
  </si>
  <si>
    <t>Klíč – centrum sociálních služeb, p.o.  – rekonstrukce budovy DOMINO</t>
  </si>
  <si>
    <t>rekonstrukce budovy</t>
  </si>
  <si>
    <t>NPO</t>
  </si>
  <si>
    <t>2024-2026</t>
  </si>
  <si>
    <t>Odbor strategického rozvoje kraje</t>
  </si>
  <si>
    <t xml:space="preserve">Správce:  </t>
  </si>
  <si>
    <t>Ing. Radek Dosoudil</t>
  </si>
  <si>
    <t>ORJ 59</t>
  </si>
  <si>
    <t>ORJ 59 - Oblast sociální - projekty spolufinancované z evropských fondů a národních fondů - investiční</t>
  </si>
  <si>
    <t>pol</t>
  </si>
  <si>
    <r>
      <rPr>
        <b/>
        <sz val="12"/>
        <rFont val="Arial"/>
        <family val="2"/>
        <charset val="238"/>
      </rPr>
      <t xml:space="preserve">Návrh rozpočtu 2023 </t>
    </r>
    <r>
      <rPr>
        <b/>
        <sz val="10"/>
        <rFont val="Arial"/>
        <family val="2"/>
        <charset val="238"/>
      </rPr>
      <t xml:space="preserve">
(podíl OK + neuznatelné náklady)</t>
    </r>
  </si>
  <si>
    <t>kategorie</t>
  </si>
  <si>
    <t>Návrh rozpočtu - předfinancování (EU + SR) z rozpočtu OK</t>
  </si>
  <si>
    <t xml:space="preserve"> předfinancování (EU + SR) z revolvingu KB</t>
  </si>
  <si>
    <t>OK</t>
  </si>
  <si>
    <t>Pořízení vozidel pro poskytovatele sociálních služeb v Olomouckém kraji</t>
  </si>
  <si>
    <t>dle Výzvy č. 101 IROP-MMR - Sociální infrastruktura se sníženou energetickou náročností, projekt s 10 % podílem OK, 85% podílů EU a 5% SR</t>
  </si>
  <si>
    <t>6/2022-12/2023</t>
  </si>
  <si>
    <t>investiční, žádost o dotaci podána, zpracována PD</t>
  </si>
  <si>
    <t>Celkem za ORJ 59 - oblast sociální</t>
  </si>
  <si>
    <t xml:space="preserve">Správce: </t>
  </si>
  <si>
    <t>ORJ 59 - Oblast zdravotnictví - projekty spolufinancované z evropských fondů a národních fondů - investiční</t>
  </si>
  <si>
    <t>ZZS OK - Nákup sanitních vozidel</t>
  </si>
  <si>
    <t xml:space="preserve">dle Výzvy  IROP 2022 - 2027 - investiční projekt s 15 % podílem OK a  85%  EU </t>
  </si>
  <si>
    <t>11/2022-6/2024</t>
  </si>
  <si>
    <t>investiční, nákup 5 ks sanitek v r. 2023 z plánované obměny  vozového parku nákupu 34 ks sanitek včetně nástavby</t>
  </si>
  <si>
    <t>Celkem za ORJ 59 - oblast zdravotnictví</t>
  </si>
  <si>
    <t>ORJ 59 - Oblast územního plánování - projekty spolufinancované z evropských fondů a národních fondů - investiční</t>
  </si>
  <si>
    <t>Digitální technická mapa</t>
  </si>
  <si>
    <t>Projekt podpořen z OP Podnikání  a inovace pro konkurenceschopnost. Financování projektu 85 % EU, 15 % OK. Povinnost vytvořit digitální technickou mapu kraje vyplývá ze zákona č. 47/2020 Sb., kterým se mění zákon č. 200/1994 Sb., o zeměměřictví a o změně a  doplnění některých zákonů souvisejících s jeho zavedením, ve znění pozdějších předpisů, zákon č. 183/2006 Sb., o územním plánování a stavebním řádu (stavební zákon), ve znění pozdějších předpisů, a další související zákony.</t>
  </si>
  <si>
    <t>01/2020-06/2023</t>
  </si>
  <si>
    <t>Celkem za ORJ 59 - oblast územního plánování</t>
  </si>
  <si>
    <t xml:space="preserve">doplatek CETIN + doplatky za ušlý zisk dle uzavřených smluv až do roku 2026 </t>
  </si>
  <si>
    <t>II/150 Prostějov - Přerov</t>
  </si>
  <si>
    <t xml:space="preserve">Jedná se o stavební úpravy silnice II/150 o celkové délce 8,775 km a ve 4 úsecích .Začátek stavebních úprav 1.úseku v délce 0,3 km je v křižovatce II/150 s II/433 a končí okružní křižovatkou na Petrském náměstí v Prostějově. Úsek B o celkové délce 2,2 km má začátek v místě křižovatky ul. Vrahovická a Svatoplukova a končí v místě křižovatky silnic II/150 s III/4357 (ul.Vrahovická a Majakovského). Úsek C začíná v místě křižovatky silnic II/150 s III/3679 a končí v místě hranice Olomouckého kraje při mostu ev.č. 150-074 a jeho délka je 5,725 km. Poslední úsek D je veden intravilánem obce Brodek u Přerova a začíná křižovatkou silnic II/150 s III/01856 a konec úseku je v místě kř. II/150 s III/0553 s délkou 0,550 km. V úseku B budou rekonstruovány 2 silniční mosty ev.č. 150-072 a evid.č. 150-073. </t>
  </si>
  <si>
    <t>Odborný léčebný ústav, Paseka  - Modernizace pavilonu C</t>
  </si>
  <si>
    <t>RoPD  vydáno dne 3.9.2020     vysoutěženo, uzavřena SoD</t>
  </si>
  <si>
    <t>podání projektu, realizace</t>
  </si>
  <si>
    <t>Odbor dopravy a silničního hospodářství</t>
  </si>
  <si>
    <t>ORJ 12</t>
  </si>
  <si>
    <t>ORJ 12 - Oblast dopravy  - projekty spolufinancované z evropských fondů a národních fondů - investiční</t>
  </si>
  <si>
    <t>Návrh rozpočtu - předfinancování (EU + SR) z rozpočtu OK 2023</t>
  </si>
  <si>
    <t>II/448 Laškov -Kandia-hr.ok.OL (Laškov -průtah)</t>
  </si>
  <si>
    <t>stavební úpravy silnice</t>
  </si>
  <si>
    <t>PDPS</t>
  </si>
  <si>
    <t>8-11/2023</t>
  </si>
  <si>
    <t>na předfinancování má SSOK revolvingový úvěr</t>
  </si>
  <si>
    <t>II/434 Kozlovice- průtah</t>
  </si>
  <si>
    <t>II/437 Přáslavice - Lipník n Bečvou (I.etapa)</t>
  </si>
  <si>
    <t>stavební úpravy silnice -I.etapa</t>
  </si>
  <si>
    <t>Celkem za ORJ 12 - oblast dopravy</t>
  </si>
  <si>
    <t>Ing. Ladislav Růžička</t>
  </si>
  <si>
    <t xml:space="preserve">vedoucí odboru </t>
  </si>
  <si>
    <t xml:space="preserve">jedná se o nákup budovy v Prostějově a její částečnou rekonstrukci </t>
  </si>
  <si>
    <t>JE</t>
  </si>
  <si>
    <t>Domov Na zámečku Rokytnice - Půdní vestavba (část evakuační výtah)</t>
  </si>
  <si>
    <t>doplatek - pozastávka</t>
  </si>
  <si>
    <t>IROP 2 - transformace</t>
  </si>
  <si>
    <t>pozastávka + expozice</t>
  </si>
  <si>
    <t xml:space="preserve">čeká se na výzvu, </t>
  </si>
  <si>
    <t>úprava dokumentace</t>
  </si>
  <si>
    <t>podíl OK zde hrazen z nájemného SMN</t>
  </si>
  <si>
    <t>sociální</t>
  </si>
  <si>
    <t>OSR - ORJ 59</t>
  </si>
  <si>
    <t>dopravy</t>
  </si>
  <si>
    <t>ODSH - ORJ 12</t>
  </si>
  <si>
    <t>územní plánování</t>
  </si>
  <si>
    <t xml:space="preserve">Rekonstrukce budovy pro transformaci sociálních služeb, včetně doplatku za směnu budov </t>
  </si>
  <si>
    <t>V rámci projektu budou realizovány investice do učeben informatiky za účelem uzpůsobení těchto prostor pro výuku nové informatiky a pro rozvoj digitální gramotnosti žáků s oheldem na jejeich specifické vzdělávací potřeby</t>
  </si>
  <si>
    <t>1138</t>
  </si>
  <si>
    <t>Střední odborná škola, Šumperk, Zemědělská 3 - Pořízení traktoru s návěsem</t>
  </si>
  <si>
    <t>1113</t>
  </si>
  <si>
    <t>1121</t>
  </si>
  <si>
    <t>1100</t>
  </si>
  <si>
    <t>Gymnázium Jana Opletala, Litovel, Opletalova 189 - Podpora a modernizace odborných učeben na GJO Litovel</t>
  </si>
  <si>
    <t>1200</t>
  </si>
  <si>
    <t>Střední odborná škola Litovel, Komenského 677 - Modernizace učeben oboru fotograf a elektrikář na SOŠ Litovel</t>
  </si>
  <si>
    <t>Střední škola elektrotechnická, Lipník nad Bečvou, Tyršova 781 - Odborné učebny pro 4. průmyslovou revoluci</t>
  </si>
  <si>
    <t>Střední průmyslová škola Hranice - Špičkovými technologiemi a interakcí k moderní výuce a úsporám energií</t>
  </si>
  <si>
    <t>Střední průmyslová škola a Střední odborné učiliště Uničov - Modernizace odborných učeben SPŠ a SOU Uničov</t>
  </si>
  <si>
    <t>Gymnázium Zábřeh, nám. Osvobození 20, IČO 49589687</t>
  </si>
  <si>
    <t>Střední škola zemědělská a zahradnická Olomouc, IČO 602035;12971 Centra odborné přípravy</t>
  </si>
  <si>
    <t>Střední škola gastronomie, farmářství a služeb Jeseník, IČO 495433; 12971 - Centra odborné přípravy</t>
  </si>
  <si>
    <t>ORJ 10</t>
  </si>
  <si>
    <t>ORJ 10 - Oblast školství  - projekty spolufinancované z evropských fondů a národních fondů - investiční</t>
  </si>
  <si>
    <t>položka</t>
  </si>
  <si>
    <t>COP - Nákup učebních pomůcek</t>
  </si>
  <si>
    <t>COP - Nákup strojů a zařízení pro zem.obory</t>
  </si>
  <si>
    <t>žádanka</t>
  </si>
  <si>
    <t>2022/00189</t>
  </si>
  <si>
    <t>2022/00219</t>
  </si>
  <si>
    <t>2022/00042</t>
  </si>
  <si>
    <t>2022/00101</t>
  </si>
  <si>
    <t>2022/00064</t>
  </si>
  <si>
    <t>2022/00034</t>
  </si>
  <si>
    <t>2022/00297</t>
  </si>
  <si>
    <t>IROP 2                                                                                 Rekonstrukce učebny biologie</t>
  </si>
  <si>
    <t>IROP 2                                                                                          Modernizace školních dílen - Pořízení vybavení pro odborné učebny programování,  modernizace CNC zařízení a 3D zařízení včetně SW, modernizace učebny programovatelných stanic včetně CNC stroje, modernizace konektivity školy ve vazbě na odborný výcvik a odborné předměty</t>
  </si>
  <si>
    <t>IROP 2                                                                                                                         Odborné učebny jsou zamýšleny vybudovat v areálu Tyršova 781 z programu IROP - Výzva 2021-2027. 
Odborná učebna automatizace a mikroprocesorové techniky bude obsahovat zařízení PLC, řídící a regulační techniky a mikroprocesorové techniky. Odborná učebna robotiky a 3D technologie bude obsahovat robotický pneumatický systém, technologie 3D tisku, technologické pracoviště na osazování plošných spojů a pájení a laserovou gravírku. Podrobný popis v  příloze.
Stavební realizační projekt bude dokončen v 07/2022.</t>
  </si>
  <si>
    <t>IROP 2                                                                         Modernizace učebny oboru fotograf a elektrikář bude spočívat v drobných stavebních úpravách (podlahy, WC invalidé).
Vybavení učeben nábytkem, IT technologiemi a učebními pomůckami.</t>
  </si>
  <si>
    <t>IROP 2                                                                                  Smyslem projektu je za pomocí nových metod výuky a moderních technologií, vylepšit výuku předmětů v oblasti cizích jazyků a přírodních věd. V souvislosti s tímto zaměřením zlepšit a prohloubit využívání digitálních technologií.
Tato inovace proběhne v učebnách biologie, dějepisu, zeměpisu, chemie, matematiky, anglického jazyka a německého jazyka. Dojde ke zvýšení úrovně vybavení odborných učeben nejmodernějšími výukovými pomůckami pro badatelsky orientovanou výuku a uplatnění nových forem a metod výuky.</t>
  </si>
  <si>
    <t>IROP 2                                                                       Plánovaná modernizace dvou PC učeben (prokázání potřebnosti/nedostatku infrastruktury)
Projekt předpokládá modernizaci dvou odborných učeben výpočetní technikou, část stávajícího vybavení je již na konci životnosti a pro specifickou výuku na SPŠS Olomouc již počítače svým výkonem nestačí (jedná se o počítače z roku 2013, procesor i7 3770 s paticí 1155, Benchmark 5609 a PC AllinOne BIOS z roku 2013, procesor i3 4150T s paticí 1150, Benchmark 2887). Část vybavení,které bylo pořízeno později bude využito.</t>
  </si>
  <si>
    <t xml:space="preserve">Gymnázium, Jeseník, Komenského 281 - Robotická laboratoř Gymnázia Jeseník  </t>
  </si>
  <si>
    <t>IROP 2                                                                                Vybavení robotické laboratoře v současné učebně školy. Součástí učebny bude místní síť pro robotickou laboratoř, která bude zajišťovat komunikaci mezi roboty. Učebna buude vybavena humaonidními roboty senzory a dalšími součástkami, kamerami s vysokým rozlišením. Nakoupeno bude další potřebné nepnvestiční HW a SW vybavení.</t>
  </si>
  <si>
    <t>IROP 2                                                                                                 Učební pomůcka pro obor agropodnikání v návaznosti na ŠVP.</t>
  </si>
  <si>
    <t>IROP 2                                                                                                                         Modernizace odborných učeben na DDM Olomouc - na 2 budovách DDM Olomouc - oblast digitálních technologií ICT a polytech. Vzdělávání</t>
  </si>
  <si>
    <t>2022/00412</t>
  </si>
  <si>
    <t>SŠ,ZŠ a MŠ prof. V.Vejdovského Olomouc-Hejčín - Rekonstrukce a vybavení učeben informatiky</t>
  </si>
  <si>
    <t>v souladu s RAP, projekt č. 7</t>
  </si>
  <si>
    <t>Vybudování odborných učeben pro podporu přírodovědného a jazykového vzdělání na Gymnáziu Hranice</t>
  </si>
  <si>
    <t>Střední škola polygrafická, Olomouc - Nákup nového digitálního tiskového stoje</t>
  </si>
  <si>
    <t>Střední škola zemědělská, Přerov, Osmek 47 -Modernizace - stavební úpravy objektu dílen</t>
  </si>
  <si>
    <t>Střední škola designu a módy, Prostějov - Standard konektivity SŠDAM</t>
  </si>
  <si>
    <t>Obchodní akademie, Olomouc, tř. Spojenců 11 - Modernizace ICT učeben</t>
  </si>
  <si>
    <t>IROP 2                                                                                Současný zařízení Canon IP6010 je na konci životnosti, po kterou je ze strany dodavatele zajišťován  servis (dodávky tonerů, údržba, technická podpora a opravy - to vše zdarma v rámci servisní smlouvy). Servisní smlouva se poskytuje na období pěti let s maximálním navýšením dvou let.</t>
  </si>
  <si>
    <t>IROP 2                                                                               Zpracovaný projekt vedle opravy podlahy, oken a vjezdových vrat zahrnuje také novou elektroinstalaci pro soustruhy, frézky a vrtačky a zajištění vhodného a dostatečného osvětlení. V dílně bude probíhat výuka uč. oboru „Opravář zemědělských strojů“ a maturitního oboru „Mechanizace a služby“, tato výuka je součástí ŠVP, které vychází RVP příslušných oborů. V učebně, bude instalováno šest soustruhů, dvě frézky, sloupové vrtačky, brusky a další vybavení soustružnické dílny.</t>
  </si>
  <si>
    <t>IROP 2                                                                                   Projekt bude zahrnovat výměnu klíčových síťových a serverových technologií. Nové řešení zajistí dostatečně robustní platformu pro udržení kybernetické bezpečnosti a průběžný rozvoj infrastruktury do budoucna.</t>
  </si>
  <si>
    <t>IROP 2                                                                                                              Cílem projektu je modernizace ICT učeben na Obchodní akademii Olomouc včetně zajištění konektivity.</t>
  </si>
  <si>
    <t>Gymnázium, Hranice, Zborovská 293 - Vybudování odborných učeben pro podporu přírodovědného a jazykového vzdělání na Gymnáziu Hranice</t>
  </si>
  <si>
    <t>Odborné učiliště a Základní škola, Křenovice - OU a ZŠ Křenovice - Rekonstrukce cvičných kuchyní</t>
  </si>
  <si>
    <t>na předfinancování ve výši 1 665 tis. Kč má PO úvěr</t>
  </si>
  <si>
    <t>na předfinancování ve výši 1 666 tis. Kč má PO úvěr</t>
  </si>
  <si>
    <t>2022/00146</t>
  </si>
  <si>
    <t>2022/00298</t>
  </si>
  <si>
    <t>2022/00168</t>
  </si>
  <si>
    <t>2022/00179</t>
  </si>
  <si>
    <t>2022/00253</t>
  </si>
  <si>
    <t>2022/00474</t>
  </si>
  <si>
    <t>není žádanka?</t>
  </si>
  <si>
    <t>2022/0082</t>
  </si>
  <si>
    <t>OŠM - ORJ 10</t>
  </si>
  <si>
    <t>Rekonstrukce kotelny v Heřmanicích</t>
  </si>
  <si>
    <t>z toho SMN</t>
  </si>
  <si>
    <t>Z toho OK</t>
  </si>
  <si>
    <t>Základní škola Uničov - Venkovní multismyslová učebna</t>
  </si>
  <si>
    <t xml:space="preserve">Základní škola Uničov - Učebny pro ergoterapii a multismyslovou výchovu </t>
  </si>
  <si>
    <t xml:space="preserve"> Zkvalitnění výuky v oblasti smyslové výchovy. Nově vznikne /včetně dodávky založení, osazení, montáže, kotvení, finální povrchové úpravy a kompletace/ venkovní multismyslová učebna. Bude vybavena venkovním nábytkem, hrabalištěm, zvonkohrou a pomůckami pro rozvoj sluchu, vizuální panely a pomůcky pro rozvoj zraku atd.</t>
  </si>
  <si>
    <t xml:space="preserve">Stávající prostory sportovního sálku budou stavebně upraveny a rozšířeny na dvě samostatné učebny s bezbariérovým přístupem. Učebny budou vybaveny mobiliářem a pomůckami pro ergoterapii a multismyslovou výchovu pro práci s žáky se speciálně vzdělávacími potřebami. </t>
  </si>
  <si>
    <t>doplněno po dohodě s OŠM,                      realizace dle vyhlášení výzvy                žádanka 2022/00355 v souladu s RAP</t>
  </si>
  <si>
    <t>Gymnázium, Šternberk, Horní náměstí 5 - Modernizace laboratoře a učeben</t>
  </si>
  <si>
    <t>modernizace zastaralé učebny a laboratoře fyziky a učebny a kabinetu IVT včetně serverovny</t>
  </si>
  <si>
    <t>2022/00492</t>
  </si>
  <si>
    <t>Střední zemědělská škola, Přerov, Osmek 47, IČO 63701171; 12971 - Centra odborné přípravy</t>
  </si>
  <si>
    <t>Střední lesnická škola, Jurikova 588, Hranice, IČO 61986038; 12971 - Centra odborné přípravy</t>
  </si>
  <si>
    <t>DDM Olomouc - Modernizace odborných učeben ICT a polytechnického vzdělávání</t>
  </si>
  <si>
    <t xml:space="preserve">Střední průmyslová škola strojnická, Olomouc - modernizace PC učeben </t>
  </si>
  <si>
    <t>Střední škola zemědělská a zahradnická Olomouc - Skleník</t>
  </si>
  <si>
    <t>2022/00716</t>
  </si>
  <si>
    <t>Odbor školství a mládeže</t>
  </si>
  <si>
    <t>Mgr. Miroslav Gajdůšek, MBA</t>
  </si>
  <si>
    <t xml:space="preserve">NPO </t>
  </si>
  <si>
    <t>v souladu s RAP, projekt č. 5                             na předfinancování  PO zřídí úvěr</t>
  </si>
  <si>
    <t>v souladu s RAP, projekt č. 16                          na předfinancování  PO zřídí úvěr</t>
  </si>
  <si>
    <t>Celkem za ORJ 59 - oblast školství - investiční projekty</t>
  </si>
  <si>
    <t>Venkovní učebna</t>
  </si>
  <si>
    <t>OI - ORJ 50</t>
  </si>
  <si>
    <t>energetické vyhodnocení  projektu</t>
  </si>
  <si>
    <t>doplněno po dohodě s OŠM,                      realizace dle vyhlášení výzvy                                                                                                                                                  žádanka 2022/00169                        bude doplněno do RAP</t>
  </si>
  <si>
    <t>výstavba nového pavilonu domova pro seniory</t>
  </si>
  <si>
    <t>přístavba evakuačního výtahu</t>
  </si>
  <si>
    <r>
      <t xml:space="preserve">pozastávka + CETIN           </t>
    </r>
    <r>
      <rPr>
        <sz val="12"/>
        <color rgb="FFFF0000"/>
        <rFont val="Arial"/>
        <family val="2"/>
        <charset val="238"/>
      </rPr>
      <t>Bude upřesněno v 10/2022 - zda bude pozastávka</t>
    </r>
  </si>
  <si>
    <t>IROP 2                                                                                              Skleník - Pro realizaci předpokládáme využití dotačního programu IROP II na podporu vybavení a vybudování odborných učeben.</t>
  </si>
  <si>
    <t>IROP 2                                                                                                            Cílem je komplexní rekonstrukce kuchyní, t.j. výměna podlahy, zrušení střední příčky, výměna dveří, odizolování stěn, nové omítky, změna dispozičního řešení a vybavení novým technologickým zařízením.</t>
  </si>
  <si>
    <t xml:space="preserve">v souladu s RAP         na předfinancování  PO zřídí úvěr                        </t>
  </si>
  <si>
    <t>IROP 2                                                                                   Modernizace učeben v rámci projektu IROP.</t>
  </si>
  <si>
    <t>studie</t>
  </si>
  <si>
    <t>bude podáno 9/2022, realizace 2023 = úsek D</t>
  </si>
  <si>
    <t>2022/00187</t>
  </si>
  <si>
    <t xml:space="preserve"> navýšeny neuzn. Náklady + celková cena dle emailu ze dne 6.9.2022</t>
  </si>
  <si>
    <t>Transformace příspěvkové organizace Domov Větrný mlýn Skalička - objekt Hranice, Jungmanova</t>
  </si>
  <si>
    <t>v souladu s RAP, projekt č. 21</t>
  </si>
  <si>
    <t>v souladu s RAP, projekt č. 20                          na předfinancování  PO zřídí úvěr</t>
  </si>
  <si>
    <t>příprava podání, případně realizace po obdržení rozhodnutí o dotaci</t>
  </si>
  <si>
    <t>projektová dkumentace</t>
  </si>
  <si>
    <r>
      <rPr>
        <b/>
        <sz val="10"/>
        <color rgb="FFFF0000"/>
        <rFont val="Arial"/>
        <family val="2"/>
        <charset val="238"/>
      </rPr>
      <t>DÁT I NA REALIZACI????</t>
    </r>
    <r>
      <rPr>
        <sz val="10"/>
        <rFont val="Arial"/>
        <family val="2"/>
        <charset val="238"/>
      </rPr>
      <t xml:space="preserve">                                 čeká se na vyhlášení výzvy IROP 2 v  10/2022                        PD 2018                        v souladu s RAP, projekt č. 1    </t>
    </r>
  </si>
  <si>
    <r>
      <rPr>
        <b/>
        <sz val="10"/>
        <color rgb="FFFF0000"/>
        <rFont val="Arial"/>
        <family val="2"/>
        <charset val="238"/>
      </rPr>
      <t>DÁT I NA REALIZACI????</t>
    </r>
    <r>
      <rPr>
        <sz val="10"/>
        <rFont val="Arial"/>
        <family val="2"/>
        <charset val="238"/>
      </rPr>
      <t xml:space="preserve">         čeká se na vyhlášení výzvy v  IROP                       PD 2017                       v souladu s RAP, projekt č. 2    </t>
    </r>
  </si>
  <si>
    <r>
      <rPr>
        <b/>
        <sz val="10"/>
        <color rgb="FFFF0000"/>
        <rFont val="Arial"/>
        <family val="2"/>
        <charset val="238"/>
      </rPr>
      <t xml:space="preserve">DÁT I NA REALIZACI???? </t>
    </r>
    <r>
      <rPr>
        <sz val="10"/>
        <rFont val="Arial"/>
        <family val="2"/>
        <charset val="238"/>
      </rPr>
      <t xml:space="preserve">čeká se na vyhlášení výzvy IROP 2 v  10/2022                            PD 2021                                         v souladu s RAP, projekt č. 3    </t>
    </r>
  </si>
  <si>
    <r>
      <rPr>
        <sz val="10"/>
        <color rgb="FFFF0000"/>
        <rFont val="Arial"/>
        <family val="2"/>
        <charset val="238"/>
      </rPr>
      <t>DÁT I NA REALIZACI????</t>
    </r>
    <r>
      <rPr>
        <sz val="10"/>
        <rFont val="Arial"/>
        <family val="2"/>
        <charset val="238"/>
      </rPr>
      <t xml:space="preserve">   čeká se na vyhlášení výzvy IROP 2 v  10/2022   v souladu s RAP, projekt č. 4    </t>
    </r>
  </si>
  <si>
    <t xml:space="preserve">čeká se na vyhlášení výzvy IROP 2 v  10/2022                                                                                                                                PD připravila škola    v souladu s RAP, projekt č. 18      </t>
  </si>
  <si>
    <t>v souladu s RAP, projekt č.6</t>
  </si>
  <si>
    <t>v souladu s RAP, projekt č. 8</t>
  </si>
  <si>
    <t>v souladu s RAP, projekt č. 9                        na předfinancování  PO zřídí úvěr</t>
  </si>
  <si>
    <t>v souladu s RAP, projekt č. 10                          na předfinancování  PO zřídí úvěr</t>
  </si>
  <si>
    <t>v souladu s RAP, projekt č. 11                         na předfinancování  PO zřídí úvěr</t>
  </si>
  <si>
    <t>v souladu s RAP, projekt č. 12                     na předfinancování  PO zřídí úvěr</t>
  </si>
  <si>
    <t>v souladu s RAP, projekt č. 14           na předfinancování  PO zřídí úvěr</t>
  </si>
  <si>
    <t>v souladu s RAP, projekt č. 15                        na předfinancování  PO zřídí úvěr</t>
  </si>
  <si>
    <t>v souladu s RAP, projekt č.17                     na předfinancování  PO zřídí úvěr</t>
  </si>
  <si>
    <t>v souladu s RAP, projekt č. 19                                 na předfinancování  PO zřídí úvěr</t>
  </si>
  <si>
    <t xml:space="preserve">v souladu s RAP, projekt č.13            </t>
  </si>
  <si>
    <t>na zajištění podání, úpravy PD, apod.</t>
  </si>
  <si>
    <t xml:space="preserve">výzva OPŽP - bude podáno v 09/2022   výše případné dotace bude známá až po podání             2023 max 10 mil Kč   </t>
  </si>
  <si>
    <r>
      <rPr>
        <b/>
        <sz val="10"/>
        <color rgb="FFFF0000"/>
        <rFont val="Arial"/>
        <family val="2"/>
        <charset val="238"/>
      </rPr>
      <t xml:space="preserve">MUSÍ SE UDĚLAT I BEZ DOTACE                                 </t>
    </r>
    <r>
      <rPr>
        <sz val="10"/>
        <rFont val="Arial"/>
        <family val="2"/>
        <charset val="238"/>
      </rPr>
      <t xml:space="preserve">výzva OPŽP - bude podáno v 09/2022   výše případné dotace bude známá až po podání                     </t>
    </r>
  </si>
  <si>
    <t>IROP 2 - transfromace</t>
  </si>
  <si>
    <t>Vlastivědné muzeum Jesenicka, příspěvková organizace - Nová stálá expozice živé přírody Jesenicka</t>
  </si>
  <si>
    <t>Nová multimediální expozice Živé přírody Jesenicka představí návštěvníkovi 4 zásadní druhy jesenických biotopů v návaznosti na čtvero ročních období. Expozice je primárně určena žákům základních škol (1. i 2. stupeň) a je koncipována jakožto výšlap z nejnižších oblastí jesenicka na vrcholky hor. Vytváří tak ucelený komplex přírodních jevů a zástupců fauny a flóry, s kterými se na Jesenicku můžeme setkat. V rámci akce bude financováno rovněž zajištění služeb autorského dozoru, TDS a koordinátora BOZP.</t>
  </si>
  <si>
    <t>ORJ 59 - Oblast kultury  - projekty spolufinancované z evropských fondů a národních fondů - investiční</t>
  </si>
  <si>
    <t>Celkem za ORJ 59 - oblast kultury</t>
  </si>
  <si>
    <t>podáno do NPO v 8/2022, RoPD vydáno 9.9.2022</t>
  </si>
  <si>
    <t>ORJ 59 - Oblast školství  - projekty spolufinancované z evropských fondů a národních fondů - investiční</t>
  </si>
  <si>
    <t>60001101560</t>
  </si>
  <si>
    <t>60001101559</t>
  </si>
  <si>
    <t>60001101562</t>
  </si>
  <si>
    <t>60001101558</t>
  </si>
  <si>
    <t>60001101565</t>
  </si>
  <si>
    <t>60001101566</t>
  </si>
  <si>
    <t>Vlastivědné muzeum v Olomouci – Zámek Čechy pod Kosířem - rekonstrukce a využití objektů, VI. Etapa</t>
  </si>
  <si>
    <t>Rekonstrukce severního a tzv. uzařené východní části křídla zámku, včetně úpravy vnitřního nádvoří a výstavbu hospodářského objektu pro uskladnění techniky.</t>
  </si>
  <si>
    <t>podání projektu, aktualizace rozpočtu</t>
  </si>
  <si>
    <t>Střední škola gastronomie, farmářství a služeb Jeseník - Odborné zázemí pro obor včelař</t>
  </si>
  <si>
    <t xml:space="preserve">Pracoviště Heřmanice - vybudování odborných učeben pro obory včelař.  </t>
  </si>
  <si>
    <t>ITI</t>
  </si>
  <si>
    <t xml:space="preserve">čeká se na vyhlášení výzvy IROP 2 v  10/2022                                                                                                                                PD připravila škola    v souladu s RAP, projekt č. 22     </t>
  </si>
  <si>
    <t>Celkem za ORJ 10 - oblast školství - investiční projekty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</si>
</sst>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4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0"/>
      <color rgb="FFFF000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 CE"/>
      <family val="2"/>
      <charset val="238"/>
    </font>
    <font>
      <sz val="14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name val="Arial CE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name val="Arial CE"/>
      <charset val="238"/>
    </font>
    <font>
      <b/>
      <sz val="12"/>
      <name val="Arial CE"/>
      <family val="2"/>
      <charset val="238"/>
    </font>
    <font>
      <sz val="11"/>
      <color indexed="81"/>
      <name val="Arial"/>
      <family val="2"/>
      <charset val="238"/>
    </font>
    <font>
      <sz val="14"/>
      <color indexed="81"/>
      <name val="Tahoma"/>
      <family val="2"/>
      <charset val="238"/>
    </font>
    <font>
      <b/>
      <sz val="12"/>
      <color rgb="FF0070C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8"/>
      <color rgb="FF00B05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2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>
      <alignment wrapText="1"/>
    </xf>
    <xf numFmtId="0" fontId="1" fillId="0" borderId="0"/>
  </cellStyleXfs>
  <cellXfs count="423">
    <xf numFmtId="0" fontId="0" fillId="0" borderId="0" xfId="0"/>
    <xf numFmtId="0" fontId="1" fillId="0" borderId="0" xfId="1" applyFill="1"/>
    <xf numFmtId="0" fontId="1" fillId="0" borderId="0" xfId="1" applyFill="1" applyAlignment="1">
      <alignment horizontal="center"/>
    </xf>
    <xf numFmtId="0" fontId="1" fillId="0" borderId="0" xfId="1" applyFill="1" applyAlignment="1"/>
    <xf numFmtId="3" fontId="1" fillId="0" borderId="0" xfId="1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3" fontId="1" fillId="0" borderId="0" xfId="1" applyNumberFormat="1" applyFill="1" applyAlignment="1">
      <alignment horizontal="right" vertical="center"/>
    </xf>
    <xf numFmtId="0" fontId="1" fillId="0" borderId="0" xfId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0" fillId="2" borderId="0" xfId="1" applyFont="1" applyFill="1"/>
    <xf numFmtId="0" fontId="5" fillId="0" borderId="0" xfId="2" applyFont="1" applyFill="1" applyAlignment="1">
      <alignment horizontal="center"/>
    </xf>
    <xf numFmtId="3" fontId="4" fillId="0" borderId="0" xfId="2" applyNumberFormat="1" applyFont="1" applyFill="1" applyAlignment="1">
      <alignment horizontal="right" vertical="center"/>
    </xf>
    <xf numFmtId="0" fontId="4" fillId="0" borderId="0" xfId="2" applyFont="1" applyFill="1" applyAlignment="1">
      <alignment vertical="center" wrapText="1"/>
    </xf>
    <xf numFmtId="0" fontId="1" fillId="2" borderId="0" xfId="1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3" borderId="4" xfId="0" applyFill="1" applyBorder="1" applyAlignment="1">
      <alignment vertical="center" wrapText="1"/>
    </xf>
    <xf numFmtId="3" fontId="3" fillId="4" borderId="4" xfId="5" applyNumberFormat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vertical="center"/>
    </xf>
    <xf numFmtId="0" fontId="9" fillId="5" borderId="2" xfId="4" applyFont="1" applyFill="1" applyBorder="1" applyAlignment="1">
      <alignment vertical="center"/>
    </xf>
    <xf numFmtId="3" fontId="9" fillId="5" borderId="4" xfId="4" applyNumberFormat="1" applyFont="1" applyFill="1" applyBorder="1" applyAlignment="1">
      <alignment horizontal="right" vertical="center" wrapText="1"/>
    </xf>
    <xf numFmtId="3" fontId="9" fillId="5" borderId="4" xfId="5" applyNumberFormat="1" applyFont="1" applyFill="1" applyBorder="1" applyAlignment="1">
      <alignment horizontal="right" vertical="center" wrapText="1"/>
    </xf>
    <xf numFmtId="0" fontId="9" fillId="5" borderId="4" xfId="5" applyFont="1" applyFill="1" applyBorder="1" applyAlignment="1">
      <alignment horizontal="center" vertical="center" wrapText="1"/>
    </xf>
    <xf numFmtId="0" fontId="10" fillId="0" borderId="0" xfId="0" applyFont="1" applyFill="1"/>
    <xf numFmtId="0" fontId="11" fillId="0" borderId="4" xfId="0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12" fillId="0" borderId="6" xfId="6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Fill="1" applyBorder="1" applyAlignment="1">
      <alignment horizontal="center" vertical="center" wrapText="1"/>
    </xf>
    <xf numFmtId="3" fontId="12" fillId="0" borderId="6" xfId="6" applyNumberFormat="1" applyFont="1" applyFill="1" applyBorder="1" applyAlignment="1">
      <alignment horizontal="right" vertical="center" indent="1"/>
    </xf>
    <xf numFmtId="0" fontId="0" fillId="0" borderId="4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right" vertical="center" indent="1"/>
    </xf>
    <xf numFmtId="3" fontId="5" fillId="0" borderId="4" xfId="0" applyNumberFormat="1" applyFont="1" applyFill="1" applyBorder="1" applyAlignment="1">
      <alignment horizontal="right" vertical="center" indent="1"/>
    </xf>
    <xf numFmtId="3" fontId="12" fillId="0" borderId="4" xfId="0" applyNumberFormat="1" applyFont="1" applyFill="1" applyBorder="1" applyAlignment="1">
      <alignment horizontal="right" vertical="center" indent="1"/>
    </xf>
    <xf numFmtId="3" fontId="14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2" fillId="0" borderId="4" xfId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vertical="center" wrapText="1"/>
    </xf>
    <xf numFmtId="0" fontId="12" fillId="0" borderId="4" xfId="6" applyFont="1" applyFill="1" applyBorder="1" applyAlignment="1" applyProtection="1">
      <alignment horizontal="left" vertical="center" wrapText="1"/>
      <protection locked="0"/>
    </xf>
    <xf numFmtId="0" fontId="0" fillId="0" borderId="4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 shrinkToFit="1"/>
    </xf>
    <xf numFmtId="0" fontId="0" fillId="0" borderId="6" xfId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left" vertical="center"/>
    </xf>
    <xf numFmtId="0" fontId="9" fillId="5" borderId="2" xfId="4" applyFont="1" applyFill="1" applyBorder="1" applyAlignment="1">
      <alignment horizontal="left" vertical="center"/>
    </xf>
    <xf numFmtId="3" fontId="15" fillId="5" borderId="4" xfId="4" applyNumberFormat="1" applyFont="1" applyFill="1" applyBorder="1" applyAlignment="1">
      <alignment horizontal="right" vertical="center" wrapText="1"/>
    </xf>
    <xf numFmtId="3" fontId="16" fillId="5" borderId="4" xfId="4" applyNumberFormat="1" applyFont="1" applyFill="1" applyBorder="1" applyAlignment="1">
      <alignment horizontal="right" vertical="center" wrapText="1"/>
    </xf>
    <xf numFmtId="3" fontId="15" fillId="5" borderId="5" xfId="5" applyNumberFormat="1" applyFont="1" applyFill="1" applyBorder="1" applyAlignment="1">
      <alignment horizontal="right" vertical="center" wrapText="1"/>
    </xf>
    <xf numFmtId="3" fontId="15" fillId="5" borderId="5" xfId="4" applyNumberFormat="1" applyFont="1" applyFill="1" applyBorder="1" applyAlignment="1">
      <alignment horizontal="right" vertical="center" wrapText="1"/>
    </xf>
    <xf numFmtId="0" fontId="9" fillId="5" borderId="5" xfId="5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left" vertical="center"/>
    </xf>
    <xf numFmtId="0" fontId="8" fillId="5" borderId="2" xfId="4" applyFont="1" applyFill="1" applyBorder="1" applyAlignment="1">
      <alignment horizontal="left" vertical="center"/>
    </xf>
    <xf numFmtId="3" fontId="8" fillId="5" borderId="4" xfId="5" applyNumberFormat="1" applyFont="1" applyFill="1" applyBorder="1" applyAlignment="1">
      <alignment horizontal="right" vertical="center" wrapText="1"/>
    </xf>
    <xf numFmtId="3" fontId="8" fillId="5" borderId="4" xfId="4" applyNumberFormat="1" applyFont="1" applyFill="1" applyBorder="1" applyAlignment="1">
      <alignment horizontal="right" vertical="center" wrapText="1"/>
    </xf>
    <xf numFmtId="0" fontId="3" fillId="5" borderId="4" xfId="5" applyFont="1" applyFill="1" applyBorder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7" fillId="0" borderId="0" xfId="0" applyFont="1" applyFill="1"/>
    <xf numFmtId="3" fontId="17" fillId="0" borderId="0" xfId="0" applyNumberFormat="1" applyFont="1" applyFill="1" applyAlignment="1">
      <alignment horizontal="right" wrapText="1"/>
    </xf>
    <xf numFmtId="3" fontId="17" fillId="0" borderId="0" xfId="0" applyNumberFormat="1" applyFont="1" applyFill="1" applyAlignment="1">
      <alignment horizontal="right" vertical="center" indent="1"/>
    </xf>
    <xf numFmtId="3" fontId="17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3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0" fontId="18" fillId="0" borderId="0" xfId="0" applyFont="1" applyFill="1" applyAlignment="1">
      <alignment vertical="top" wrapText="1"/>
    </xf>
    <xf numFmtId="0" fontId="12" fillId="0" borderId="0" xfId="0" applyFont="1" applyFill="1" applyAlignment="1"/>
    <xf numFmtId="0" fontId="12" fillId="0" borderId="0" xfId="0" applyFont="1" applyFill="1" applyAlignment="1">
      <alignment wrapText="1"/>
    </xf>
    <xf numFmtId="0" fontId="11" fillId="0" borderId="0" xfId="0" applyFont="1" applyFill="1"/>
    <xf numFmtId="0" fontId="12" fillId="0" borderId="0" xfId="0" applyFont="1" applyFill="1" applyAlignment="1">
      <alignment horizontal="right" wrapText="1"/>
    </xf>
    <xf numFmtId="3" fontId="12" fillId="0" borderId="0" xfId="0" applyNumberFormat="1" applyFont="1" applyFill="1" applyAlignment="1">
      <alignment horizontal="right" vertical="center" indent="1"/>
    </xf>
    <xf numFmtId="3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/>
    <xf numFmtId="3" fontId="3" fillId="4" borderId="3" xfId="5" applyNumberFormat="1" applyFont="1" applyFill="1" applyBorder="1" applyAlignment="1">
      <alignment horizontal="center" vertical="center" wrapText="1"/>
    </xf>
    <xf numFmtId="3" fontId="12" fillId="0" borderId="6" xfId="6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0" fontId="4" fillId="0" borderId="6" xfId="6" applyFont="1" applyFill="1" applyBorder="1" applyAlignment="1" applyProtection="1">
      <alignment horizontal="left" vertical="center" wrapText="1"/>
      <protection locked="0"/>
    </xf>
    <xf numFmtId="0" fontId="21" fillId="0" borderId="4" xfId="6" applyFont="1" applyFill="1" applyBorder="1" applyAlignment="1" applyProtection="1">
      <alignment horizontal="left" vertical="center" wrapText="1"/>
      <protection locked="0"/>
    </xf>
    <xf numFmtId="0" fontId="2" fillId="0" borderId="0" xfId="0" applyFont="1"/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2" fillId="0" borderId="16" xfId="0" applyFont="1" applyBorder="1"/>
    <xf numFmtId="0" fontId="12" fillId="0" borderId="5" xfId="0" applyFont="1" applyBorder="1"/>
    <xf numFmtId="0" fontId="27" fillId="0" borderId="0" xfId="1" applyFont="1" applyFill="1"/>
    <xf numFmtId="0" fontId="12" fillId="0" borderId="0" xfId="2" applyFont="1" applyFill="1"/>
    <xf numFmtId="0" fontId="28" fillId="0" borderId="0" xfId="0" applyFont="1" applyFill="1"/>
    <xf numFmtId="0" fontId="12" fillId="0" borderId="0" xfId="2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5" fillId="0" borderId="0" xfId="2" applyFont="1" applyFill="1" applyAlignment="1">
      <alignment horizontal="right"/>
    </xf>
    <xf numFmtId="0" fontId="12" fillId="2" borderId="0" xfId="1" applyFont="1" applyFill="1"/>
    <xf numFmtId="3" fontId="12" fillId="0" borderId="0" xfId="2" applyNumberFormat="1" applyFont="1" applyFill="1"/>
    <xf numFmtId="3" fontId="5" fillId="0" borderId="0" xfId="2" applyNumberFormat="1" applyFont="1" applyFill="1"/>
    <xf numFmtId="0" fontId="26" fillId="2" borderId="0" xfId="1" applyFont="1" applyFill="1"/>
    <xf numFmtId="0" fontId="26" fillId="0" borderId="0" xfId="0" applyFont="1" applyFill="1"/>
    <xf numFmtId="0" fontId="12" fillId="6" borderId="14" xfId="0" applyFont="1" applyFill="1" applyBorder="1"/>
    <xf numFmtId="0" fontId="12" fillId="6" borderId="6" xfId="0" applyFont="1" applyFill="1" applyBorder="1"/>
    <xf numFmtId="0" fontId="26" fillId="0" borderId="4" xfId="0" applyFont="1" applyFill="1" applyBorder="1" applyAlignment="1">
      <alignment horizontal="left" vertical="center" wrapText="1"/>
    </xf>
    <xf numFmtId="0" fontId="12" fillId="7" borderId="14" xfId="0" applyFont="1" applyFill="1" applyBorder="1"/>
    <xf numFmtId="0" fontId="12" fillId="7" borderId="6" xfId="0" applyFont="1" applyFill="1" applyBorder="1"/>
    <xf numFmtId="0" fontId="29" fillId="0" borderId="0" xfId="0" applyFont="1"/>
    <xf numFmtId="3" fontId="1" fillId="0" borderId="4" xfId="0" applyNumberFormat="1" applyFont="1" applyFill="1" applyBorder="1" applyAlignment="1">
      <alignment horizontal="center" vertical="center" wrapText="1"/>
    </xf>
    <xf numFmtId="0" fontId="29" fillId="0" borderId="4" xfId="0" applyNumberFormat="1" applyFont="1" applyFill="1" applyBorder="1" applyAlignment="1">
      <alignment horizontal="center" vertical="center"/>
    </xf>
    <xf numFmtId="0" fontId="29" fillId="0" borderId="0" xfId="0" applyFont="1" applyFill="1"/>
    <xf numFmtId="0" fontId="29" fillId="0" borderId="6" xfId="1" applyFont="1" applyFill="1" applyBorder="1" applyAlignment="1">
      <alignment horizontal="center" vertical="center" wrapText="1"/>
    </xf>
    <xf numFmtId="0" fontId="4" fillId="0" borderId="4" xfId="6" applyFont="1" applyFill="1" applyBorder="1" applyAlignment="1" applyProtection="1">
      <alignment horizontal="left" vertical="center" wrapText="1"/>
      <protection locked="0"/>
    </xf>
    <xf numFmtId="0" fontId="8" fillId="0" borderId="0" xfId="4" applyFont="1" applyFill="1" applyBorder="1" applyAlignment="1">
      <alignment horizontal="left" vertical="center"/>
    </xf>
    <xf numFmtId="3" fontId="8" fillId="0" borderId="0" xfId="5" applyNumberFormat="1" applyFont="1" applyFill="1" applyBorder="1" applyAlignment="1">
      <alignment horizontal="right" vertical="center" wrapText="1"/>
    </xf>
    <xf numFmtId="3" fontId="8" fillId="0" borderId="0" xfId="4" applyNumberFormat="1" applyFont="1" applyFill="1" applyBorder="1" applyAlignment="1">
      <alignment horizontal="right" vertical="center" wrapText="1"/>
    </xf>
    <xf numFmtId="0" fontId="3" fillId="0" borderId="0" xfId="5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5" borderId="3" xfId="4" applyFont="1" applyFill="1" applyBorder="1" applyAlignment="1">
      <alignment horizontal="left" vertical="center"/>
    </xf>
    <xf numFmtId="0" fontId="11" fillId="0" borderId="4" xfId="7" applyFont="1" applyFill="1" applyBorder="1" applyAlignment="1">
      <alignment horizontal="center" vertical="center" wrapText="1"/>
    </xf>
    <xf numFmtId="0" fontId="12" fillId="0" borderId="4" xfId="7" applyFont="1" applyFill="1" applyBorder="1" applyAlignment="1">
      <alignment horizontal="center" vertical="center"/>
    </xf>
    <xf numFmtId="0" fontId="5" fillId="0" borderId="4" xfId="7" applyFont="1" applyFill="1" applyBorder="1" applyAlignment="1">
      <alignment horizontal="left" vertical="center" wrapText="1"/>
    </xf>
    <xf numFmtId="0" fontId="30" fillId="0" borderId="4" xfId="6" applyFont="1" applyFill="1" applyBorder="1" applyAlignment="1" applyProtection="1">
      <alignment horizontal="left" vertical="center" wrapText="1"/>
      <protection locked="0"/>
    </xf>
    <xf numFmtId="0" fontId="13" fillId="0" borderId="4" xfId="7" applyFont="1" applyFill="1" applyBorder="1" applyAlignment="1">
      <alignment horizontal="center" vertical="center" wrapText="1"/>
    </xf>
    <xf numFmtId="3" fontId="12" fillId="0" borderId="4" xfId="6" applyNumberFormat="1" applyFont="1" applyFill="1" applyBorder="1" applyAlignment="1">
      <alignment vertical="center"/>
    </xf>
    <xf numFmtId="0" fontId="21" fillId="0" borderId="4" xfId="7" applyNumberFormat="1" applyFont="1" applyFill="1" applyBorder="1" applyAlignment="1">
      <alignment horizontal="center" vertical="center"/>
    </xf>
    <xf numFmtId="3" fontId="11" fillId="0" borderId="4" xfId="7" applyNumberFormat="1" applyFont="1" applyFill="1" applyBorder="1" applyAlignment="1">
      <alignment vertical="center"/>
    </xf>
    <xf numFmtId="3" fontId="12" fillId="0" borderId="4" xfId="7" applyNumberFormat="1" applyFont="1" applyFill="1" applyBorder="1" applyAlignment="1">
      <alignment vertical="center"/>
    </xf>
    <xf numFmtId="0" fontId="20" fillId="8" borderId="0" xfId="7" applyFont="1" applyFill="1"/>
    <xf numFmtId="0" fontId="5" fillId="0" borderId="4" xfId="7" applyFont="1" applyFill="1" applyBorder="1" applyAlignment="1">
      <alignment vertical="center" wrapText="1"/>
    </xf>
    <xf numFmtId="0" fontId="20" fillId="0" borderId="0" xfId="7" applyFont="1" applyFill="1"/>
    <xf numFmtId="0" fontId="1" fillId="0" borderId="4" xfId="6" applyFont="1" applyFill="1" applyBorder="1" applyAlignment="1" applyProtection="1">
      <alignment horizontal="left" vertical="center" wrapText="1"/>
      <protection locked="0"/>
    </xf>
    <xf numFmtId="3" fontId="12" fillId="0" borderId="4" xfId="7" applyNumberFormat="1" applyFont="1" applyFill="1" applyBorder="1" applyAlignment="1">
      <alignment vertical="center" wrapText="1"/>
    </xf>
    <xf numFmtId="0" fontId="26" fillId="0" borderId="4" xfId="6" applyFont="1" applyFill="1" applyBorder="1" applyAlignment="1" applyProtection="1">
      <alignment horizontal="left" vertical="center" wrapText="1"/>
      <protection locked="0"/>
    </xf>
    <xf numFmtId="3" fontId="32" fillId="0" borderId="4" xfId="0" applyNumberFormat="1" applyFont="1" applyFill="1" applyBorder="1" applyAlignment="1">
      <alignment horizontal="right" vertical="center" indent="1"/>
    </xf>
    <xf numFmtId="0" fontId="12" fillId="0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/>
    </xf>
    <xf numFmtId="0" fontId="26" fillId="0" borderId="6" xfId="6" applyFont="1" applyFill="1" applyBorder="1" applyAlignment="1" applyProtection="1">
      <alignment horizontal="left" vertical="center" wrapText="1"/>
      <protection locked="0"/>
    </xf>
    <xf numFmtId="0" fontId="11" fillId="0" borderId="4" xfId="7" applyFont="1" applyFill="1" applyBorder="1" applyAlignment="1">
      <alignment vertical="center" wrapText="1"/>
    </xf>
    <xf numFmtId="0" fontId="11" fillId="0" borderId="5" xfId="7" applyFont="1" applyFill="1" applyBorder="1" applyAlignment="1">
      <alignment vertical="center" wrapText="1"/>
    </xf>
    <xf numFmtId="0" fontId="12" fillId="0" borderId="4" xfId="7" applyFont="1" applyFill="1" applyBorder="1" applyAlignment="1">
      <alignment vertical="center"/>
    </xf>
    <xf numFmtId="0" fontId="13" fillId="0" borderId="4" xfId="7" applyFont="1" applyFill="1" applyBorder="1" applyAlignment="1">
      <alignment vertical="center" wrapText="1"/>
    </xf>
    <xf numFmtId="3" fontId="5" fillId="0" borderId="5" xfId="7" applyNumberFormat="1" applyFont="1" applyFill="1" applyBorder="1" applyAlignment="1">
      <alignment vertical="center"/>
    </xf>
    <xf numFmtId="3" fontId="11" fillId="0" borderId="5" xfId="7" applyNumberFormat="1" applyFont="1" applyFill="1" applyBorder="1" applyAlignment="1">
      <alignment vertical="center"/>
    </xf>
    <xf numFmtId="3" fontId="12" fillId="0" borderId="5" xfId="7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/>
    </xf>
    <xf numFmtId="0" fontId="12" fillId="0" borderId="4" xfId="11" applyFont="1" applyFill="1" applyBorder="1" applyAlignment="1">
      <alignment horizontal="left" vertical="center" wrapText="1"/>
    </xf>
    <xf numFmtId="3" fontId="1" fillId="0" borderId="4" xfId="7" applyNumberFormat="1" applyFont="1" applyFill="1" applyBorder="1" applyAlignment="1">
      <alignment vertical="center" wrapText="1"/>
    </xf>
    <xf numFmtId="0" fontId="11" fillId="0" borderId="6" xfId="7" applyFont="1" applyFill="1" applyBorder="1" applyAlignment="1">
      <alignment horizontal="center" vertical="center" wrapText="1"/>
    </xf>
    <xf numFmtId="0" fontId="12" fillId="0" borderId="6" xfId="7" applyFont="1" applyFill="1" applyBorder="1" applyAlignment="1">
      <alignment vertical="center"/>
    </xf>
    <xf numFmtId="0" fontId="13" fillId="0" borderId="6" xfId="7" applyFont="1" applyFill="1" applyBorder="1" applyAlignment="1">
      <alignment vertical="center" wrapText="1"/>
    </xf>
    <xf numFmtId="0" fontId="20" fillId="0" borderId="0" xfId="8" applyFill="1" applyAlignment="1">
      <alignment wrapText="1"/>
    </xf>
    <xf numFmtId="3" fontId="20" fillId="0" borderId="0" xfId="8" applyNumberFormat="1" applyFill="1" applyAlignment="1">
      <alignment horizontal="center" vertical="center"/>
    </xf>
    <xf numFmtId="3" fontId="20" fillId="0" borderId="0" xfId="8" applyNumberFormat="1" applyFill="1" applyAlignment="1">
      <alignment horizontal="right" vertical="center"/>
    </xf>
    <xf numFmtId="0" fontId="3" fillId="0" borderId="0" xfId="8" applyFont="1" applyFill="1" applyAlignment="1">
      <alignment horizontal="center"/>
    </xf>
    <xf numFmtId="0" fontId="20" fillId="0" borderId="0" xfId="8" applyFill="1"/>
    <xf numFmtId="0" fontId="20" fillId="0" borderId="0" xfId="8" applyFill="1" applyAlignment="1">
      <alignment horizontal="center"/>
    </xf>
    <xf numFmtId="0" fontId="26" fillId="0" borderId="0" xfId="8" applyFont="1" applyFill="1"/>
    <xf numFmtId="0" fontId="6" fillId="0" borderId="0" xfId="8" applyFont="1" applyAlignment="1">
      <alignment horizontal="left" vertical="center" wrapText="1"/>
    </xf>
    <xf numFmtId="0" fontId="6" fillId="0" borderId="0" xfId="8" applyFont="1" applyAlignment="1">
      <alignment horizontal="center" vertical="center" wrapText="1"/>
    </xf>
    <xf numFmtId="0" fontId="7" fillId="0" borderId="0" xfId="8" applyFont="1" applyAlignment="1">
      <alignment horizontal="right" vertical="center" wrapText="1"/>
    </xf>
    <xf numFmtId="0" fontId="20" fillId="0" borderId="0" xfId="8" applyFill="1" applyAlignment="1">
      <alignment vertical="center" wrapText="1"/>
    </xf>
    <xf numFmtId="0" fontId="9" fillId="5" borderId="4" xfId="4" applyFont="1" applyFill="1" applyBorder="1" applyAlignment="1">
      <alignment vertical="center"/>
    </xf>
    <xf numFmtId="3" fontId="9" fillId="5" borderId="4" xfId="4" applyNumberFormat="1" applyFont="1" applyFill="1" applyBorder="1" applyAlignment="1">
      <alignment horizontal="center" vertical="center" wrapText="1"/>
    </xf>
    <xf numFmtId="0" fontId="10" fillId="0" borderId="0" xfId="8" applyFont="1" applyFill="1"/>
    <xf numFmtId="0" fontId="11" fillId="0" borderId="4" xfId="8" applyFont="1" applyFill="1" applyBorder="1" applyAlignment="1">
      <alignment horizontal="center" vertical="center" wrapText="1"/>
    </xf>
    <xf numFmtId="0" fontId="12" fillId="0" borderId="4" xfId="8" applyFont="1" applyFill="1" applyBorder="1" applyAlignment="1">
      <alignment horizontal="center" vertical="center"/>
    </xf>
    <xf numFmtId="0" fontId="5" fillId="0" borderId="4" xfId="8" applyFont="1" applyFill="1" applyBorder="1" applyAlignment="1">
      <alignment horizontal="left" vertical="center" wrapText="1"/>
    </xf>
    <xf numFmtId="0" fontId="21" fillId="0" borderId="4" xfId="8" applyNumberFormat="1" applyFont="1" applyFill="1" applyBorder="1" applyAlignment="1">
      <alignment horizontal="center" vertical="center"/>
    </xf>
    <xf numFmtId="3" fontId="11" fillId="0" borderId="4" xfId="8" applyNumberFormat="1" applyFont="1" applyFill="1" applyBorder="1" applyAlignment="1">
      <alignment vertical="center"/>
    </xf>
    <xf numFmtId="3" fontId="5" fillId="0" borderId="4" xfId="8" applyNumberFormat="1" applyFont="1" applyFill="1" applyBorder="1" applyAlignment="1">
      <alignment vertical="center"/>
    </xf>
    <xf numFmtId="3" fontId="24" fillId="5" borderId="4" xfId="8" applyNumberFormat="1" applyFont="1" applyFill="1" applyBorder="1" applyAlignment="1">
      <alignment vertical="center"/>
    </xf>
    <xf numFmtId="3" fontId="5" fillId="5" borderId="4" xfId="8" applyNumberFormat="1" applyFont="1" applyFill="1" applyBorder="1" applyAlignment="1">
      <alignment vertical="center"/>
    </xf>
    <xf numFmtId="3" fontId="12" fillId="0" borderId="4" xfId="8" applyNumberFormat="1" applyFont="1" applyFill="1" applyBorder="1" applyAlignment="1">
      <alignment vertical="center"/>
    </xf>
    <xf numFmtId="3" fontId="12" fillId="0" borderId="4" xfId="8" applyNumberFormat="1" applyFont="1" applyFill="1" applyBorder="1" applyAlignment="1">
      <alignment horizontal="center" vertical="center"/>
    </xf>
    <xf numFmtId="3" fontId="1" fillId="0" borderId="4" xfId="8" applyNumberFormat="1" applyFont="1" applyFill="1" applyBorder="1" applyAlignment="1">
      <alignment horizontal="center" vertical="center" wrapText="1"/>
    </xf>
    <xf numFmtId="0" fontId="20" fillId="0" borderId="0" xfId="8" applyFont="1" applyFill="1"/>
    <xf numFmtId="0" fontId="8" fillId="5" borderId="4" xfId="4" applyFont="1" applyFill="1" applyBorder="1" applyAlignment="1">
      <alignment horizontal="left" vertical="center"/>
    </xf>
    <xf numFmtId="3" fontId="8" fillId="5" borderId="4" xfId="5" applyNumberFormat="1" applyFont="1" applyFill="1" applyBorder="1" applyAlignment="1">
      <alignment horizontal="center" vertical="center" wrapText="1"/>
    </xf>
    <xf numFmtId="3" fontId="20" fillId="0" borderId="0" xfId="8" applyNumberFormat="1" applyFill="1" applyAlignment="1">
      <alignment horizontal="right" vertical="center" indent="1"/>
    </xf>
    <xf numFmtId="0" fontId="12" fillId="2" borderId="4" xfId="8" applyFont="1" applyFill="1" applyBorder="1" applyAlignment="1">
      <alignment horizontal="center" vertical="center"/>
    </xf>
    <xf numFmtId="0" fontId="13" fillId="0" borderId="4" xfId="8" applyFont="1" applyFill="1" applyBorder="1" applyAlignment="1">
      <alignment horizontal="center" vertical="center" wrapText="1"/>
    </xf>
    <xf numFmtId="3" fontId="12" fillId="0" borderId="4" xfId="6" applyNumberFormat="1" applyFont="1" applyFill="1" applyBorder="1" applyAlignment="1">
      <alignment horizontal="right" vertical="center" indent="1"/>
    </xf>
    <xf numFmtId="3" fontId="11" fillId="0" borderId="4" xfId="8" applyNumberFormat="1" applyFont="1" applyFill="1" applyBorder="1" applyAlignment="1">
      <alignment horizontal="right" vertical="center" indent="1"/>
    </xf>
    <xf numFmtId="3" fontId="5" fillId="0" borderId="4" xfId="8" applyNumberFormat="1" applyFont="1" applyFill="1" applyBorder="1" applyAlignment="1">
      <alignment horizontal="right" vertical="center" indent="1"/>
    </xf>
    <xf numFmtId="3" fontId="12" fillId="0" borderId="4" xfId="8" applyNumberFormat="1" applyFont="1" applyFill="1" applyBorder="1" applyAlignment="1">
      <alignment horizontal="right" vertical="center" indent="1"/>
    </xf>
    <xf numFmtId="3" fontId="0" fillId="0" borderId="4" xfId="8" applyNumberFormat="1" applyFont="1" applyFill="1" applyBorder="1" applyAlignment="1">
      <alignment horizontal="center" vertical="center" wrapText="1"/>
    </xf>
    <xf numFmtId="0" fontId="20" fillId="0" borderId="0" xfId="8" applyFill="1" applyAlignment="1">
      <alignment horizontal="right" wrapText="1"/>
    </xf>
    <xf numFmtId="0" fontId="21" fillId="2" borderId="4" xfId="8" applyNumberFormat="1" applyFont="1" applyFill="1" applyBorder="1" applyAlignment="1">
      <alignment horizontal="center" vertical="center"/>
    </xf>
    <xf numFmtId="0" fontId="12" fillId="0" borderId="4" xfId="7" applyFont="1" applyFill="1" applyBorder="1" applyAlignment="1">
      <alignment horizontal="center" vertical="center" wrapText="1" shrinkToFit="1"/>
    </xf>
    <xf numFmtId="3" fontId="3" fillId="4" borderId="4" xfId="5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3" fontId="11" fillId="5" borderId="4" xfId="0" applyNumberFormat="1" applyFont="1" applyFill="1" applyBorder="1" applyAlignment="1">
      <alignment horizontal="right" vertical="center" indent="1"/>
    </xf>
    <xf numFmtId="0" fontId="30" fillId="0" borderId="4" xfId="6" applyFont="1" applyFill="1" applyBorder="1" applyAlignment="1" applyProtection="1">
      <alignment vertical="center" wrapText="1"/>
      <protection locked="0"/>
    </xf>
    <xf numFmtId="0" fontId="1" fillId="0" borderId="6" xfId="6" applyFont="1" applyFill="1" applyBorder="1" applyAlignment="1" applyProtection="1">
      <alignment horizontal="left" vertical="center" wrapText="1"/>
      <protection locked="0"/>
    </xf>
    <xf numFmtId="0" fontId="30" fillId="0" borderId="6" xfId="6" applyFont="1" applyFill="1" applyBorder="1" applyAlignment="1" applyProtection="1">
      <alignment vertical="center" wrapText="1"/>
      <protection locked="0"/>
    </xf>
    <xf numFmtId="3" fontId="11" fillId="0" borderId="5" xfId="0" applyNumberFormat="1" applyFont="1" applyFill="1" applyBorder="1" applyAlignment="1">
      <alignment horizontal="right" vertical="center" indent="1"/>
    </xf>
    <xf numFmtId="3" fontId="12" fillId="0" borderId="5" xfId="0" applyNumberFormat="1" applyFont="1" applyFill="1" applyBorder="1" applyAlignment="1">
      <alignment horizontal="right" vertical="center" indent="1"/>
    </xf>
    <xf numFmtId="3" fontId="35" fillId="0" borderId="4" xfId="0" applyNumberFormat="1" applyFont="1" applyFill="1" applyBorder="1" applyAlignment="1">
      <alignment horizontal="right" vertical="center"/>
    </xf>
    <xf numFmtId="0" fontId="12" fillId="8" borderId="11" xfId="0" applyFont="1" applyFill="1" applyBorder="1"/>
    <xf numFmtId="0" fontId="12" fillId="8" borderId="6" xfId="0" applyFont="1" applyFill="1" applyBorder="1"/>
    <xf numFmtId="0" fontId="12" fillId="0" borderId="16" xfId="0" applyFont="1" applyFill="1" applyBorder="1"/>
    <xf numFmtId="0" fontId="12" fillId="0" borderId="19" xfId="0" applyFont="1" applyFill="1" applyBorder="1"/>
    <xf numFmtId="0" fontId="12" fillId="0" borderId="14" xfId="0" applyFont="1" applyFill="1" applyBorder="1"/>
    <xf numFmtId="0" fontId="12" fillId="0" borderId="4" xfId="0" applyFont="1" applyFill="1" applyBorder="1"/>
    <xf numFmtId="3" fontId="12" fillId="8" borderId="6" xfId="0" applyNumberFormat="1" applyFont="1" applyFill="1" applyBorder="1"/>
    <xf numFmtId="3" fontId="12" fillId="8" borderId="12" xfId="0" applyNumberFormat="1" applyFont="1" applyFill="1" applyBorder="1"/>
    <xf numFmtId="3" fontId="12" fillId="8" borderId="13" xfId="0" applyNumberFormat="1" applyFont="1" applyFill="1" applyBorder="1"/>
    <xf numFmtId="3" fontId="12" fillId="7" borderId="4" xfId="0" applyNumberFormat="1" applyFont="1" applyFill="1" applyBorder="1"/>
    <xf numFmtId="3" fontId="12" fillId="7" borderId="1" xfId="0" applyNumberFormat="1" applyFont="1" applyFill="1" applyBorder="1"/>
    <xf numFmtId="3" fontId="12" fillId="7" borderId="15" xfId="0" applyNumberFormat="1" applyFont="1" applyFill="1" applyBorder="1"/>
    <xf numFmtId="3" fontId="12" fillId="6" borderId="4" xfId="0" applyNumberFormat="1" applyFont="1" applyFill="1" applyBorder="1"/>
    <xf numFmtId="3" fontId="12" fillId="6" borderId="1" xfId="0" applyNumberFormat="1" applyFont="1" applyFill="1" applyBorder="1"/>
    <xf numFmtId="3" fontId="12" fillId="6" borderId="15" xfId="0" applyNumberFormat="1" applyFont="1" applyFill="1" applyBorder="1"/>
    <xf numFmtId="3" fontId="12" fillId="0" borderId="5" xfId="0" applyNumberFormat="1" applyFont="1" applyFill="1" applyBorder="1"/>
    <xf numFmtId="3" fontId="12" fillId="0" borderId="17" xfId="0" applyNumberFormat="1" applyFont="1" applyFill="1" applyBorder="1"/>
    <xf numFmtId="3" fontId="12" fillId="0" borderId="18" xfId="0" applyNumberFormat="1" applyFont="1" applyFill="1" applyBorder="1"/>
    <xf numFmtId="3" fontId="12" fillId="0" borderId="5" xfId="0" applyNumberFormat="1" applyFont="1" applyBorder="1"/>
    <xf numFmtId="3" fontId="12" fillId="0" borderId="17" xfId="0" applyNumberFormat="1" applyFont="1" applyBorder="1"/>
    <xf numFmtId="3" fontId="12" fillId="0" borderId="18" xfId="0" applyNumberFormat="1" applyFont="1" applyBorder="1"/>
    <xf numFmtId="3" fontId="5" fillId="0" borderId="8" xfId="0" applyNumberFormat="1" applyFont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3" fontId="3" fillId="4" borderId="4" xfId="5" applyNumberFormat="1" applyFont="1" applyFill="1" applyBorder="1" applyAlignment="1">
      <alignment horizontal="center" vertical="center" wrapText="1"/>
    </xf>
    <xf numFmtId="0" fontId="32" fillId="0" borderId="4" xfId="0" applyFont="1" applyFill="1" applyBorder="1" applyAlignment="1" applyProtection="1">
      <alignment vertical="center" wrapText="1"/>
      <protection locked="0"/>
    </xf>
    <xf numFmtId="0" fontId="26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6" xfId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3" fontId="12" fillId="5" borderId="4" xfId="0" applyNumberFormat="1" applyFont="1" applyFill="1" applyBorder="1" applyAlignment="1">
      <alignment horizontal="right" vertical="center" indent="1"/>
    </xf>
    <xf numFmtId="0" fontId="25" fillId="0" borderId="4" xfId="0" applyFont="1" applyFill="1" applyBorder="1" applyAlignment="1">
      <alignment horizontal="center" vertical="center"/>
    </xf>
    <xf numFmtId="0" fontId="12" fillId="10" borderId="11" xfId="0" applyFont="1" applyFill="1" applyBorder="1"/>
    <xf numFmtId="0" fontId="12" fillId="10" borderId="6" xfId="0" applyFont="1" applyFill="1" applyBorder="1"/>
    <xf numFmtId="3" fontId="12" fillId="10" borderId="6" xfId="0" applyNumberFormat="1" applyFont="1" applyFill="1" applyBorder="1"/>
    <xf numFmtId="3" fontId="12" fillId="10" borderId="12" xfId="0" applyNumberFormat="1" applyFont="1" applyFill="1" applyBorder="1"/>
    <xf numFmtId="3" fontId="12" fillId="10" borderId="13" xfId="0" applyNumberFormat="1" applyFont="1" applyFill="1" applyBorder="1"/>
    <xf numFmtId="0" fontId="12" fillId="11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0" fontId="36" fillId="0" borderId="0" xfId="0" applyFont="1" applyFill="1" applyAlignment="1">
      <alignment vertical="center" wrapText="1"/>
    </xf>
    <xf numFmtId="0" fontId="0" fillId="0" borderId="0" xfId="0" applyFont="1" applyFill="1" applyAlignment="1">
      <alignment wrapText="1"/>
    </xf>
    <xf numFmtId="0" fontId="37" fillId="0" borderId="0" xfId="0" applyFont="1" applyFill="1" applyAlignment="1">
      <alignment vertical="center" wrapText="1"/>
    </xf>
    <xf numFmtId="0" fontId="38" fillId="0" borderId="0" xfId="0" applyFont="1" applyFill="1" applyAlignment="1">
      <alignment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 wrapText="1"/>
    </xf>
    <xf numFmtId="3" fontId="12" fillId="0" borderId="6" xfId="6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6" xfId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3" fontId="3" fillId="4" borderId="4" xfId="5" applyNumberFormat="1" applyFont="1" applyFill="1" applyBorder="1" applyAlignment="1">
      <alignment horizontal="center" vertical="center" wrapText="1"/>
    </xf>
    <xf numFmtId="3" fontId="11" fillId="9" borderId="4" xfId="0" applyNumberFormat="1" applyFont="1" applyFill="1" applyBorder="1" applyAlignment="1">
      <alignment horizontal="right" vertical="center" indent="1"/>
    </xf>
    <xf numFmtId="3" fontId="12" fillId="9" borderId="4" xfId="0" applyNumberFormat="1" applyFont="1" applyFill="1" applyBorder="1" applyAlignment="1">
      <alignment horizontal="right" vertical="center" indent="1"/>
    </xf>
    <xf numFmtId="0" fontId="0" fillId="0" borderId="4" xfId="0" applyFont="1" applyFill="1" applyBorder="1"/>
    <xf numFmtId="3" fontId="11" fillId="0" borderId="5" xfId="7" applyNumberFormat="1" applyFont="1" applyFill="1" applyBorder="1" applyAlignment="1">
      <alignment vertical="center"/>
    </xf>
    <xf numFmtId="3" fontId="5" fillId="0" borderId="5" xfId="7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28" fillId="0" borderId="0" xfId="8" applyFont="1" applyFill="1"/>
    <xf numFmtId="0" fontId="26" fillId="0" borderId="4" xfId="8" applyFont="1" applyFill="1" applyBorder="1" applyAlignment="1" applyProtection="1">
      <alignment horizontal="left" vertical="center" wrapText="1"/>
      <protection locked="0"/>
    </xf>
    <xf numFmtId="3" fontId="3" fillId="4" borderId="4" xfId="5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5" xfId="7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>
      <alignment horizontal="left" vertical="center" wrapText="1"/>
    </xf>
    <xf numFmtId="3" fontId="1" fillId="0" borderId="5" xfId="7" applyNumberFormat="1" applyFont="1" applyFill="1" applyBorder="1" applyAlignment="1">
      <alignment horizontal="left" vertical="center" wrapText="1"/>
    </xf>
    <xf numFmtId="3" fontId="12" fillId="8" borderId="4" xfId="7" applyNumberFormat="1" applyFont="1" applyFill="1" applyBorder="1" applyAlignment="1">
      <alignment vertical="center"/>
    </xf>
    <xf numFmtId="3" fontId="31" fillId="0" borderId="5" xfId="7" applyNumberFormat="1" applyFont="1" applyFill="1" applyBorder="1" applyAlignment="1">
      <alignment vertical="center"/>
    </xf>
    <xf numFmtId="3" fontId="25" fillId="0" borderId="5" xfId="7" applyNumberFormat="1" applyFont="1" applyFill="1" applyBorder="1" applyAlignment="1">
      <alignment vertical="center" wrapText="1"/>
    </xf>
    <xf numFmtId="3" fontId="2" fillId="0" borderId="5" xfId="7" applyNumberFormat="1" applyFont="1" applyFill="1" applyBorder="1" applyAlignment="1">
      <alignment vertical="center"/>
    </xf>
    <xf numFmtId="3" fontId="12" fillId="8" borderId="4" xfId="7" applyNumberFormat="1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3" fontId="24" fillId="5" borderId="4" xfId="0" applyNumberFormat="1" applyFont="1" applyFill="1" applyBorder="1" applyAlignment="1">
      <alignment horizontal="right" vertical="center" indent="1"/>
    </xf>
    <xf numFmtId="3" fontId="2" fillId="0" borderId="4" xfId="0" applyNumberFormat="1" applyFont="1" applyFill="1" applyBorder="1" applyAlignment="1">
      <alignment horizontal="right" vertical="center" indent="1"/>
    </xf>
    <xf numFmtId="3" fontId="5" fillId="5" borderId="4" xfId="0" applyNumberFormat="1" applyFont="1" applyFill="1" applyBorder="1" applyAlignment="1">
      <alignment horizontal="right" vertical="center" indent="1"/>
    </xf>
    <xf numFmtId="3" fontId="12" fillId="5" borderId="5" xfId="7" applyNumberFormat="1" applyFont="1" applyFill="1" applyBorder="1" applyAlignment="1">
      <alignment vertical="center"/>
    </xf>
    <xf numFmtId="3" fontId="5" fillId="5" borderId="4" xfId="8" applyNumberFormat="1" applyFont="1" applyFill="1" applyBorder="1" applyAlignment="1">
      <alignment horizontal="right" vertical="center" indent="1"/>
    </xf>
    <xf numFmtId="3" fontId="24" fillId="5" borderId="4" xfId="8" applyNumberFormat="1" applyFont="1" applyFill="1" applyBorder="1" applyAlignment="1">
      <alignment horizontal="right" vertical="center" indent="1"/>
    </xf>
    <xf numFmtId="0" fontId="12" fillId="0" borderId="4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3" fontId="41" fillId="5" borderId="4" xfId="7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horizontal="right" vertical="center" indent="1"/>
    </xf>
    <xf numFmtId="3" fontId="12" fillId="0" borderId="5" xfId="0" applyNumberFormat="1" applyFont="1" applyFill="1" applyBorder="1" applyAlignment="1">
      <alignment horizontal="right" vertical="center" indent="1"/>
    </xf>
    <xf numFmtId="3" fontId="11" fillId="0" borderId="5" xfId="7" applyNumberFormat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6" xfId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3" fontId="3" fillId="4" borderId="4" xfId="5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3" fontId="12" fillId="0" borderId="4" xfId="0" applyNumberFormat="1" applyFont="1" applyBorder="1" applyAlignment="1">
      <alignment vertical="center"/>
    </xf>
    <xf numFmtId="3" fontId="5" fillId="9" borderId="4" xfId="0" applyNumberFormat="1" applyFont="1" applyFill="1" applyBorder="1" applyAlignment="1">
      <alignment horizontal="right" vertical="center" indent="1"/>
    </xf>
    <xf numFmtId="3" fontId="24" fillId="9" borderId="4" xfId="0" applyNumberFormat="1" applyFont="1" applyFill="1" applyBorder="1" applyAlignment="1">
      <alignment horizontal="right" vertical="center" indent="1"/>
    </xf>
    <xf numFmtId="3" fontId="24" fillId="5" borderId="4" xfId="7" applyNumberFormat="1" applyFont="1" applyFill="1" applyBorder="1" applyAlignment="1">
      <alignment vertical="center"/>
    </xf>
    <xf numFmtId="3" fontId="5" fillId="5" borderId="4" xfId="0" applyNumberFormat="1" applyFont="1" applyFill="1" applyBorder="1" applyAlignment="1">
      <alignment vertical="center"/>
    </xf>
    <xf numFmtId="3" fontId="24" fillId="5" borderId="4" xfId="0" applyNumberFormat="1" applyFont="1" applyFill="1" applyBorder="1" applyAlignment="1">
      <alignment vertical="center"/>
    </xf>
    <xf numFmtId="3" fontId="5" fillId="5" borderId="4" xfId="0" applyNumberFormat="1" applyFont="1" applyFill="1" applyBorder="1" applyAlignment="1">
      <alignment horizontal="right" vertical="center"/>
    </xf>
    <xf numFmtId="3" fontId="24" fillId="5" borderId="4" xfId="0" applyNumberFormat="1" applyFont="1" applyFill="1" applyBorder="1" applyAlignment="1">
      <alignment horizontal="right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6" xfId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right" vertical="center" indent="1"/>
    </xf>
    <xf numFmtId="3" fontId="12" fillId="0" borderId="5" xfId="0" applyNumberFormat="1" applyFont="1" applyFill="1" applyBorder="1" applyAlignment="1">
      <alignment horizontal="right" vertical="center" indent="1"/>
    </xf>
    <xf numFmtId="0" fontId="32" fillId="0" borderId="4" xfId="0" quotePrefix="1" applyFont="1" applyFill="1" applyBorder="1" applyAlignment="1" applyProtection="1">
      <alignment vertical="center" wrapText="1"/>
      <protection locked="0"/>
    </xf>
    <xf numFmtId="0" fontId="3" fillId="5" borderId="20" xfId="4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 shrinkToFit="1"/>
    </xf>
    <xf numFmtId="0" fontId="26" fillId="0" borderId="6" xfId="0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12" borderId="11" xfId="0" applyFont="1" applyFill="1" applyBorder="1"/>
    <xf numFmtId="0" fontId="12" fillId="12" borderId="6" xfId="0" applyFont="1" applyFill="1" applyBorder="1"/>
    <xf numFmtId="3" fontId="12" fillId="13" borderId="6" xfId="9" applyNumberFormat="1" applyFont="1" applyFill="1" applyBorder="1"/>
    <xf numFmtId="3" fontId="12" fillId="13" borderId="12" xfId="9" applyNumberFormat="1" applyFont="1" applyFill="1" applyBorder="1"/>
    <xf numFmtId="3" fontId="12" fillId="13" borderId="13" xfId="9" applyNumberFormat="1" applyFont="1" applyFill="1" applyBorder="1"/>
    <xf numFmtId="0" fontId="12" fillId="0" borderId="6" xfId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4" borderId="4" xfId="5" applyFont="1" applyFill="1" applyBorder="1" applyAlignment="1">
      <alignment horizontal="center" vertical="center" wrapText="1"/>
    </xf>
    <xf numFmtId="0" fontId="3" fillId="4" borderId="5" xfId="4" applyFont="1" applyFill="1" applyBorder="1" applyAlignment="1">
      <alignment horizontal="center" vertical="center" wrapText="1"/>
    </xf>
    <xf numFmtId="0" fontId="3" fillId="4" borderId="6" xfId="4" applyFont="1" applyFill="1" applyBorder="1" applyAlignment="1">
      <alignment horizontal="center" vertical="center" wrapText="1"/>
    </xf>
    <xf numFmtId="3" fontId="3" fillId="4" borderId="5" xfId="5" applyNumberFormat="1" applyFont="1" applyFill="1" applyBorder="1" applyAlignment="1">
      <alignment horizontal="center" vertical="center" wrapText="1"/>
    </xf>
    <xf numFmtId="3" fontId="3" fillId="4" borderId="6" xfId="5" applyNumberFormat="1" applyFont="1" applyFill="1" applyBorder="1" applyAlignment="1">
      <alignment horizontal="center" vertical="center" wrapText="1"/>
    </xf>
    <xf numFmtId="3" fontId="3" fillId="4" borderId="2" xfId="2" applyNumberFormat="1" applyFont="1" applyFill="1" applyBorder="1" applyAlignment="1">
      <alignment horizontal="center" vertical="center"/>
    </xf>
    <xf numFmtId="3" fontId="3" fillId="4" borderId="3" xfId="2" applyNumberFormat="1" applyFont="1" applyFill="1" applyBorder="1" applyAlignment="1">
      <alignment horizontal="center" vertical="center"/>
    </xf>
    <xf numFmtId="3" fontId="3" fillId="4" borderId="4" xfId="4" applyNumberFormat="1" applyFont="1" applyFill="1" applyBorder="1" applyAlignment="1">
      <alignment horizontal="center" vertical="center" wrapText="1"/>
    </xf>
    <xf numFmtId="164" fontId="3" fillId="4" borderId="4" xfId="4" applyNumberFormat="1" applyFont="1" applyFill="1" applyBorder="1" applyAlignment="1">
      <alignment horizontal="center" vertical="center" wrapText="1"/>
    </xf>
    <xf numFmtId="164" fontId="3" fillId="4" borderId="5" xfId="4" applyNumberFormat="1" applyFont="1" applyFill="1" applyBorder="1" applyAlignment="1">
      <alignment horizontal="center" vertical="center" wrapText="1"/>
    </xf>
    <xf numFmtId="164" fontId="3" fillId="4" borderId="6" xfId="4" applyNumberFormat="1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left" vertical="center"/>
    </xf>
    <xf numFmtId="0" fontId="8" fillId="5" borderId="2" xfId="4" applyFont="1" applyFill="1" applyBorder="1" applyAlignment="1">
      <alignment horizontal="left" vertical="center"/>
    </xf>
    <xf numFmtId="0" fontId="8" fillId="5" borderId="3" xfId="4" applyFont="1" applyFill="1" applyBorder="1" applyAlignment="1">
      <alignment horizontal="left" vertical="center"/>
    </xf>
    <xf numFmtId="0" fontId="8" fillId="3" borderId="1" xfId="3" applyFont="1" applyFill="1" applyBorder="1" applyAlignment="1">
      <alignment horizontal="left" vertical="center"/>
    </xf>
    <xf numFmtId="0" fontId="8" fillId="3" borderId="2" xfId="3" applyFont="1" applyFill="1" applyBorder="1" applyAlignment="1">
      <alignment horizontal="left" vertical="center"/>
    </xf>
    <xf numFmtId="0" fontId="8" fillId="3" borderId="3" xfId="3" applyFont="1" applyFill="1" applyBorder="1" applyAlignment="1">
      <alignment horizontal="left" vertical="center"/>
    </xf>
    <xf numFmtId="0" fontId="3" fillId="4" borderId="4" xfId="4" applyFont="1" applyFill="1" applyBorder="1" applyAlignment="1">
      <alignment horizontal="center" vertical="center" textRotation="90" wrapText="1"/>
    </xf>
    <xf numFmtId="0" fontId="3" fillId="4" borderId="4" xfId="4" applyFont="1" applyFill="1" applyBorder="1" applyAlignment="1">
      <alignment horizontal="center" vertical="center" wrapText="1"/>
    </xf>
    <xf numFmtId="164" fontId="3" fillId="4" borderId="4" xfId="4" applyNumberFormat="1" applyFont="1" applyFill="1" applyBorder="1" applyAlignment="1">
      <alignment horizontal="center" vertical="center" textRotation="90" wrapText="1"/>
    </xf>
    <xf numFmtId="0" fontId="3" fillId="4" borderId="19" xfId="4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right" vertical="center" indent="1"/>
    </xf>
    <xf numFmtId="3" fontId="12" fillId="0" borderId="6" xfId="0" applyNumberFormat="1" applyFont="1" applyFill="1" applyBorder="1" applyAlignment="1">
      <alignment horizontal="right" vertical="center" indent="1"/>
    </xf>
    <xf numFmtId="3" fontId="11" fillId="0" borderId="5" xfId="0" applyNumberFormat="1" applyFont="1" applyFill="1" applyBorder="1" applyAlignment="1">
      <alignment horizontal="right" vertical="center" indent="1"/>
    </xf>
    <xf numFmtId="3" fontId="11" fillId="0" borderId="6" xfId="0" applyNumberFormat="1" applyFont="1" applyFill="1" applyBorder="1" applyAlignment="1">
      <alignment horizontal="right" vertical="center" indent="1"/>
    </xf>
    <xf numFmtId="3" fontId="11" fillId="0" borderId="5" xfId="7" applyNumberFormat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3" fontId="11" fillId="5" borderId="5" xfId="0" applyNumberFormat="1" applyFont="1" applyFill="1" applyBorder="1" applyAlignment="1">
      <alignment horizontal="right" vertical="center"/>
    </xf>
    <xf numFmtId="0" fontId="0" fillId="5" borderId="6" xfId="0" applyFont="1" applyFill="1" applyBorder="1" applyAlignment="1">
      <alignment vertical="center"/>
    </xf>
    <xf numFmtId="3" fontId="12" fillId="5" borderId="5" xfId="7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3" fontId="12" fillId="0" borderId="5" xfId="6" applyNumberFormat="1" applyFont="1" applyFill="1" applyBorder="1" applyAlignment="1">
      <alignment horizontal="right" vertical="center"/>
    </xf>
    <xf numFmtId="3" fontId="12" fillId="0" borderId="6" xfId="6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0" fontId="1" fillId="0" borderId="5" xfId="6" applyFont="1" applyFill="1" applyBorder="1" applyAlignment="1" applyProtection="1">
      <alignment horizontal="left" vertical="center" wrapText="1"/>
      <protection locked="0"/>
    </xf>
    <xf numFmtId="0" fontId="1" fillId="0" borderId="6" xfId="6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21" fillId="0" borderId="5" xfId="7" applyNumberFormat="1" applyFont="1" applyFill="1" applyBorder="1" applyAlignment="1">
      <alignment horizontal="center" vertical="center"/>
    </xf>
    <xf numFmtId="0" fontId="21" fillId="0" borderId="6" xfId="7" applyNumberFormat="1" applyFont="1" applyFill="1" applyBorder="1" applyAlignment="1">
      <alignment horizontal="center" vertical="center"/>
    </xf>
    <xf numFmtId="3" fontId="12" fillId="0" borderId="5" xfId="6" applyNumberFormat="1" applyFont="1" applyFill="1" applyBorder="1" applyAlignment="1">
      <alignment horizontal="center" vertical="center"/>
    </xf>
    <xf numFmtId="3" fontId="12" fillId="0" borderId="6" xfId="6" applyNumberFormat="1" applyFont="1" applyFill="1" applyBorder="1" applyAlignment="1">
      <alignment horizontal="center" vertical="center"/>
    </xf>
    <xf numFmtId="3" fontId="11" fillId="5" borderId="5" xfId="0" applyNumberFormat="1" applyFont="1" applyFill="1" applyBorder="1" applyAlignment="1">
      <alignment horizontal="right" vertical="center" indent="1"/>
    </xf>
    <xf numFmtId="3" fontId="11" fillId="5" borderId="6" xfId="0" applyNumberFormat="1" applyFont="1" applyFill="1" applyBorder="1" applyAlignment="1">
      <alignment horizontal="right" vertical="center" indent="1"/>
    </xf>
    <xf numFmtId="3" fontId="12" fillId="0" borderId="5" xfId="0" applyNumberFormat="1" applyFont="1" applyFill="1" applyBorder="1" applyAlignment="1">
      <alignment horizontal="right" vertical="center"/>
    </xf>
    <xf numFmtId="3" fontId="12" fillId="0" borderId="6" xfId="0" applyNumberFormat="1" applyFont="1" applyFill="1" applyBorder="1" applyAlignment="1">
      <alignment horizontal="right" vertical="center"/>
    </xf>
    <xf numFmtId="3" fontId="12" fillId="5" borderId="5" xfId="0" applyNumberFormat="1" applyFont="1" applyFill="1" applyBorder="1" applyAlignment="1">
      <alignment horizontal="right" vertical="center"/>
    </xf>
    <xf numFmtId="3" fontId="12" fillId="5" borderId="6" xfId="0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left" vertical="center" wrapText="1"/>
    </xf>
    <xf numFmtId="0" fontId="11" fillId="0" borderId="5" xfId="7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2" fillId="0" borderId="5" xfId="7" applyFont="1" applyFill="1" applyBorder="1" applyAlignment="1">
      <alignment vertical="center"/>
    </xf>
    <xf numFmtId="0" fontId="5" fillId="0" borderId="5" xfId="7" applyFont="1" applyFill="1" applyBorder="1" applyAlignment="1">
      <alignment vertical="center" wrapText="1"/>
    </xf>
    <xf numFmtId="0" fontId="12" fillId="0" borderId="5" xfId="6" applyFont="1" applyFill="1" applyBorder="1" applyAlignment="1" applyProtection="1">
      <alignment horizontal="left" vertical="center" wrapText="1"/>
      <protection locked="0"/>
    </xf>
    <xf numFmtId="0" fontId="13" fillId="0" borderId="5" xfId="7" applyFont="1" applyFill="1" applyBorder="1" applyAlignment="1">
      <alignment vertical="center" wrapText="1"/>
    </xf>
    <xf numFmtId="3" fontId="12" fillId="0" borderId="5" xfId="6" applyNumberFormat="1" applyFont="1" applyFill="1" applyBorder="1" applyAlignment="1">
      <alignment vertical="center"/>
    </xf>
    <xf numFmtId="3" fontId="12" fillId="0" borderId="5" xfId="0" applyNumberFormat="1" applyFont="1" applyFill="1" applyBorder="1" applyAlignment="1">
      <alignment horizontal="center" vertical="center" wrapText="1"/>
    </xf>
    <xf numFmtId="0" fontId="29" fillId="0" borderId="6" xfId="0" applyFont="1" applyBorder="1" applyAlignment="1">
      <alignment vertical="center"/>
    </xf>
    <xf numFmtId="0" fontId="30" fillId="0" borderId="5" xfId="7" applyNumberFormat="1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0" fillId="0" borderId="6" xfId="0" applyBorder="1" applyAlignment="1">
      <alignment horizontal="right" vertical="center" indent="1"/>
    </xf>
    <xf numFmtId="3" fontId="12" fillId="5" borderId="5" xfId="0" applyNumberFormat="1" applyFont="1" applyFill="1" applyBorder="1" applyAlignment="1">
      <alignment horizontal="right" vertical="center" indent="1"/>
    </xf>
    <xf numFmtId="0" fontId="0" fillId="5" borderId="6" xfId="0" applyFill="1" applyBorder="1" applyAlignment="1">
      <alignment horizontal="right" vertical="center" indent="1"/>
    </xf>
    <xf numFmtId="3" fontId="3" fillId="4" borderId="4" xfId="5" applyNumberFormat="1" applyFont="1" applyFill="1" applyBorder="1" applyAlignment="1">
      <alignment horizontal="center" vertical="center" wrapText="1"/>
    </xf>
    <xf numFmtId="3" fontId="3" fillId="4" borderId="4" xfId="2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4" fillId="0" borderId="19" xfId="0" applyNumberFormat="1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3" fillId="4" borderId="5" xfId="4" applyFont="1" applyFill="1" applyBorder="1" applyAlignment="1">
      <alignment horizontal="center" vertical="center" textRotation="90" wrapText="1"/>
    </xf>
    <xf numFmtId="0" fontId="3" fillId="4" borderId="6" xfId="4" applyFont="1" applyFill="1" applyBorder="1" applyAlignment="1">
      <alignment horizontal="center" vertical="center" textRotation="90" wrapText="1"/>
    </xf>
    <xf numFmtId="0" fontId="8" fillId="3" borderId="4" xfId="3" applyFont="1" applyFill="1" applyBorder="1" applyAlignment="1">
      <alignment vertical="center"/>
    </xf>
    <xf numFmtId="0" fontId="8" fillId="3" borderId="1" xfId="3" applyFont="1" applyFill="1" applyBorder="1" applyAlignment="1">
      <alignment vertical="center"/>
    </xf>
    <xf numFmtId="0" fontId="8" fillId="3" borderId="2" xfId="3" applyFont="1" applyFill="1" applyBorder="1" applyAlignment="1">
      <alignment vertical="center"/>
    </xf>
    <xf numFmtId="0" fontId="8" fillId="3" borderId="3" xfId="3" applyFont="1" applyFill="1" applyBorder="1" applyAlignment="1">
      <alignment vertical="center"/>
    </xf>
  </cellXfs>
  <cellStyles count="12">
    <cellStyle name="Normální" xfId="0" builtinId="0"/>
    <cellStyle name="Normální 12" xfId="8"/>
    <cellStyle name="Normální 2" xfId="9"/>
    <cellStyle name="Normální 3 2" xfId="11"/>
    <cellStyle name="Normální 5" xfId="10"/>
    <cellStyle name="Normální 9" xfId="7"/>
    <cellStyle name="normální_Investice - opravy 2007 - 14-11-06-HOL (3)1" xfId="3"/>
    <cellStyle name="normální_investice 2005- doprava-upravený2" xfId="2"/>
    <cellStyle name="normální_Investice 2005-školství - úprava (probráno se SEK)" xfId="4"/>
    <cellStyle name="normální_kultura2-upravené priority-3" xfId="5"/>
    <cellStyle name="normální_Sociální - investice a opravy 2009 - sumarizace vč. prior - 10-12-2008" xfId="1"/>
    <cellStyle name="normální_Studie IZ - silnice 2003" xfId="6"/>
  </cellStyles>
  <dxfs count="0"/>
  <tableStyles count="0" defaultTableStyle="TableStyleMedium2" defaultPivotStyle="PivotStyleLight16"/>
  <colors>
    <mruColors>
      <color rgb="FFFFFFCC"/>
      <color rgb="FFFFCCFF"/>
      <color rgb="FFCC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tabSelected="1" view="pageBreakPreview" zoomScaleNormal="100" zoomScaleSheetLayoutView="100" workbookViewId="0">
      <selection activeCell="E28" sqref="E28"/>
    </sheetView>
  </sheetViews>
  <sheetFormatPr defaultRowHeight="15" x14ac:dyDescent="0.25"/>
  <cols>
    <col min="1" max="1" width="18.7109375" customWidth="1"/>
    <col min="2" max="2" width="36.7109375" customWidth="1"/>
    <col min="3" max="3" width="19" customWidth="1"/>
    <col min="4" max="4" width="19.140625" customWidth="1"/>
    <col min="5" max="5" width="18.5703125" customWidth="1"/>
    <col min="6" max="7" width="18.5703125" style="110" customWidth="1"/>
    <col min="8" max="8" width="18.5703125" customWidth="1"/>
    <col min="9" max="9" width="2.7109375" customWidth="1"/>
  </cols>
  <sheetData>
    <row r="1" spans="1:8" ht="18" x14ac:dyDescent="0.25">
      <c r="A1" s="86" t="s">
        <v>78</v>
      </c>
    </row>
    <row r="2" spans="1:8" ht="18" x14ac:dyDescent="0.25">
      <c r="A2" s="86" t="s">
        <v>77</v>
      </c>
    </row>
    <row r="3" spans="1:8" ht="15.75" thickBot="1" x14ac:dyDescent="0.3">
      <c r="H3" s="333" t="s">
        <v>2</v>
      </c>
    </row>
    <row r="4" spans="1:8" ht="48" thickBot="1" x14ac:dyDescent="0.3">
      <c r="A4" s="87" t="s">
        <v>4</v>
      </c>
      <c r="B4" s="88" t="s">
        <v>55</v>
      </c>
      <c r="C4" s="89" t="s">
        <v>56</v>
      </c>
      <c r="D4" s="89" t="s">
        <v>57</v>
      </c>
      <c r="E4" s="89" t="s">
        <v>58</v>
      </c>
      <c r="F4" s="89" t="s">
        <v>59</v>
      </c>
      <c r="G4" s="90" t="s">
        <v>60</v>
      </c>
      <c r="H4" s="91" t="s">
        <v>79</v>
      </c>
    </row>
    <row r="5" spans="1:8" ht="15.75" x14ac:dyDescent="0.25">
      <c r="A5" s="327" t="s">
        <v>61</v>
      </c>
      <c r="B5" s="328" t="s">
        <v>300</v>
      </c>
      <c r="C5" s="329">
        <v>0</v>
      </c>
      <c r="D5" s="329"/>
      <c r="E5" s="329"/>
      <c r="F5" s="329"/>
      <c r="G5" s="330">
        <f>'Oblast školství - ORJ 10'!V27</f>
        <v>1941</v>
      </c>
      <c r="H5" s="331">
        <f>SUM(C5:G5)</f>
        <v>1941</v>
      </c>
    </row>
    <row r="6" spans="1:8" ht="15.75" x14ac:dyDescent="0.25">
      <c r="A6" s="327" t="s">
        <v>61</v>
      </c>
      <c r="B6" s="328" t="s">
        <v>70</v>
      </c>
      <c r="C6" s="329">
        <f>'Oblast školství - ORJ 52'!R26</f>
        <v>20106</v>
      </c>
      <c r="D6" s="329"/>
      <c r="E6" s="329"/>
      <c r="F6" s="329"/>
      <c r="G6" s="330">
        <f>'Oblast školství - ORJ 52'!T26</f>
        <v>73850</v>
      </c>
      <c r="H6" s="331">
        <f>SUM(C6:G6)</f>
        <v>93956</v>
      </c>
    </row>
    <row r="7" spans="1:8" ht="15.75" x14ac:dyDescent="0.25">
      <c r="A7" s="327" t="s">
        <v>61</v>
      </c>
      <c r="B7" s="328" t="s">
        <v>233</v>
      </c>
      <c r="C7" s="329">
        <f>'Oblast školství - ORJ 59'!R18</f>
        <v>0</v>
      </c>
      <c r="D7" s="329"/>
      <c r="E7" s="329"/>
      <c r="F7" s="329"/>
      <c r="G7" s="330">
        <f>'Oblast školství - ORJ 59'!U18</f>
        <v>1400</v>
      </c>
      <c r="H7" s="331">
        <f>SUM(C7:G7)</f>
        <v>1400</v>
      </c>
    </row>
    <row r="8" spans="1:8" ht="15.75" x14ac:dyDescent="0.25">
      <c r="A8" s="240" t="s">
        <v>232</v>
      </c>
      <c r="B8" s="241" t="s">
        <v>70</v>
      </c>
      <c r="C8" s="242">
        <f>'Oblast sociální - ORJ 52 '!Q35</f>
        <v>136148</v>
      </c>
      <c r="D8" s="242"/>
      <c r="E8" s="242"/>
      <c r="F8" s="242"/>
      <c r="G8" s="243">
        <f>'Oblast sociální - ORJ 52 '!V35</f>
        <v>66910</v>
      </c>
      <c r="H8" s="244">
        <f>SUM(C8:G8)</f>
        <v>203058</v>
      </c>
    </row>
    <row r="9" spans="1:8" ht="15.75" x14ac:dyDescent="0.25">
      <c r="A9" s="240" t="s">
        <v>232</v>
      </c>
      <c r="B9" s="241" t="s">
        <v>233</v>
      </c>
      <c r="C9" s="242">
        <f>'Sociální - ORJ 59 '!S10</f>
        <v>27602</v>
      </c>
      <c r="D9" s="242"/>
      <c r="E9" s="242"/>
      <c r="F9" s="242"/>
      <c r="G9" s="243">
        <f>'Sociální - ORJ 59 '!T10</f>
        <v>3486</v>
      </c>
      <c r="H9" s="244">
        <f t="shared" ref="H9:H11" si="0">SUM(C9:G9)</f>
        <v>31088</v>
      </c>
    </row>
    <row r="10" spans="1:8" ht="15.75" x14ac:dyDescent="0.25">
      <c r="A10" s="206" t="s">
        <v>234</v>
      </c>
      <c r="B10" s="207" t="s">
        <v>235</v>
      </c>
      <c r="C10" s="212">
        <v>0</v>
      </c>
      <c r="D10" s="212"/>
      <c r="E10" s="212"/>
      <c r="F10" s="212"/>
      <c r="G10" s="213">
        <f>'Oblast dopravy - ORJ 12'!T12</f>
        <v>26517</v>
      </c>
      <c r="H10" s="214">
        <f t="shared" si="0"/>
        <v>26517</v>
      </c>
    </row>
    <row r="11" spans="1:8" ht="15.75" x14ac:dyDescent="0.25">
      <c r="A11" s="206" t="s">
        <v>234</v>
      </c>
      <c r="B11" s="207" t="s">
        <v>325</v>
      </c>
      <c r="C11" s="212">
        <f>'Oblast dopravy - ORJ 50'!Q17</f>
        <v>60376</v>
      </c>
      <c r="D11" s="212"/>
      <c r="E11" s="212"/>
      <c r="F11" s="212"/>
      <c r="G11" s="213">
        <f>'Oblast dopravy - ORJ 50'!T17</f>
        <v>34200</v>
      </c>
      <c r="H11" s="214">
        <f t="shared" si="0"/>
        <v>94576</v>
      </c>
    </row>
    <row r="12" spans="1:8" ht="15.75" x14ac:dyDescent="0.25">
      <c r="A12" s="108" t="s">
        <v>62</v>
      </c>
      <c r="B12" s="109" t="s">
        <v>70</v>
      </c>
      <c r="C12" s="215">
        <f>'Oblast kultury - ORJ 52'!Q12</f>
        <v>8778</v>
      </c>
      <c r="D12" s="215"/>
      <c r="E12" s="215"/>
      <c r="F12" s="215"/>
      <c r="G12" s="216">
        <f>'Oblast kultury - ORJ 52'!T12</f>
        <v>22211</v>
      </c>
      <c r="H12" s="217">
        <f t="shared" ref="H12:H19" si="1">SUM(C12:G12)</f>
        <v>30989</v>
      </c>
    </row>
    <row r="13" spans="1:8" ht="15.75" x14ac:dyDescent="0.25">
      <c r="A13" s="108" t="s">
        <v>62</v>
      </c>
      <c r="B13" s="109" t="s">
        <v>233</v>
      </c>
      <c r="C13" s="215">
        <f>'Oblast kultury - ORJ 59'!Q11</f>
        <v>0</v>
      </c>
      <c r="D13" s="215"/>
      <c r="E13" s="215"/>
      <c r="F13" s="215"/>
      <c r="G13" s="216">
        <f>'Oblast kultury - ORJ 59'!T11</f>
        <v>8204</v>
      </c>
      <c r="H13" s="217">
        <f>SUM(C13:G13)</f>
        <v>8204</v>
      </c>
    </row>
    <row r="14" spans="1:8" ht="15.75" x14ac:dyDescent="0.25">
      <c r="A14" s="105" t="s">
        <v>63</v>
      </c>
      <c r="B14" s="106" t="s">
        <v>70</v>
      </c>
      <c r="C14" s="218">
        <f>'Oblast zdravotnictví - ORJ 52'!Q22</f>
        <v>21702</v>
      </c>
      <c r="D14" s="218"/>
      <c r="E14" s="218"/>
      <c r="F14" s="218">
        <f>'Oblast zdravotnictví - ORJ 52'!U23</f>
        <v>7334</v>
      </c>
      <c r="G14" s="219">
        <f>'Oblast zdravotnictví - ORJ 52'!U25</f>
        <v>19518</v>
      </c>
      <c r="H14" s="220">
        <f t="shared" si="1"/>
        <v>48554</v>
      </c>
    </row>
    <row r="15" spans="1:8" ht="15.75" x14ac:dyDescent="0.25">
      <c r="A15" s="105" t="s">
        <v>63</v>
      </c>
      <c r="B15" s="106" t="s">
        <v>233</v>
      </c>
      <c r="C15" s="218">
        <f>'Zdravotnictví - ORJ 59 '!S10</f>
        <v>18233</v>
      </c>
      <c r="D15" s="218"/>
      <c r="E15" s="218"/>
      <c r="F15" s="218"/>
      <c r="G15" s="219">
        <f>'Zdravotnictví - ORJ 59 '!T10</f>
        <v>3217</v>
      </c>
      <c r="H15" s="220">
        <f t="shared" si="1"/>
        <v>21450</v>
      </c>
    </row>
    <row r="16" spans="1:8" ht="16.5" thickBot="1" x14ac:dyDescent="0.3">
      <c r="A16" s="210" t="s">
        <v>236</v>
      </c>
      <c r="B16" s="210" t="s">
        <v>233</v>
      </c>
      <c r="C16" s="221">
        <f>'Úz. plánování - ORJ 59'!S10</f>
        <v>177055</v>
      </c>
      <c r="D16" s="221"/>
      <c r="E16" s="221"/>
      <c r="F16" s="221"/>
      <c r="G16" s="222">
        <f>'Úz. plánování - ORJ 59'!T10</f>
        <v>41860</v>
      </c>
      <c r="H16" s="223">
        <f t="shared" si="1"/>
        <v>218915</v>
      </c>
    </row>
    <row r="17" spans="1:8" ht="15.75" hidden="1" x14ac:dyDescent="0.25">
      <c r="A17" s="208"/>
      <c r="B17" s="211"/>
      <c r="C17" s="221"/>
      <c r="D17" s="221"/>
      <c r="E17" s="221"/>
      <c r="F17" s="221"/>
      <c r="G17" s="222"/>
      <c r="H17" s="223">
        <f t="shared" si="1"/>
        <v>0</v>
      </c>
    </row>
    <row r="18" spans="1:8" ht="15.75" hidden="1" x14ac:dyDescent="0.25">
      <c r="A18" s="208"/>
      <c r="B18" s="209"/>
      <c r="C18" s="221"/>
      <c r="D18" s="221"/>
      <c r="E18" s="221"/>
      <c r="F18" s="221"/>
      <c r="G18" s="222"/>
      <c r="H18" s="223">
        <f t="shared" si="1"/>
        <v>0</v>
      </c>
    </row>
    <row r="19" spans="1:8" ht="16.5" hidden="1" thickBot="1" x14ac:dyDescent="0.3">
      <c r="A19" s="92"/>
      <c r="B19" s="93"/>
      <c r="C19" s="224"/>
      <c r="D19" s="224"/>
      <c r="E19" s="224"/>
      <c r="F19" s="224"/>
      <c r="G19" s="225"/>
      <c r="H19" s="226">
        <f t="shared" si="1"/>
        <v>0</v>
      </c>
    </row>
    <row r="20" spans="1:8" ht="16.5" thickBot="1" x14ac:dyDescent="0.3">
      <c r="A20" s="334" t="s">
        <v>64</v>
      </c>
      <c r="B20" s="335"/>
      <c r="C20" s="227">
        <f t="shared" ref="C20:H20" si="2">SUM(C5:C19)</f>
        <v>470000</v>
      </c>
      <c r="D20" s="227">
        <f t="shared" si="2"/>
        <v>0</v>
      </c>
      <c r="E20" s="227">
        <f t="shared" si="2"/>
        <v>0</v>
      </c>
      <c r="F20" s="227">
        <f t="shared" si="2"/>
        <v>7334</v>
      </c>
      <c r="G20" s="228">
        <f t="shared" si="2"/>
        <v>303314</v>
      </c>
      <c r="H20" s="229">
        <f t="shared" si="2"/>
        <v>780648</v>
      </c>
    </row>
  </sheetData>
  <mergeCells count="1">
    <mergeCell ref="A20:B20"/>
  </mergeCells>
  <pageMargins left="0.39370078740157483" right="0.39370078740157483" top="0.78740157480314965" bottom="0.78740157480314965" header="0.31496062992125984" footer="0.31496062992125984"/>
  <pageSetup paperSize="9" scale="82" firstPageNumber="168" fitToHeight="0" orientation="landscape" useFirstPageNumber="1" r:id="rId1"/>
  <headerFooter>
    <oddFooter>&amp;L&amp;"Arial,Kurzíva"Zastupitelstvo Olomouckého kraje 12.12.2022
11.1. - Rozpočet OK na rok 2023 - návrh rozpočtu 
Příloha č. 5g) - Projekty - investiční&amp;R&amp;"Arial,Kurzíva"Strana &amp;P (celkem 193)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94"/>
  <sheetViews>
    <sheetView showGridLines="0" view="pageBreakPreview" zoomScale="70" zoomScaleNormal="70" zoomScaleSheetLayoutView="70" workbookViewId="0">
      <selection activeCell="W4" sqref="W4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5.42578125" style="11" customWidth="1" collapsed="1"/>
    <col min="6" max="6" width="15.5703125" style="11" hidden="1" customWidth="1" outlineLevel="1"/>
    <col min="7" max="7" width="37.85546875" style="11" customWidth="1" collapsed="1"/>
    <col min="8" max="8" width="46.71093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5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8" width="16.7109375" style="7" customWidth="1"/>
    <col min="19" max="19" width="16.85546875" style="7" customWidth="1"/>
    <col min="20" max="22" width="14.85546875" style="7" customWidth="1"/>
    <col min="23" max="23" width="14.42578125" style="7" customWidth="1"/>
    <col min="24" max="24" width="17.7109375" style="66" customWidth="1"/>
    <col min="25" max="16384" width="9.140625" style="11"/>
  </cols>
  <sheetData>
    <row r="1" spans="1:25" s="162" customFormat="1" ht="20.25" x14ac:dyDescent="0.3">
      <c r="A1" s="94" t="s">
        <v>174</v>
      </c>
      <c r="B1" s="1"/>
      <c r="C1" s="1"/>
      <c r="D1" s="1"/>
      <c r="E1" s="1"/>
      <c r="F1" s="2"/>
      <c r="G1" s="3"/>
      <c r="H1" s="4"/>
      <c r="I1" s="1"/>
      <c r="J1" s="158"/>
      <c r="K1" s="159"/>
      <c r="L1" s="160"/>
      <c r="M1" s="160"/>
      <c r="N1" s="8"/>
      <c r="O1" s="8"/>
      <c r="P1" s="160"/>
      <c r="Q1" s="8"/>
      <c r="R1" s="8"/>
      <c r="S1" s="8"/>
      <c r="T1" s="9"/>
      <c r="U1" s="161"/>
      <c r="X1" s="163"/>
    </row>
    <row r="2" spans="1:25" s="162" customFormat="1" ht="15.75" x14ac:dyDescent="0.25">
      <c r="A2" s="103" t="s">
        <v>175</v>
      </c>
      <c r="B2" s="95"/>
      <c r="C2" s="95"/>
      <c r="D2" s="164"/>
      <c r="E2" s="164"/>
      <c r="F2" s="97"/>
      <c r="G2" s="98" t="s">
        <v>176</v>
      </c>
      <c r="H2" s="99" t="s">
        <v>177</v>
      </c>
      <c r="I2" s="13"/>
      <c r="J2" s="158"/>
      <c r="K2" s="159"/>
      <c r="L2" s="160"/>
      <c r="M2" s="160"/>
      <c r="N2" s="14"/>
      <c r="O2" s="14"/>
      <c r="P2" s="160"/>
      <c r="Q2" s="14"/>
      <c r="R2" s="14"/>
      <c r="S2" s="14"/>
      <c r="T2" s="15"/>
      <c r="U2" s="161"/>
      <c r="X2" s="163"/>
    </row>
    <row r="3" spans="1:25" ht="15.75" x14ac:dyDescent="0.25">
      <c r="A3" s="16"/>
      <c r="B3" s="95"/>
      <c r="C3" s="95"/>
      <c r="D3" s="96"/>
      <c r="E3" s="96"/>
      <c r="F3" s="97"/>
      <c r="G3" s="101" t="s">
        <v>1</v>
      </c>
      <c r="H3" s="102"/>
      <c r="I3" s="13"/>
      <c r="K3" s="6"/>
      <c r="N3" s="14"/>
      <c r="O3" s="14"/>
      <c r="Q3" s="14"/>
      <c r="R3" s="14"/>
      <c r="S3" s="14"/>
      <c r="T3" s="15"/>
      <c r="U3" s="10"/>
      <c r="V3" s="11"/>
      <c r="W3" s="11"/>
      <c r="X3" s="11"/>
    </row>
    <row r="4" spans="1:25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9" t="s">
        <v>2</v>
      </c>
      <c r="Y4" s="10"/>
    </row>
    <row r="5" spans="1:25" ht="25.5" customHeight="1" x14ac:dyDescent="0.25">
      <c r="A5" s="350" t="s">
        <v>366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2"/>
      <c r="X5" s="20"/>
    </row>
    <row r="6" spans="1:25" ht="25.5" customHeight="1" x14ac:dyDescent="0.25">
      <c r="A6" s="353" t="s">
        <v>3</v>
      </c>
      <c r="B6" s="353" t="s">
        <v>4</v>
      </c>
      <c r="C6" s="354" t="s">
        <v>5</v>
      </c>
      <c r="D6" s="354" t="s">
        <v>6</v>
      </c>
      <c r="E6" s="337" t="s">
        <v>7</v>
      </c>
      <c r="F6" s="354" t="s">
        <v>8</v>
      </c>
      <c r="G6" s="354" t="s">
        <v>9</v>
      </c>
      <c r="H6" s="344" t="s">
        <v>10</v>
      </c>
      <c r="I6" s="355" t="s">
        <v>11</v>
      </c>
      <c r="J6" s="344" t="s">
        <v>12</v>
      </c>
      <c r="K6" s="344" t="s">
        <v>13</v>
      </c>
      <c r="L6" s="345" t="s">
        <v>14</v>
      </c>
      <c r="M6" s="345" t="s">
        <v>15</v>
      </c>
      <c r="N6" s="344" t="s">
        <v>22</v>
      </c>
      <c r="O6" s="343" t="s">
        <v>80</v>
      </c>
      <c r="P6" s="339" t="s">
        <v>84</v>
      </c>
      <c r="Q6" s="339" t="s">
        <v>82</v>
      </c>
      <c r="R6" s="341" t="s">
        <v>21</v>
      </c>
      <c r="S6" s="342"/>
      <c r="T6" s="339" t="s">
        <v>81</v>
      </c>
      <c r="U6" s="341" t="s">
        <v>21</v>
      </c>
      <c r="V6" s="342"/>
      <c r="W6" s="343" t="s">
        <v>83</v>
      </c>
      <c r="X6" s="336" t="s">
        <v>16</v>
      </c>
    </row>
    <row r="7" spans="1:25" ht="81" customHeight="1" x14ac:dyDescent="0.25">
      <c r="A7" s="353"/>
      <c r="B7" s="353"/>
      <c r="C7" s="354"/>
      <c r="D7" s="354"/>
      <c r="E7" s="338"/>
      <c r="F7" s="354"/>
      <c r="G7" s="354"/>
      <c r="H7" s="344"/>
      <c r="I7" s="355"/>
      <c r="J7" s="344"/>
      <c r="K7" s="344"/>
      <c r="L7" s="346"/>
      <c r="M7" s="346"/>
      <c r="N7" s="344"/>
      <c r="O7" s="343"/>
      <c r="P7" s="340"/>
      <c r="Q7" s="340"/>
      <c r="R7" s="301" t="s">
        <v>52</v>
      </c>
      <c r="S7" s="301" t="s">
        <v>53</v>
      </c>
      <c r="T7" s="340"/>
      <c r="U7" s="79" t="s">
        <v>19</v>
      </c>
      <c r="V7" s="301" t="s">
        <v>20</v>
      </c>
      <c r="W7" s="343"/>
      <c r="X7" s="336"/>
    </row>
    <row r="8" spans="1:25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SUM(K9:K10)</f>
        <v>8204</v>
      </c>
      <c r="L8" s="24">
        <f>SUM(L9:L10)</f>
        <v>0</v>
      </c>
      <c r="M8" s="24">
        <f>SUM(M9:M10)</f>
        <v>8204</v>
      </c>
      <c r="N8" s="24"/>
      <c r="O8" s="24">
        <f t="shared" ref="O8:W8" si="0">SUM(O9:O10)</f>
        <v>0</v>
      </c>
      <c r="P8" s="25">
        <f t="shared" si="0"/>
        <v>8204</v>
      </c>
      <c r="Q8" s="25">
        <f t="shared" si="0"/>
        <v>0</v>
      </c>
      <c r="R8" s="25">
        <f t="shared" si="0"/>
        <v>0</v>
      </c>
      <c r="S8" s="25">
        <f t="shared" si="0"/>
        <v>0</v>
      </c>
      <c r="T8" s="25">
        <f t="shared" si="0"/>
        <v>8204</v>
      </c>
      <c r="U8" s="25">
        <f t="shared" si="0"/>
        <v>8204</v>
      </c>
      <c r="V8" s="25">
        <f t="shared" si="0"/>
        <v>0</v>
      </c>
      <c r="W8" s="24">
        <f t="shared" si="0"/>
        <v>0</v>
      </c>
      <c r="X8" s="26"/>
    </row>
    <row r="9" spans="1:25" s="41" customFormat="1" ht="195" x14ac:dyDescent="0.25">
      <c r="A9" s="28">
        <v>1</v>
      </c>
      <c r="B9" s="297" t="s">
        <v>36</v>
      </c>
      <c r="C9" s="298">
        <v>3315</v>
      </c>
      <c r="D9" s="298">
        <v>6121</v>
      </c>
      <c r="E9" s="298">
        <v>61</v>
      </c>
      <c r="F9" s="31">
        <v>60003101564</v>
      </c>
      <c r="G9" s="302" t="s">
        <v>364</v>
      </c>
      <c r="H9" s="303" t="s">
        <v>365</v>
      </c>
      <c r="I9" s="299" t="s">
        <v>140</v>
      </c>
      <c r="J9" s="299" t="s">
        <v>33</v>
      </c>
      <c r="K9" s="304">
        <v>8204</v>
      </c>
      <c r="L9" s="35">
        <v>0</v>
      </c>
      <c r="M9" s="35">
        <v>8204</v>
      </c>
      <c r="N9" s="36" t="s">
        <v>45</v>
      </c>
      <c r="O9" s="37">
        <v>0</v>
      </c>
      <c r="P9" s="38">
        <f>Q9+T9</f>
        <v>8204</v>
      </c>
      <c r="Q9" s="283">
        <f>SUM(R9:S9)</f>
        <v>0</v>
      </c>
      <c r="R9" s="37">
        <v>0</v>
      </c>
      <c r="S9" s="37">
        <v>0</v>
      </c>
      <c r="T9" s="285">
        <f>SUM(U9:V9)</f>
        <v>8204</v>
      </c>
      <c r="U9" s="39">
        <v>8204</v>
      </c>
      <c r="V9" s="39">
        <v>0</v>
      </c>
      <c r="W9" s="39">
        <f>K9-O9-P9</f>
        <v>0</v>
      </c>
      <c r="X9" s="40"/>
    </row>
    <row r="10" spans="1:25" s="41" customFormat="1" ht="15.75" hidden="1" x14ac:dyDescent="0.25">
      <c r="A10" s="28"/>
      <c r="B10" s="298"/>
      <c r="C10" s="297"/>
      <c r="D10" s="297"/>
      <c r="E10" s="297"/>
      <c r="F10" s="296"/>
      <c r="G10" s="44"/>
      <c r="H10" s="33"/>
      <c r="I10" s="300"/>
      <c r="J10" s="299"/>
      <c r="K10" s="35"/>
      <c r="L10" s="35"/>
      <c r="M10" s="35"/>
      <c r="N10" s="36"/>
      <c r="O10" s="37"/>
      <c r="P10" s="38">
        <f t="shared" ref="P10" si="1">Q10+T10</f>
        <v>0</v>
      </c>
      <c r="Q10" s="37">
        <f t="shared" ref="Q10" si="2">SUM(R10:S10)</f>
        <v>0</v>
      </c>
      <c r="R10" s="37"/>
      <c r="S10" s="37"/>
      <c r="T10" s="39">
        <f t="shared" ref="T10" si="3">SUM(U10:V10)</f>
        <v>0</v>
      </c>
      <c r="U10" s="39"/>
      <c r="V10" s="39"/>
      <c r="W10" s="39">
        <f t="shared" ref="W10" si="4">K10-O10-P10</f>
        <v>0</v>
      </c>
      <c r="X10" s="40"/>
    </row>
    <row r="11" spans="1:25" ht="35.25" customHeight="1" x14ac:dyDescent="0.25">
      <c r="A11" s="56" t="s">
        <v>367</v>
      </c>
      <c r="B11" s="57"/>
      <c r="C11" s="57"/>
      <c r="D11" s="57"/>
      <c r="E11" s="57"/>
      <c r="F11" s="57"/>
      <c r="G11" s="57"/>
      <c r="H11" s="57"/>
      <c r="I11" s="57"/>
      <c r="J11" s="57"/>
      <c r="K11" s="58">
        <f>K8</f>
        <v>8204</v>
      </c>
      <c r="L11" s="58">
        <f>L8</f>
        <v>0</v>
      </c>
      <c r="M11" s="58">
        <f>M8</f>
        <v>8204</v>
      </c>
      <c r="N11" s="58"/>
      <c r="O11" s="58">
        <f t="shared" ref="O11:W11" si="5">O8</f>
        <v>0</v>
      </c>
      <c r="P11" s="58">
        <f t="shared" si="5"/>
        <v>8204</v>
      </c>
      <c r="Q11" s="58">
        <f t="shared" si="5"/>
        <v>0</v>
      </c>
      <c r="R11" s="58">
        <f t="shared" si="5"/>
        <v>0</v>
      </c>
      <c r="S11" s="58">
        <f t="shared" si="5"/>
        <v>0</v>
      </c>
      <c r="T11" s="58">
        <f t="shared" si="5"/>
        <v>8204</v>
      </c>
      <c r="U11" s="58">
        <f t="shared" si="5"/>
        <v>8204</v>
      </c>
      <c r="V11" s="58">
        <f t="shared" si="5"/>
        <v>0</v>
      </c>
      <c r="W11" s="59">
        <f t="shared" si="5"/>
        <v>0</v>
      </c>
      <c r="X11" s="60"/>
    </row>
    <row r="12" spans="1:25" s="7" customFormat="1" x14ac:dyDescent="0.25">
      <c r="A12" s="5"/>
      <c r="B12" s="5"/>
      <c r="C12" s="5"/>
      <c r="D12" s="5"/>
      <c r="E12" s="5"/>
      <c r="F12" s="5"/>
      <c r="G12" s="61"/>
      <c r="H12" s="5"/>
      <c r="I12" s="62"/>
      <c r="J12" s="63"/>
      <c r="K12" s="64"/>
      <c r="L12" s="64"/>
      <c r="M12" s="64"/>
      <c r="N12" s="65"/>
      <c r="O12" s="65"/>
      <c r="X12" s="66"/>
      <c r="Y12" s="11"/>
    </row>
    <row r="13" spans="1:25" s="7" customFormat="1" ht="18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X13" s="66"/>
      <c r="Y13" s="11"/>
    </row>
    <row r="14" spans="1:25" s="76" customFormat="1" x14ac:dyDescent="0.2">
      <c r="A14" s="71"/>
      <c r="B14" s="72"/>
      <c r="C14" s="71"/>
      <c r="D14" s="72"/>
      <c r="E14" s="72"/>
      <c r="F14" s="72"/>
      <c r="G14" s="72"/>
      <c r="H14" s="72"/>
      <c r="I14" s="73"/>
      <c r="J14" s="74"/>
      <c r="K14" s="75"/>
      <c r="L14" s="75"/>
      <c r="M14" s="75"/>
      <c r="X14" s="77"/>
      <c r="Y14" s="78"/>
    </row>
    <row r="15" spans="1:25" s="7" customFormat="1" x14ac:dyDescent="0.25">
      <c r="A15" s="5"/>
      <c r="B15" s="5"/>
      <c r="C15" s="5"/>
      <c r="D15" s="5"/>
      <c r="E15" s="5"/>
      <c r="F15" s="5"/>
      <c r="G15" s="5"/>
      <c r="H15" s="5"/>
      <c r="I15" s="11"/>
      <c r="J15" s="68"/>
      <c r="K15" s="69"/>
      <c r="L15" s="69"/>
      <c r="M15" s="69"/>
      <c r="X15" s="66"/>
      <c r="Y15" s="11"/>
    </row>
    <row r="16" spans="1:25" s="7" customFormat="1" x14ac:dyDescent="0.25">
      <c r="A16" s="5"/>
      <c r="B16" s="5"/>
      <c r="C16" s="5"/>
      <c r="D16" s="5"/>
      <c r="E16" s="5"/>
      <c r="F16" s="5"/>
      <c r="G16" s="5"/>
      <c r="H16" s="5"/>
      <c r="I16" s="11"/>
      <c r="J16" s="68"/>
      <c r="K16" s="69"/>
      <c r="L16" s="69"/>
      <c r="M16" s="69"/>
      <c r="X16" s="66"/>
      <c r="Y16" s="11"/>
    </row>
    <row r="17" spans="1:25" s="7" customFormat="1" x14ac:dyDescent="0.25">
      <c r="A17" s="5"/>
      <c r="B17" s="5"/>
      <c r="C17" s="5"/>
      <c r="D17" s="5"/>
      <c r="E17" s="5"/>
      <c r="F17" s="5"/>
      <c r="G17" s="5"/>
      <c r="H17" s="5"/>
      <c r="I17" s="11"/>
      <c r="J17" s="68"/>
      <c r="K17" s="69"/>
      <c r="L17" s="69"/>
      <c r="M17" s="69"/>
      <c r="X17" s="66"/>
      <c r="Y17" s="11"/>
    </row>
    <row r="18" spans="1:25" s="7" customFormat="1" x14ac:dyDescent="0.25">
      <c r="A18" s="5"/>
      <c r="B18" s="5"/>
      <c r="C18" s="5"/>
      <c r="D18" s="5"/>
      <c r="E18" s="5"/>
      <c r="F18" s="5"/>
      <c r="G18" s="5"/>
      <c r="H18" s="5"/>
      <c r="I18" s="11"/>
      <c r="J18" s="68"/>
      <c r="K18" s="69"/>
      <c r="L18" s="69"/>
      <c r="M18" s="69"/>
      <c r="X18" s="66"/>
      <c r="Y18" s="11"/>
    </row>
    <row r="19" spans="1:25" s="7" customFormat="1" x14ac:dyDescent="0.25">
      <c r="A19" s="5"/>
      <c r="B19" s="5"/>
      <c r="C19" s="5"/>
      <c r="D19" s="5"/>
      <c r="E19" s="5"/>
      <c r="F19" s="5"/>
      <c r="G19" s="5"/>
      <c r="H19" s="5"/>
      <c r="I19" s="11"/>
      <c r="J19" s="68"/>
      <c r="K19" s="69"/>
      <c r="L19" s="69"/>
      <c r="M19" s="69"/>
      <c r="X19" s="66"/>
      <c r="Y19" s="11"/>
    </row>
    <row r="20" spans="1:25" s="7" customFormat="1" x14ac:dyDescent="0.25">
      <c r="A20" s="5"/>
      <c r="B20" s="5"/>
      <c r="C20" s="5"/>
      <c r="D20" s="5"/>
      <c r="E20" s="5"/>
      <c r="F20" s="5"/>
      <c r="G20" s="5"/>
      <c r="H20" s="5"/>
      <c r="I20" s="11"/>
      <c r="J20" s="68"/>
      <c r="K20" s="69"/>
      <c r="L20" s="69"/>
      <c r="M20" s="69"/>
      <c r="X20" s="66"/>
      <c r="Y20" s="11"/>
    </row>
    <row r="21" spans="1:25" s="7" customFormat="1" x14ac:dyDescent="0.25">
      <c r="A21" s="5"/>
      <c r="B21" s="5"/>
      <c r="C21" s="5"/>
      <c r="D21" s="5"/>
      <c r="E21" s="5"/>
      <c r="F21" s="5"/>
      <c r="G21" s="5"/>
      <c r="H21" s="5"/>
      <c r="I21" s="11"/>
      <c r="J21" s="68"/>
      <c r="K21" s="69"/>
      <c r="L21" s="69"/>
      <c r="M21" s="69"/>
      <c r="X21" s="66"/>
      <c r="Y21" s="11"/>
    </row>
    <row r="22" spans="1:25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8"/>
      <c r="K22" s="69"/>
      <c r="L22" s="69"/>
      <c r="M22" s="69"/>
      <c r="X22" s="66"/>
      <c r="Y22" s="11"/>
    </row>
    <row r="23" spans="1:25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8"/>
      <c r="K23" s="69"/>
      <c r="L23" s="69"/>
      <c r="M23" s="69"/>
      <c r="X23" s="66"/>
      <c r="Y23" s="11"/>
    </row>
    <row r="24" spans="1:25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8"/>
      <c r="K24" s="69"/>
      <c r="L24" s="69"/>
      <c r="M24" s="69"/>
      <c r="X24" s="66"/>
      <c r="Y24" s="11"/>
    </row>
    <row r="25" spans="1:25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8"/>
      <c r="K25" s="69"/>
      <c r="L25" s="69"/>
      <c r="M25" s="69"/>
      <c r="X25" s="66"/>
      <c r="Y25" s="11"/>
    </row>
    <row r="26" spans="1:25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8"/>
      <c r="K26" s="69"/>
      <c r="L26" s="69"/>
      <c r="M26" s="69"/>
      <c r="X26" s="66"/>
      <c r="Y26" s="11"/>
    </row>
    <row r="27" spans="1:25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8"/>
      <c r="K27" s="69"/>
      <c r="L27" s="69"/>
      <c r="M27" s="69"/>
      <c r="X27" s="66"/>
      <c r="Y27" s="11"/>
    </row>
    <row r="28" spans="1:25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8"/>
      <c r="K28" s="69"/>
      <c r="L28" s="69"/>
      <c r="M28" s="69"/>
      <c r="X28" s="66"/>
      <c r="Y28" s="11"/>
    </row>
    <row r="29" spans="1:25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8"/>
      <c r="K29" s="69"/>
      <c r="L29" s="69"/>
      <c r="M29" s="69"/>
      <c r="X29" s="66"/>
      <c r="Y29" s="11"/>
    </row>
    <row r="30" spans="1:25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8"/>
      <c r="K30" s="69"/>
      <c r="L30" s="69"/>
      <c r="M30" s="69"/>
      <c r="X30" s="66"/>
      <c r="Y30" s="11"/>
    </row>
    <row r="31" spans="1:25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8"/>
      <c r="K31" s="69"/>
      <c r="L31" s="69"/>
      <c r="M31" s="69"/>
      <c r="X31" s="66"/>
      <c r="Y31" s="11"/>
    </row>
    <row r="32" spans="1:25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5"/>
      <c r="K32" s="69"/>
      <c r="L32" s="69"/>
      <c r="M32" s="69"/>
      <c r="X32" s="66"/>
      <c r="Y32" s="11"/>
    </row>
    <row r="33" spans="1:25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5"/>
      <c r="K33" s="69"/>
      <c r="L33" s="69"/>
      <c r="M33" s="69"/>
      <c r="X33" s="66"/>
      <c r="Y33" s="11"/>
    </row>
    <row r="34" spans="1:25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5"/>
      <c r="K34" s="69"/>
      <c r="L34" s="69"/>
      <c r="M34" s="69"/>
      <c r="X34" s="66"/>
      <c r="Y34" s="11"/>
    </row>
    <row r="35" spans="1:25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5"/>
      <c r="K35" s="69"/>
      <c r="L35" s="69"/>
      <c r="M35" s="69"/>
      <c r="X35" s="66"/>
      <c r="Y35" s="11"/>
    </row>
    <row r="36" spans="1:25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5"/>
      <c r="K36" s="69"/>
      <c r="L36" s="69"/>
      <c r="M36" s="69"/>
      <c r="X36" s="66"/>
      <c r="Y36" s="11"/>
    </row>
    <row r="37" spans="1:25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5"/>
      <c r="K37" s="69"/>
      <c r="L37" s="69"/>
      <c r="M37" s="69"/>
      <c r="X37" s="66"/>
      <c r="Y37" s="11"/>
    </row>
    <row r="38" spans="1:25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5"/>
      <c r="K38" s="69"/>
      <c r="L38" s="69"/>
      <c r="M38" s="69"/>
      <c r="X38" s="66"/>
      <c r="Y38" s="11"/>
    </row>
    <row r="39" spans="1:25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69"/>
      <c r="L39" s="69"/>
      <c r="M39" s="69"/>
      <c r="X39" s="66"/>
      <c r="Y39" s="11"/>
    </row>
    <row r="40" spans="1:25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69"/>
      <c r="L40" s="69"/>
      <c r="M40" s="69"/>
      <c r="X40" s="66"/>
      <c r="Y40" s="11"/>
    </row>
    <row r="41" spans="1:25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69"/>
      <c r="L41" s="69"/>
      <c r="M41" s="69"/>
      <c r="X41" s="66"/>
      <c r="Y41" s="11"/>
    </row>
    <row r="42" spans="1:25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69"/>
      <c r="L42" s="69"/>
      <c r="M42" s="69"/>
      <c r="X42" s="66"/>
      <c r="Y42" s="11"/>
    </row>
    <row r="43" spans="1:25" s="7" customForma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5"/>
      <c r="K43" s="69"/>
      <c r="L43" s="69"/>
      <c r="M43" s="69"/>
      <c r="X43" s="66"/>
      <c r="Y43" s="11"/>
    </row>
    <row r="44" spans="1:25" s="7" customForma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5"/>
      <c r="K44" s="69"/>
      <c r="L44" s="69"/>
      <c r="M44" s="69"/>
      <c r="X44" s="66"/>
      <c r="Y44" s="11"/>
    </row>
    <row r="45" spans="1:25" s="7" customForma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5"/>
      <c r="K45" s="69"/>
      <c r="L45" s="69"/>
      <c r="M45" s="69"/>
      <c r="X45" s="66"/>
      <c r="Y45" s="11"/>
    </row>
    <row r="46" spans="1:25" s="7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5"/>
      <c r="K46" s="69"/>
      <c r="L46" s="69"/>
      <c r="M46" s="69"/>
      <c r="X46" s="66"/>
      <c r="Y46" s="11"/>
    </row>
    <row r="47" spans="1:25" s="7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5"/>
      <c r="K47" s="69"/>
      <c r="L47" s="69"/>
      <c r="M47" s="69"/>
      <c r="X47" s="66"/>
      <c r="Y47" s="11"/>
    </row>
    <row r="48" spans="1:25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5"/>
      <c r="K48" s="69"/>
      <c r="L48" s="69"/>
      <c r="M48" s="69"/>
      <c r="X48" s="66"/>
      <c r="Y48" s="11"/>
    </row>
    <row r="49" spans="1:25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5"/>
      <c r="K49" s="69"/>
      <c r="L49" s="69"/>
      <c r="M49" s="69"/>
      <c r="X49" s="66"/>
      <c r="Y49" s="11"/>
    </row>
    <row r="50" spans="1:25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69"/>
      <c r="L50" s="69"/>
      <c r="M50" s="69"/>
      <c r="X50" s="66"/>
      <c r="Y50" s="11"/>
    </row>
    <row r="51" spans="1:25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69"/>
      <c r="L51" s="69"/>
      <c r="M51" s="69"/>
      <c r="X51" s="66"/>
      <c r="Y51" s="11"/>
    </row>
    <row r="52" spans="1:25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69"/>
      <c r="L52" s="69"/>
      <c r="M52" s="69"/>
      <c r="X52" s="66"/>
      <c r="Y52" s="11"/>
    </row>
    <row r="53" spans="1:25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69"/>
      <c r="L53" s="69"/>
      <c r="M53" s="69"/>
      <c r="X53" s="66"/>
      <c r="Y53" s="11"/>
    </row>
    <row r="54" spans="1:25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69"/>
      <c r="L54" s="69"/>
      <c r="M54" s="69"/>
      <c r="X54" s="66"/>
      <c r="Y54" s="11"/>
    </row>
    <row r="55" spans="1:25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69"/>
      <c r="L55" s="69"/>
      <c r="M55" s="69"/>
      <c r="X55" s="66"/>
      <c r="Y55" s="11"/>
    </row>
    <row r="56" spans="1:25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69"/>
      <c r="L56" s="69"/>
      <c r="M56" s="69"/>
      <c r="X56" s="66"/>
      <c r="Y56" s="11"/>
    </row>
    <row r="57" spans="1:25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69"/>
      <c r="L57" s="69"/>
      <c r="M57" s="69"/>
      <c r="X57" s="66"/>
      <c r="Y57" s="11"/>
    </row>
    <row r="58" spans="1:25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69"/>
      <c r="L58" s="69"/>
      <c r="M58" s="69"/>
      <c r="X58" s="66"/>
      <c r="Y58" s="11"/>
    </row>
    <row r="59" spans="1:25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69"/>
      <c r="L59" s="69"/>
      <c r="M59" s="69"/>
      <c r="X59" s="66"/>
      <c r="Y59" s="11"/>
    </row>
    <row r="60" spans="1:25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X60" s="66"/>
      <c r="Y60" s="11"/>
    </row>
    <row r="61" spans="1:25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X61" s="66"/>
      <c r="Y61" s="11"/>
    </row>
    <row r="62" spans="1:25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X62" s="66"/>
      <c r="Y62" s="11"/>
    </row>
    <row r="63" spans="1:25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X63" s="66"/>
      <c r="Y63" s="11"/>
    </row>
    <row r="64" spans="1:25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X64" s="66"/>
      <c r="Y64" s="11"/>
    </row>
    <row r="65" spans="1:25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X65" s="66"/>
      <c r="Y65" s="11"/>
    </row>
    <row r="66" spans="1:25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X66" s="66"/>
      <c r="Y66" s="11"/>
    </row>
    <row r="67" spans="1:25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X67" s="66"/>
      <c r="Y67" s="11"/>
    </row>
    <row r="68" spans="1:25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X68" s="66"/>
      <c r="Y68" s="11"/>
    </row>
    <row r="69" spans="1:25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X69" s="66"/>
      <c r="Y69" s="11"/>
    </row>
    <row r="70" spans="1:25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X70" s="66"/>
      <c r="Y70" s="11"/>
    </row>
    <row r="71" spans="1:25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X71" s="66"/>
      <c r="Y71" s="11"/>
    </row>
    <row r="72" spans="1:25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X72" s="66"/>
      <c r="Y72" s="11"/>
    </row>
    <row r="73" spans="1:25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X73" s="66"/>
      <c r="Y73" s="11"/>
    </row>
    <row r="74" spans="1:25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X74" s="66"/>
      <c r="Y74" s="11"/>
    </row>
    <row r="75" spans="1:25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X75" s="66"/>
      <c r="Y75" s="11"/>
    </row>
    <row r="76" spans="1:25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X76" s="66"/>
      <c r="Y76" s="11"/>
    </row>
    <row r="77" spans="1:25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X77" s="66"/>
      <c r="Y77" s="11"/>
    </row>
    <row r="78" spans="1:25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X78" s="66"/>
      <c r="Y78" s="11"/>
    </row>
    <row r="79" spans="1:25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X79" s="66"/>
      <c r="Y79" s="11"/>
    </row>
    <row r="80" spans="1:25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X80" s="66"/>
      <c r="Y80" s="11"/>
    </row>
    <row r="81" spans="1:25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X81" s="66"/>
      <c r="Y81" s="11"/>
    </row>
    <row r="82" spans="1:25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X82" s="66"/>
      <c r="Y82" s="11"/>
    </row>
    <row r="83" spans="1:25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X83" s="66"/>
      <c r="Y83" s="11"/>
    </row>
    <row r="84" spans="1:25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X84" s="66"/>
      <c r="Y84" s="11"/>
    </row>
    <row r="85" spans="1:25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X85" s="66"/>
      <c r="Y85" s="11"/>
    </row>
    <row r="86" spans="1:25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X86" s="66"/>
      <c r="Y86" s="11"/>
    </row>
    <row r="87" spans="1:25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X87" s="66"/>
      <c r="Y87" s="11"/>
    </row>
    <row r="88" spans="1:25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X88" s="66"/>
      <c r="Y88" s="11"/>
    </row>
    <row r="89" spans="1:25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X89" s="66"/>
      <c r="Y89" s="11"/>
    </row>
    <row r="90" spans="1:25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X90" s="66"/>
      <c r="Y90" s="11"/>
    </row>
    <row r="91" spans="1:25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X91" s="66"/>
      <c r="Y91" s="11"/>
    </row>
    <row r="92" spans="1:25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X92" s="66"/>
      <c r="Y92" s="11"/>
    </row>
    <row r="93" spans="1:25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X93" s="66"/>
      <c r="Y93" s="11"/>
    </row>
    <row r="94" spans="1:25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X94" s="66"/>
      <c r="Y94" s="11"/>
    </row>
  </sheetData>
  <mergeCells count="23"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P6:P7"/>
    <mergeCell ref="Q6:Q7"/>
    <mergeCell ref="R6:S6"/>
    <mergeCell ref="T6:T7"/>
    <mergeCell ref="U6:V6"/>
    <mergeCell ref="W6:W7"/>
  </mergeCells>
  <pageMargins left="0.39370078740157483" right="0.39370078740157483" top="0.78740157480314965" bottom="0.78740157480314965" header="0.31496062992125984" footer="0.31496062992125984"/>
  <pageSetup paperSize="9" scale="43" firstPageNumber="181" fitToHeight="0" orientation="landscape" useFirstPageNumber="1" r:id="rId1"/>
  <headerFooter>
    <oddFooter>&amp;L&amp;"Arial,Kurzíva"Zastupitelstvo Olomouckého kraje 12.12.2022
11.1. - Rozpočet OK na rok 2023 - návrh rozpočtu 
Příloha č. 5g) - Projekty - investiční&amp;R&amp;"Arial,Kurzíva"Strana &amp;P (celkem 193)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  <pageSetUpPr fitToPage="1"/>
  </sheetPr>
  <dimension ref="A1:Y107"/>
  <sheetViews>
    <sheetView showGridLines="0" view="pageBreakPreview" topLeftCell="A16" zoomScale="70" zoomScaleNormal="70" zoomScaleSheetLayoutView="70" workbookViewId="0">
      <selection activeCell="V22" sqref="U22:V22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6.28515625" style="11" customWidth="1" collapsed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6.140625" style="7" customWidth="1"/>
    <col min="14" max="14" width="13.7109375" style="7" customWidth="1"/>
    <col min="15" max="15" width="14.7109375" style="7" customWidth="1"/>
    <col min="16" max="16" width="14.85546875" style="7" customWidth="1"/>
    <col min="17" max="17" width="16.7109375" style="7" customWidth="1"/>
    <col min="18" max="18" width="16.5703125" style="7" customWidth="1"/>
    <col min="19" max="19" width="16.42578125" style="7" customWidth="1"/>
    <col min="20" max="23" width="14.85546875" style="7" customWidth="1"/>
    <col min="24" max="24" width="17.7109375" style="66" customWidth="1"/>
    <col min="25" max="16384" width="9.140625" style="11"/>
  </cols>
  <sheetData>
    <row r="1" spans="1:25" ht="20.25" x14ac:dyDescent="0.3">
      <c r="A1" s="94" t="s">
        <v>23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0"/>
      <c r="W1" s="11"/>
      <c r="X1" s="11"/>
    </row>
    <row r="2" spans="1:25" ht="15.75" x14ac:dyDescent="0.25">
      <c r="A2" s="103" t="s">
        <v>0</v>
      </c>
      <c r="B2" s="95"/>
      <c r="C2" s="95"/>
      <c r="D2" s="104"/>
      <c r="E2" s="104"/>
      <c r="F2" s="97"/>
      <c r="G2" s="98" t="s">
        <v>24</v>
      </c>
      <c r="H2" s="99" t="s">
        <v>25</v>
      </c>
      <c r="I2" s="13"/>
      <c r="K2" s="6"/>
      <c r="N2" s="14"/>
      <c r="O2" s="14"/>
      <c r="Q2" s="14"/>
      <c r="R2" s="14"/>
      <c r="S2" s="14"/>
      <c r="T2" s="15"/>
      <c r="U2" s="10"/>
      <c r="V2" s="10"/>
      <c r="W2" s="11"/>
      <c r="X2" s="11"/>
    </row>
    <row r="3" spans="1:25" ht="15.75" x14ac:dyDescent="0.25">
      <c r="A3" s="100"/>
      <c r="B3" s="95"/>
      <c r="C3" s="95"/>
      <c r="D3" s="104"/>
      <c r="E3" s="104"/>
      <c r="F3" s="97"/>
      <c r="G3" s="101" t="s">
        <v>1</v>
      </c>
      <c r="H3" s="102"/>
      <c r="I3" s="13"/>
      <c r="K3" s="6"/>
      <c r="N3" s="14"/>
      <c r="O3" s="14"/>
      <c r="Q3" s="14"/>
      <c r="R3" s="14"/>
      <c r="S3" s="14"/>
      <c r="T3" s="15"/>
      <c r="U3" s="10"/>
      <c r="V3" s="10"/>
      <c r="W3" s="11"/>
      <c r="X3" s="11"/>
    </row>
    <row r="4" spans="1:25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9" t="s">
        <v>2</v>
      </c>
      <c r="Y4" s="10"/>
    </row>
    <row r="5" spans="1:25" ht="25.5" customHeight="1" x14ac:dyDescent="0.25">
      <c r="A5" s="350" t="s">
        <v>37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2"/>
      <c r="X5" s="20"/>
    </row>
    <row r="6" spans="1:25" ht="25.5" customHeight="1" x14ac:dyDescent="0.25">
      <c r="A6" s="353" t="s">
        <v>3</v>
      </c>
      <c r="B6" s="353" t="s">
        <v>4</v>
      </c>
      <c r="C6" s="354" t="s">
        <v>5</v>
      </c>
      <c r="D6" s="354" t="s">
        <v>6</v>
      </c>
      <c r="E6" s="337" t="s">
        <v>7</v>
      </c>
      <c r="F6" s="354" t="s">
        <v>8</v>
      </c>
      <c r="G6" s="354" t="s">
        <v>9</v>
      </c>
      <c r="H6" s="344" t="s">
        <v>10</v>
      </c>
      <c r="I6" s="355" t="s">
        <v>11</v>
      </c>
      <c r="J6" s="344" t="s">
        <v>12</v>
      </c>
      <c r="K6" s="344" t="s">
        <v>13</v>
      </c>
      <c r="L6" s="345" t="s">
        <v>14</v>
      </c>
      <c r="M6" s="345" t="s">
        <v>15</v>
      </c>
      <c r="N6" s="344" t="s">
        <v>22</v>
      </c>
      <c r="O6" s="343" t="s">
        <v>80</v>
      </c>
      <c r="P6" s="339" t="s">
        <v>84</v>
      </c>
      <c r="Q6" s="339" t="s">
        <v>82</v>
      </c>
      <c r="R6" s="341" t="s">
        <v>21</v>
      </c>
      <c r="S6" s="342"/>
      <c r="T6" s="339" t="s">
        <v>81</v>
      </c>
      <c r="U6" s="341" t="s">
        <v>21</v>
      </c>
      <c r="V6" s="342"/>
      <c r="W6" s="343" t="s">
        <v>83</v>
      </c>
      <c r="X6" s="336" t="s">
        <v>16</v>
      </c>
    </row>
    <row r="7" spans="1:25" ht="81" customHeight="1" x14ac:dyDescent="0.25">
      <c r="A7" s="353"/>
      <c r="B7" s="353"/>
      <c r="C7" s="354"/>
      <c r="D7" s="354"/>
      <c r="E7" s="338"/>
      <c r="F7" s="354"/>
      <c r="G7" s="354"/>
      <c r="H7" s="344"/>
      <c r="I7" s="355"/>
      <c r="J7" s="344"/>
      <c r="K7" s="344"/>
      <c r="L7" s="346"/>
      <c r="M7" s="346"/>
      <c r="N7" s="344"/>
      <c r="O7" s="343"/>
      <c r="P7" s="340"/>
      <c r="Q7" s="340"/>
      <c r="R7" s="21" t="s">
        <v>52</v>
      </c>
      <c r="S7" s="21" t="s">
        <v>53</v>
      </c>
      <c r="T7" s="340"/>
      <c r="U7" s="79" t="s">
        <v>19</v>
      </c>
      <c r="V7" s="21" t="s">
        <v>20</v>
      </c>
      <c r="W7" s="343"/>
      <c r="X7" s="336"/>
    </row>
    <row r="8" spans="1:25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SUM(K9:K16)</f>
        <v>602719</v>
      </c>
      <c r="L8" s="24">
        <f t="shared" ref="L8:M8" si="0">SUM(L9:L16)</f>
        <v>82308</v>
      </c>
      <c r="M8" s="24">
        <f t="shared" si="0"/>
        <v>520411</v>
      </c>
      <c r="N8" s="24"/>
      <c r="O8" s="24">
        <f t="shared" ref="O8:W8" si="1">SUM(O9:O16)</f>
        <v>298665</v>
      </c>
      <c r="P8" s="25">
        <f>SUM(P9:P16)</f>
        <v>45723</v>
      </c>
      <c r="Q8" s="25">
        <f t="shared" si="1"/>
        <v>21702</v>
      </c>
      <c r="R8" s="25">
        <f>SUM(R9:R16)</f>
        <v>20668</v>
      </c>
      <c r="S8" s="25">
        <f>SUM(S9:S16)</f>
        <v>1034</v>
      </c>
      <c r="T8" s="25">
        <f t="shared" si="1"/>
        <v>24021</v>
      </c>
      <c r="U8" s="25">
        <f t="shared" si="1"/>
        <v>4408</v>
      </c>
      <c r="V8" s="25">
        <f>SUM(V9:V16)</f>
        <v>19613</v>
      </c>
      <c r="W8" s="25">
        <f t="shared" si="1"/>
        <v>258331</v>
      </c>
      <c r="X8" s="26"/>
    </row>
    <row r="9" spans="1:25" s="41" customFormat="1" ht="55.5" customHeight="1" x14ac:dyDescent="0.25">
      <c r="A9" s="28">
        <v>1</v>
      </c>
      <c r="B9" s="29" t="s">
        <v>34</v>
      </c>
      <c r="C9" s="30">
        <v>3522</v>
      </c>
      <c r="D9" s="30">
        <v>6121</v>
      </c>
      <c r="E9" s="30">
        <v>61</v>
      </c>
      <c r="F9" s="31">
        <v>60005101093</v>
      </c>
      <c r="G9" s="32" t="s">
        <v>119</v>
      </c>
      <c r="H9" s="33" t="s">
        <v>120</v>
      </c>
      <c r="I9" s="34"/>
      <c r="J9" s="34" t="s">
        <v>33</v>
      </c>
      <c r="K9" s="35">
        <v>258788</v>
      </c>
      <c r="L9" s="35">
        <v>50000</v>
      </c>
      <c r="M9" s="35">
        <f t="shared" ref="M9:M16" si="2">K9-L9</f>
        <v>208788</v>
      </c>
      <c r="N9" s="36" t="s">
        <v>91</v>
      </c>
      <c r="O9" s="150">
        <f>212695+46032</f>
        <v>258727</v>
      </c>
      <c r="P9" s="151">
        <f>Q9+T9</f>
        <v>61</v>
      </c>
      <c r="Q9" s="311">
        <f>SUM(R9:S9)</f>
        <v>0</v>
      </c>
      <c r="R9" s="150">
        <v>0</v>
      </c>
      <c r="S9" s="150">
        <v>0</v>
      </c>
      <c r="T9" s="310">
        <f>SUM(U9:V9)</f>
        <v>61</v>
      </c>
      <c r="U9" s="152">
        <v>0</v>
      </c>
      <c r="V9" s="152">
        <v>61</v>
      </c>
      <c r="W9" s="152">
        <f>K9-O9-P9</f>
        <v>0</v>
      </c>
      <c r="X9" s="111" t="s">
        <v>326</v>
      </c>
    </row>
    <row r="10" spans="1:25" s="41" customFormat="1" ht="109.9" customHeight="1" x14ac:dyDescent="0.25">
      <c r="A10" s="28">
        <v>2</v>
      </c>
      <c r="B10" s="29" t="s">
        <v>34</v>
      </c>
      <c r="C10" s="149" t="s">
        <v>39</v>
      </c>
      <c r="D10" s="149">
        <v>6121</v>
      </c>
      <c r="E10" s="30">
        <v>61</v>
      </c>
      <c r="F10" s="31">
        <v>60005101486</v>
      </c>
      <c r="G10" s="32" t="s">
        <v>121</v>
      </c>
      <c r="H10" s="33" t="s">
        <v>122</v>
      </c>
      <c r="I10" s="46" t="s">
        <v>40</v>
      </c>
      <c r="J10" s="34" t="s">
        <v>123</v>
      </c>
      <c r="K10" s="80">
        <v>35532</v>
      </c>
      <c r="L10" s="80">
        <v>3300</v>
      </c>
      <c r="M10" s="80">
        <f t="shared" si="2"/>
        <v>32232</v>
      </c>
      <c r="N10" s="36" t="s">
        <v>124</v>
      </c>
      <c r="O10" s="150">
        <v>28861</v>
      </c>
      <c r="P10" s="151">
        <f>Q10+T10</f>
        <v>6671</v>
      </c>
      <c r="Q10" s="311">
        <f>SUM(R10:S10)</f>
        <v>39</v>
      </c>
      <c r="R10" s="150">
        <v>39</v>
      </c>
      <c r="S10" s="150">
        <v>0</v>
      </c>
      <c r="T10" s="310">
        <f>SUM(U10:V10)</f>
        <v>6632</v>
      </c>
      <c r="U10" s="152">
        <v>26</v>
      </c>
      <c r="V10" s="152">
        <f>6592+14</f>
        <v>6606</v>
      </c>
      <c r="W10" s="152">
        <f t="shared" ref="W10:W16" si="3">K10-O10-P10</f>
        <v>0</v>
      </c>
      <c r="X10" s="111" t="s">
        <v>151</v>
      </c>
    </row>
    <row r="11" spans="1:25" s="41" customFormat="1" ht="51.75" customHeight="1" x14ac:dyDescent="0.25">
      <c r="A11" s="28">
        <v>3</v>
      </c>
      <c r="B11" s="29" t="s">
        <v>34</v>
      </c>
      <c r="C11" s="149" t="s">
        <v>39</v>
      </c>
      <c r="D11" s="149">
        <v>6121</v>
      </c>
      <c r="E11" s="30">
        <v>61</v>
      </c>
      <c r="F11" s="138">
        <v>60005101494</v>
      </c>
      <c r="G11" s="32" t="s">
        <v>125</v>
      </c>
      <c r="H11" s="33" t="s">
        <v>126</v>
      </c>
      <c r="I11" s="34"/>
      <c r="J11" s="34" t="s">
        <v>123</v>
      </c>
      <c r="K11" s="35">
        <v>3356</v>
      </c>
      <c r="L11" s="35">
        <v>1024</v>
      </c>
      <c r="M11" s="80">
        <f t="shared" si="2"/>
        <v>2332</v>
      </c>
      <c r="N11" s="36" t="s">
        <v>109</v>
      </c>
      <c r="O11" s="150">
        <f>2974-415+7</f>
        <v>2566</v>
      </c>
      <c r="P11" s="151">
        <f>Q11+T11</f>
        <v>790</v>
      </c>
      <c r="Q11" s="311">
        <f>SUM(R11:S11)</f>
        <v>0</v>
      </c>
      <c r="R11" s="150">
        <v>0</v>
      </c>
      <c r="S11" s="150">
        <v>0</v>
      </c>
      <c r="T11" s="310">
        <f t="shared" ref="T11:T16" si="4">SUM(U11:V11)</f>
        <v>790</v>
      </c>
      <c r="U11" s="152">
        <v>0</v>
      </c>
      <c r="V11" s="152">
        <v>790</v>
      </c>
      <c r="W11" s="152">
        <f t="shared" si="3"/>
        <v>0</v>
      </c>
      <c r="X11" s="111" t="s">
        <v>150</v>
      </c>
    </row>
    <row r="12" spans="1:25" s="41" customFormat="1" ht="46.5" customHeight="1" x14ac:dyDescent="0.25">
      <c r="A12" s="28">
        <v>4</v>
      </c>
      <c r="B12" s="28" t="s">
        <v>47</v>
      </c>
      <c r="C12" s="42">
        <v>3533</v>
      </c>
      <c r="D12" s="149">
        <v>6121</v>
      </c>
      <c r="E12" s="30">
        <v>61</v>
      </c>
      <c r="F12" s="43">
        <v>60005101185</v>
      </c>
      <c r="G12" s="44" t="s">
        <v>127</v>
      </c>
      <c r="H12" s="45" t="s">
        <v>128</v>
      </c>
      <c r="I12" s="46"/>
      <c r="J12" s="34" t="s">
        <v>123</v>
      </c>
      <c r="K12" s="35">
        <v>35786</v>
      </c>
      <c r="L12" s="35">
        <v>24806</v>
      </c>
      <c r="M12" s="35">
        <f t="shared" si="2"/>
        <v>10980</v>
      </c>
      <c r="N12" s="36" t="s">
        <v>35</v>
      </c>
      <c r="O12" s="150">
        <v>7242</v>
      </c>
      <c r="P12" s="151">
        <f t="shared" ref="P12:P17" si="5">Q12+T12</f>
        <v>28544</v>
      </c>
      <c r="Q12" s="311">
        <f t="shared" ref="Q12:Q17" si="6">SUM(R12:S12)</f>
        <v>18605</v>
      </c>
      <c r="R12" s="150">
        <v>17571</v>
      </c>
      <c r="S12" s="150">
        <v>1034</v>
      </c>
      <c r="T12" s="310">
        <f t="shared" si="4"/>
        <v>9939</v>
      </c>
      <c r="U12" s="152">
        <v>1792</v>
      </c>
      <c r="V12" s="152">
        <v>8147</v>
      </c>
      <c r="W12" s="152">
        <f t="shared" si="3"/>
        <v>0</v>
      </c>
      <c r="X12" s="40"/>
    </row>
    <row r="13" spans="1:25" s="41" customFormat="1" ht="111" customHeight="1" x14ac:dyDescent="0.25">
      <c r="A13" s="28">
        <v>5</v>
      </c>
      <c r="B13" s="29" t="s">
        <v>36</v>
      </c>
      <c r="C13" s="149" t="s">
        <v>39</v>
      </c>
      <c r="D13" s="149">
        <v>6121</v>
      </c>
      <c r="E13" s="30">
        <v>61</v>
      </c>
      <c r="F13" s="31">
        <v>60005101487</v>
      </c>
      <c r="G13" s="32" t="s">
        <v>42</v>
      </c>
      <c r="H13" s="33" t="s">
        <v>43</v>
      </c>
      <c r="I13" s="46" t="s">
        <v>40</v>
      </c>
      <c r="J13" s="34" t="s">
        <v>41</v>
      </c>
      <c r="K13" s="80">
        <v>6301</v>
      </c>
      <c r="L13" s="80">
        <v>2196</v>
      </c>
      <c r="M13" s="80">
        <f t="shared" si="2"/>
        <v>4105</v>
      </c>
      <c r="N13" s="36">
        <v>2023</v>
      </c>
      <c r="O13" s="150">
        <v>0</v>
      </c>
      <c r="P13" s="151">
        <f>Q13+T13</f>
        <v>6301</v>
      </c>
      <c r="Q13" s="311">
        <f>SUM(R13:S13)</f>
        <v>2076</v>
      </c>
      <c r="R13" s="150">
        <v>2076</v>
      </c>
      <c r="S13" s="150">
        <v>0</v>
      </c>
      <c r="T13" s="310">
        <f t="shared" si="4"/>
        <v>4225</v>
      </c>
      <c r="U13" s="205">
        <v>1390</v>
      </c>
      <c r="V13" s="205">
        <v>2835</v>
      </c>
      <c r="W13" s="152">
        <f t="shared" si="3"/>
        <v>0</v>
      </c>
      <c r="X13" s="111" t="s">
        <v>231</v>
      </c>
    </row>
    <row r="14" spans="1:25" s="41" customFormat="1" ht="109.9" customHeight="1" x14ac:dyDescent="0.25">
      <c r="A14" s="28">
        <v>6</v>
      </c>
      <c r="B14" s="29" t="s">
        <v>36</v>
      </c>
      <c r="C14" s="149" t="s">
        <v>39</v>
      </c>
      <c r="D14" s="149">
        <v>6121</v>
      </c>
      <c r="E14" s="30">
        <v>61</v>
      </c>
      <c r="F14" s="31">
        <v>60005101490</v>
      </c>
      <c r="G14" s="32" t="s">
        <v>44</v>
      </c>
      <c r="H14" s="33" t="s">
        <v>43</v>
      </c>
      <c r="I14" s="46" t="s">
        <v>40</v>
      </c>
      <c r="J14" s="34" t="s">
        <v>41</v>
      </c>
      <c r="K14" s="80">
        <f>2938+18</f>
        <v>2956</v>
      </c>
      <c r="L14" s="80">
        <v>982</v>
      </c>
      <c r="M14" s="80">
        <f t="shared" si="2"/>
        <v>1974</v>
      </c>
      <c r="N14" s="36">
        <v>2023</v>
      </c>
      <c r="O14" s="150">
        <v>0</v>
      </c>
      <c r="P14" s="151">
        <f>Q14+T14</f>
        <v>2956</v>
      </c>
      <c r="Q14" s="311">
        <f>SUM(R14:S14)</f>
        <v>982</v>
      </c>
      <c r="R14" s="150">
        <v>982</v>
      </c>
      <c r="S14" s="150">
        <v>0</v>
      </c>
      <c r="T14" s="310">
        <f t="shared" si="4"/>
        <v>1974</v>
      </c>
      <c r="U14" s="205">
        <v>1200</v>
      </c>
      <c r="V14" s="205">
        <f>756+18</f>
        <v>774</v>
      </c>
      <c r="W14" s="152">
        <f t="shared" si="3"/>
        <v>0</v>
      </c>
      <c r="X14" s="111" t="s">
        <v>231</v>
      </c>
    </row>
    <row r="15" spans="1:25" s="41" customFormat="1" ht="60.75" customHeight="1" x14ac:dyDescent="0.25">
      <c r="A15" s="28">
        <v>7</v>
      </c>
      <c r="B15" s="30" t="s">
        <v>34</v>
      </c>
      <c r="C15" s="29">
        <v>3523</v>
      </c>
      <c r="D15" s="29">
        <v>6121</v>
      </c>
      <c r="E15" s="29">
        <v>61</v>
      </c>
      <c r="F15" s="47">
        <v>60005101324</v>
      </c>
      <c r="G15" s="44" t="s">
        <v>65</v>
      </c>
      <c r="H15" s="33" t="s">
        <v>66</v>
      </c>
      <c r="I15" s="48" t="s">
        <v>46</v>
      </c>
      <c r="J15" s="34" t="s">
        <v>67</v>
      </c>
      <c r="K15" s="35">
        <v>200000</v>
      </c>
      <c r="L15" s="35"/>
      <c r="M15" s="80">
        <f t="shared" si="2"/>
        <v>200000</v>
      </c>
      <c r="N15" s="36" t="s">
        <v>149</v>
      </c>
      <c r="O15" s="150">
        <v>1269</v>
      </c>
      <c r="P15" s="151">
        <f t="shared" si="5"/>
        <v>200</v>
      </c>
      <c r="Q15" s="311">
        <f t="shared" si="6"/>
        <v>0</v>
      </c>
      <c r="R15" s="150">
        <v>0</v>
      </c>
      <c r="S15" s="150">
        <v>0</v>
      </c>
      <c r="T15" s="310">
        <f t="shared" si="4"/>
        <v>200</v>
      </c>
      <c r="U15" s="152">
        <v>0</v>
      </c>
      <c r="V15" s="152">
        <v>200</v>
      </c>
      <c r="W15" s="152">
        <f t="shared" si="3"/>
        <v>198531</v>
      </c>
      <c r="X15" s="111" t="s">
        <v>152</v>
      </c>
    </row>
    <row r="16" spans="1:25" s="41" customFormat="1" ht="66.75" customHeight="1" x14ac:dyDescent="0.25">
      <c r="A16" s="28">
        <v>8</v>
      </c>
      <c r="B16" s="30" t="s">
        <v>34</v>
      </c>
      <c r="C16" s="312">
        <v>3523</v>
      </c>
      <c r="D16" s="312">
        <v>6121</v>
      </c>
      <c r="E16" s="312">
        <v>61</v>
      </c>
      <c r="F16" s="138">
        <v>60005101519</v>
      </c>
      <c r="G16" s="44" t="s">
        <v>205</v>
      </c>
      <c r="H16" s="33" t="s">
        <v>68</v>
      </c>
      <c r="I16" s="34" t="s">
        <v>69</v>
      </c>
      <c r="J16" s="34" t="s">
        <v>67</v>
      </c>
      <c r="K16" s="35">
        <v>60000</v>
      </c>
      <c r="L16" s="35"/>
      <c r="M16" s="35">
        <f t="shared" si="2"/>
        <v>60000</v>
      </c>
      <c r="N16" s="36" t="s">
        <v>149</v>
      </c>
      <c r="O16" s="150">
        <v>0</v>
      </c>
      <c r="P16" s="151">
        <f t="shared" si="5"/>
        <v>200</v>
      </c>
      <c r="Q16" s="311">
        <f t="shared" si="6"/>
        <v>0</v>
      </c>
      <c r="R16" s="150">
        <v>0</v>
      </c>
      <c r="S16" s="150">
        <v>0</v>
      </c>
      <c r="T16" s="310">
        <f t="shared" si="4"/>
        <v>200</v>
      </c>
      <c r="U16" s="152">
        <v>0</v>
      </c>
      <c r="V16" s="152">
        <v>200</v>
      </c>
      <c r="W16" s="152">
        <f t="shared" si="3"/>
        <v>59800</v>
      </c>
      <c r="X16" s="111" t="s">
        <v>152</v>
      </c>
    </row>
    <row r="17" spans="1:25" s="41" customFormat="1" ht="15.75" hidden="1" x14ac:dyDescent="0.25">
      <c r="A17" s="28"/>
      <c r="B17" s="30"/>
      <c r="C17" s="29"/>
      <c r="D17" s="29"/>
      <c r="E17" s="29"/>
      <c r="F17" s="47"/>
      <c r="G17" s="44"/>
      <c r="H17" s="33"/>
      <c r="I17" s="48"/>
      <c r="J17" s="34"/>
      <c r="K17" s="35"/>
      <c r="L17" s="35"/>
      <c r="M17" s="35"/>
      <c r="N17" s="36"/>
      <c r="O17" s="37"/>
      <c r="P17" s="38">
        <f t="shared" si="5"/>
        <v>0</v>
      </c>
      <c r="Q17" s="37">
        <f t="shared" si="6"/>
        <v>0</v>
      </c>
      <c r="R17" s="37"/>
      <c r="S17" s="37"/>
      <c r="T17" s="39">
        <f t="shared" ref="T17" si="7">SUM(U17:W17)</f>
        <v>0</v>
      </c>
      <c r="U17" s="39"/>
      <c r="V17" s="39"/>
      <c r="W17" s="39"/>
      <c r="X17" s="40"/>
    </row>
    <row r="18" spans="1:25" s="27" customFormat="1" ht="25.5" customHeight="1" x14ac:dyDescent="0.3">
      <c r="A18" s="49" t="s">
        <v>18</v>
      </c>
      <c r="B18" s="50"/>
      <c r="C18" s="50"/>
      <c r="D18" s="50"/>
      <c r="E18" s="50"/>
      <c r="F18" s="50"/>
      <c r="G18" s="50"/>
      <c r="H18" s="50"/>
      <c r="I18" s="50"/>
      <c r="J18" s="50"/>
      <c r="K18" s="51">
        <f>SUM(K19:K21)</f>
        <v>225000</v>
      </c>
      <c r="L18" s="51">
        <f t="shared" ref="L18:M18" si="8">SUM(L19:L21)</f>
        <v>0</v>
      </c>
      <c r="M18" s="51">
        <f t="shared" si="8"/>
        <v>225000</v>
      </c>
      <c r="N18" s="52"/>
      <c r="O18" s="51">
        <f t="shared" ref="O18:W18" si="9">SUM(O19:O21)</f>
        <v>2303</v>
      </c>
      <c r="P18" s="53">
        <f t="shared" si="9"/>
        <v>2831</v>
      </c>
      <c r="Q18" s="53">
        <f t="shared" si="9"/>
        <v>0</v>
      </c>
      <c r="R18" s="53">
        <f t="shared" si="9"/>
        <v>0</v>
      </c>
      <c r="S18" s="53">
        <f t="shared" si="9"/>
        <v>0</v>
      </c>
      <c r="T18" s="53">
        <f t="shared" si="9"/>
        <v>2831</v>
      </c>
      <c r="U18" s="53">
        <f t="shared" si="9"/>
        <v>0</v>
      </c>
      <c r="V18" s="53">
        <f>SUM(V19:V21)</f>
        <v>2831</v>
      </c>
      <c r="W18" s="53">
        <f t="shared" si="9"/>
        <v>219866</v>
      </c>
      <c r="X18" s="55"/>
    </row>
    <row r="19" spans="1:25" s="41" customFormat="1" ht="81.75" customHeight="1" x14ac:dyDescent="0.25">
      <c r="A19" s="28">
        <v>1</v>
      </c>
      <c r="B19" s="28" t="s">
        <v>36</v>
      </c>
      <c r="C19" s="42">
        <v>3522</v>
      </c>
      <c r="D19" s="42">
        <v>6121</v>
      </c>
      <c r="E19" s="42">
        <v>61</v>
      </c>
      <c r="F19" s="31">
        <v>60005101491</v>
      </c>
      <c r="G19" s="44" t="s">
        <v>129</v>
      </c>
      <c r="H19" s="45" t="s">
        <v>130</v>
      </c>
      <c r="I19" s="46" t="s">
        <v>131</v>
      </c>
      <c r="J19" s="46" t="s">
        <v>46</v>
      </c>
      <c r="K19" s="80">
        <v>75000</v>
      </c>
      <c r="L19" s="80"/>
      <c r="M19" s="80">
        <f>K19-L19</f>
        <v>75000</v>
      </c>
      <c r="N19" s="36" t="s">
        <v>149</v>
      </c>
      <c r="O19" s="81">
        <v>1050</v>
      </c>
      <c r="P19" s="83">
        <f>Q19+T19</f>
        <v>1250</v>
      </c>
      <c r="Q19" s="309">
        <f>SUM(R19:S19)</f>
        <v>0</v>
      </c>
      <c r="R19" s="81">
        <v>0</v>
      </c>
      <c r="S19" s="81">
        <v>0</v>
      </c>
      <c r="T19" s="308">
        <f>SUM(U19:V19)</f>
        <v>1250</v>
      </c>
      <c r="U19" s="82">
        <v>0</v>
      </c>
      <c r="V19" s="82">
        <v>1250</v>
      </c>
      <c r="W19" s="82">
        <f t="shared" ref="W19:W21" si="10">K19-O19-P19</f>
        <v>72700</v>
      </c>
      <c r="X19" s="40"/>
    </row>
    <row r="20" spans="1:25" s="41" customFormat="1" ht="63.75" customHeight="1" x14ac:dyDescent="0.25">
      <c r="A20" s="28">
        <v>2</v>
      </c>
      <c r="B20" s="28" t="s">
        <v>32</v>
      </c>
      <c r="C20" s="42">
        <v>3522</v>
      </c>
      <c r="D20" s="42">
        <v>6121</v>
      </c>
      <c r="E20" s="42">
        <v>61</v>
      </c>
      <c r="F20" s="31">
        <v>60005101492</v>
      </c>
      <c r="G20" s="44" t="s">
        <v>132</v>
      </c>
      <c r="H20" s="45" t="s">
        <v>133</v>
      </c>
      <c r="I20" s="46" t="s">
        <v>131</v>
      </c>
      <c r="J20" s="46" t="s">
        <v>46</v>
      </c>
      <c r="K20" s="80">
        <v>75000</v>
      </c>
      <c r="L20" s="80"/>
      <c r="M20" s="80">
        <f t="shared" ref="M20:M21" si="11">K20-L20</f>
        <v>75000</v>
      </c>
      <c r="N20" s="36" t="s">
        <v>149</v>
      </c>
      <c r="O20" s="81">
        <v>377</v>
      </c>
      <c r="P20" s="83">
        <f>Q20+T20</f>
        <v>961</v>
      </c>
      <c r="Q20" s="309">
        <f>SUM(R20:S20)</f>
        <v>0</v>
      </c>
      <c r="R20" s="81">
        <v>0</v>
      </c>
      <c r="S20" s="81">
        <v>0</v>
      </c>
      <c r="T20" s="308">
        <f t="shared" ref="T20:T21" si="12">SUM(U20:V20)</f>
        <v>961</v>
      </c>
      <c r="U20" s="82">
        <v>0</v>
      </c>
      <c r="V20" s="82">
        <v>961</v>
      </c>
      <c r="W20" s="82">
        <f t="shared" si="10"/>
        <v>73662</v>
      </c>
      <c r="X20" s="40"/>
    </row>
    <row r="21" spans="1:25" s="41" customFormat="1" ht="71.25" customHeight="1" x14ac:dyDescent="0.25">
      <c r="A21" s="28">
        <v>3</v>
      </c>
      <c r="B21" s="28" t="s">
        <v>34</v>
      </c>
      <c r="C21" s="42">
        <v>3522</v>
      </c>
      <c r="D21" s="42">
        <v>6121</v>
      </c>
      <c r="E21" s="42">
        <v>61</v>
      </c>
      <c r="F21" s="31">
        <v>60005101493</v>
      </c>
      <c r="G21" s="44" t="s">
        <v>134</v>
      </c>
      <c r="H21" s="45" t="s">
        <v>135</v>
      </c>
      <c r="I21" s="46" t="s">
        <v>131</v>
      </c>
      <c r="J21" s="46" t="s">
        <v>46</v>
      </c>
      <c r="K21" s="80">
        <v>75000</v>
      </c>
      <c r="L21" s="80"/>
      <c r="M21" s="80">
        <f t="shared" si="11"/>
        <v>75000</v>
      </c>
      <c r="N21" s="36" t="s">
        <v>149</v>
      </c>
      <c r="O21" s="81">
        <v>876</v>
      </c>
      <c r="P21" s="83">
        <f>Q21+T21</f>
        <v>620</v>
      </c>
      <c r="Q21" s="309">
        <f t="shared" ref="Q21" si="13">SUM(R21:S21)</f>
        <v>0</v>
      </c>
      <c r="R21" s="81">
        <v>0</v>
      </c>
      <c r="S21" s="81">
        <v>0</v>
      </c>
      <c r="T21" s="308">
        <f t="shared" si="12"/>
        <v>620</v>
      </c>
      <c r="U21" s="82">
        <v>0</v>
      </c>
      <c r="V21" s="82">
        <v>620</v>
      </c>
      <c r="W21" s="82">
        <f t="shared" si="10"/>
        <v>73504</v>
      </c>
      <c r="X21" s="40"/>
    </row>
    <row r="22" spans="1:25" ht="35.25" customHeight="1" x14ac:dyDescent="0.25">
      <c r="A22" s="56" t="s">
        <v>38</v>
      </c>
      <c r="B22" s="57"/>
      <c r="C22" s="57"/>
      <c r="D22" s="57"/>
      <c r="E22" s="57"/>
      <c r="F22" s="57"/>
      <c r="G22" s="57"/>
      <c r="H22" s="57"/>
      <c r="I22" s="57"/>
      <c r="J22" s="57"/>
      <c r="K22" s="58">
        <f>K18+K8</f>
        <v>827719</v>
      </c>
      <c r="L22" s="58">
        <f t="shared" ref="L22:M22" si="14">L18+L8</f>
        <v>82308</v>
      </c>
      <c r="M22" s="58">
        <f t="shared" si="14"/>
        <v>745411</v>
      </c>
      <c r="N22" s="58"/>
      <c r="O22" s="58">
        <f t="shared" ref="O22:W22" si="15">O18+O8</f>
        <v>300968</v>
      </c>
      <c r="P22" s="58">
        <f t="shared" si="15"/>
        <v>48554</v>
      </c>
      <c r="Q22" s="58">
        <f t="shared" si="15"/>
        <v>21702</v>
      </c>
      <c r="R22" s="58">
        <f t="shared" si="15"/>
        <v>20668</v>
      </c>
      <c r="S22" s="58">
        <f t="shared" si="15"/>
        <v>1034</v>
      </c>
      <c r="T22" s="58">
        <f t="shared" si="15"/>
        <v>26852</v>
      </c>
      <c r="U22" s="58">
        <f t="shared" si="15"/>
        <v>4408</v>
      </c>
      <c r="V22" s="58">
        <f t="shared" si="15"/>
        <v>22444</v>
      </c>
      <c r="W22" s="58">
        <f t="shared" si="15"/>
        <v>478197</v>
      </c>
      <c r="X22" s="60"/>
    </row>
    <row r="23" spans="1:25" s="7" customFormat="1" ht="23.25" customHeight="1" x14ac:dyDescent="0.25">
      <c r="A23" s="5"/>
      <c r="B23" s="5"/>
      <c r="C23" s="5"/>
      <c r="D23" s="5"/>
      <c r="E23" s="5"/>
      <c r="F23" s="5"/>
      <c r="G23" s="61"/>
      <c r="H23" s="5"/>
      <c r="I23" s="62"/>
      <c r="J23" s="63"/>
      <c r="K23" s="64"/>
      <c r="L23" s="64"/>
      <c r="M23" s="64"/>
      <c r="N23" s="65"/>
      <c r="O23" s="65"/>
      <c r="T23" s="7" t="s">
        <v>302</v>
      </c>
      <c r="U23" s="7">
        <f>2803+1390+1200+711+18+1212</f>
        <v>7334</v>
      </c>
      <c r="X23" s="66"/>
      <c r="Y23" s="11"/>
    </row>
    <row r="24" spans="1:25" s="7" customFormat="1" hidden="1" x14ac:dyDescent="0.25">
      <c r="A24" s="5"/>
      <c r="B24" s="5"/>
      <c r="C24" s="5"/>
      <c r="D24" s="5"/>
      <c r="E24" s="5"/>
      <c r="F24" s="5"/>
      <c r="G24" s="5"/>
      <c r="H24" s="5"/>
      <c r="I24" s="67"/>
      <c r="J24" s="68"/>
      <c r="K24" s="69"/>
      <c r="L24" s="69"/>
      <c r="M24" s="69"/>
      <c r="X24" s="66"/>
      <c r="Y24" s="11"/>
    </row>
    <row r="25" spans="1:25" s="7" customFormat="1" ht="25.5" customHeight="1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T25" s="7" t="s">
        <v>303</v>
      </c>
      <c r="U25" s="7">
        <f>T22-U23</f>
        <v>19518</v>
      </c>
      <c r="X25" s="66"/>
      <c r="Y25" s="11"/>
    </row>
    <row r="26" spans="1:25" s="76" customFormat="1" x14ac:dyDescent="0.2">
      <c r="A26" s="71"/>
      <c r="B26" s="72"/>
      <c r="C26" s="71"/>
      <c r="D26" s="72"/>
      <c r="E26" s="72"/>
      <c r="F26" s="72"/>
      <c r="G26" s="72"/>
      <c r="H26" s="72"/>
      <c r="I26" s="73"/>
      <c r="J26" s="74"/>
      <c r="K26" s="75"/>
      <c r="L26" s="75"/>
      <c r="M26" s="75"/>
      <c r="X26" s="77"/>
      <c r="Y26" s="78"/>
    </row>
    <row r="27" spans="1:25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8"/>
      <c r="K27" s="69"/>
      <c r="L27" s="69"/>
      <c r="M27" s="69"/>
      <c r="X27" s="66"/>
      <c r="Y27" s="11"/>
    </row>
    <row r="28" spans="1:25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8"/>
      <c r="K28" s="69"/>
      <c r="L28" s="69"/>
      <c r="M28" s="69"/>
      <c r="X28" s="66"/>
      <c r="Y28" s="11"/>
    </row>
    <row r="29" spans="1:25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8"/>
      <c r="K29" s="69"/>
      <c r="L29" s="69"/>
      <c r="M29" s="69"/>
      <c r="X29" s="66"/>
      <c r="Y29" s="11"/>
    </row>
    <row r="30" spans="1:25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8"/>
      <c r="K30" s="69"/>
      <c r="L30" s="69"/>
      <c r="M30" s="69"/>
      <c r="X30" s="66"/>
      <c r="Y30" s="11"/>
    </row>
    <row r="31" spans="1:25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8"/>
      <c r="K31" s="69"/>
      <c r="L31" s="69"/>
      <c r="M31" s="69"/>
      <c r="X31" s="66"/>
      <c r="Y31" s="11"/>
    </row>
    <row r="32" spans="1:25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8"/>
      <c r="K32" s="69"/>
      <c r="L32" s="69"/>
      <c r="M32" s="69"/>
      <c r="X32" s="66"/>
      <c r="Y32" s="11"/>
    </row>
    <row r="33" spans="1:25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8"/>
      <c r="K33" s="69"/>
      <c r="L33" s="69"/>
      <c r="M33" s="69"/>
      <c r="X33" s="66"/>
      <c r="Y33" s="11"/>
    </row>
    <row r="34" spans="1:25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68"/>
      <c r="K34" s="69"/>
      <c r="L34" s="69"/>
      <c r="M34" s="69"/>
      <c r="X34" s="66"/>
      <c r="Y34" s="11"/>
    </row>
    <row r="35" spans="1:25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68"/>
      <c r="K35" s="69"/>
      <c r="L35" s="69"/>
      <c r="M35" s="69"/>
      <c r="X35" s="66"/>
      <c r="Y35" s="11"/>
    </row>
    <row r="36" spans="1:25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68"/>
      <c r="K36" s="69"/>
      <c r="L36" s="69"/>
      <c r="M36" s="69"/>
      <c r="X36" s="66"/>
      <c r="Y36" s="11"/>
    </row>
    <row r="37" spans="1:25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68"/>
      <c r="K37" s="69"/>
      <c r="L37" s="69"/>
      <c r="M37" s="69"/>
      <c r="X37" s="66"/>
      <c r="Y37" s="11"/>
    </row>
    <row r="38" spans="1:25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68"/>
      <c r="K38" s="69"/>
      <c r="L38" s="69"/>
      <c r="M38" s="69"/>
      <c r="X38" s="66"/>
      <c r="Y38" s="11"/>
    </row>
    <row r="39" spans="1:25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68"/>
      <c r="K39" s="69"/>
      <c r="L39" s="69"/>
      <c r="M39" s="69"/>
      <c r="X39" s="66"/>
      <c r="Y39" s="11"/>
    </row>
    <row r="40" spans="1:25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68"/>
      <c r="K40" s="69"/>
      <c r="L40" s="69"/>
      <c r="M40" s="69"/>
      <c r="X40" s="66"/>
      <c r="Y40" s="11"/>
    </row>
    <row r="41" spans="1:25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68"/>
      <c r="K41" s="69"/>
      <c r="L41" s="69"/>
      <c r="M41" s="69"/>
      <c r="X41" s="66"/>
      <c r="Y41" s="11"/>
    </row>
    <row r="42" spans="1:25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68"/>
      <c r="K42" s="69"/>
      <c r="L42" s="69"/>
      <c r="M42" s="69"/>
      <c r="X42" s="66"/>
      <c r="Y42" s="11"/>
    </row>
    <row r="43" spans="1:25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68"/>
      <c r="K43" s="69"/>
      <c r="L43" s="69"/>
      <c r="M43" s="69"/>
      <c r="X43" s="66"/>
      <c r="Y43" s="11"/>
    </row>
    <row r="44" spans="1:25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68"/>
      <c r="K44" s="69"/>
      <c r="L44" s="69"/>
      <c r="M44" s="69"/>
      <c r="X44" s="66"/>
      <c r="Y44" s="11"/>
    </row>
    <row r="45" spans="1:25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5"/>
      <c r="K45" s="69"/>
      <c r="L45" s="69"/>
      <c r="M45" s="69"/>
      <c r="X45" s="66"/>
      <c r="Y45" s="11"/>
    </row>
    <row r="46" spans="1:25" s="7" customFormat="1" x14ac:dyDescent="0.25">
      <c r="A46" s="5"/>
      <c r="B46" s="5"/>
      <c r="C46" s="5"/>
      <c r="D46" s="5"/>
      <c r="E46" s="5"/>
      <c r="F46" s="5"/>
      <c r="G46" s="5"/>
      <c r="H46" s="5"/>
      <c r="I46" s="11"/>
      <c r="J46" s="5"/>
      <c r="K46" s="69"/>
      <c r="L46" s="69"/>
      <c r="M46" s="69"/>
      <c r="X46" s="66"/>
      <c r="Y46" s="11"/>
    </row>
    <row r="47" spans="1:25" s="7" customFormat="1" x14ac:dyDescent="0.25">
      <c r="A47" s="5"/>
      <c r="B47" s="5"/>
      <c r="C47" s="5"/>
      <c r="D47" s="5"/>
      <c r="E47" s="5"/>
      <c r="F47" s="5"/>
      <c r="G47" s="5"/>
      <c r="H47" s="5"/>
      <c r="I47" s="11"/>
      <c r="J47" s="5"/>
      <c r="K47" s="69"/>
      <c r="L47" s="69"/>
      <c r="M47" s="69"/>
      <c r="X47" s="66"/>
      <c r="Y47" s="11"/>
    </row>
    <row r="48" spans="1:25" s="7" customFormat="1" x14ac:dyDescent="0.25">
      <c r="A48" s="5"/>
      <c r="B48" s="5"/>
      <c r="C48" s="5"/>
      <c r="D48" s="5"/>
      <c r="E48" s="5"/>
      <c r="F48" s="5"/>
      <c r="G48" s="5"/>
      <c r="H48" s="5"/>
      <c r="I48" s="11"/>
      <c r="J48" s="5"/>
      <c r="K48" s="69"/>
      <c r="L48" s="69"/>
      <c r="M48" s="69"/>
      <c r="X48" s="66"/>
      <c r="Y48" s="11"/>
    </row>
    <row r="49" spans="1:25" s="7" customFormat="1" x14ac:dyDescent="0.25">
      <c r="A49" s="5"/>
      <c r="B49" s="5"/>
      <c r="C49" s="5"/>
      <c r="D49" s="5"/>
      <c r="E49" s="5"/>
      <c r="F49" s="5"/>
      <c r="G49" s="5"/>
      <c r="H49" s="5"/>
      <c r="I49" s="11"/>
      <c r="J49" s="5"/>
      <c r="K49" s="69"/>
      <c r="L49" s="69"/>
      <c r="M49" s="69"/>
      <c r="X49" s="66"/>
      <c r="Y49" s="11"/>
    </row>
    <row r="50" spans="1:25" s="7" customFormat="1" x14ac:dyDescent="0.25">
      <c r="A50" s="5"/>
      <c r="B50" s="5"/>
      <c r="C50" s="5"/>
      <c r="D50" s="5"/>
      <c r="E50" s="5"/>
      <c r="F50" s="5"/>
      <c r="G50" s="5"/>
      <c r="H50" s="5"/>
      <c r="I50" s="11"/>
      <c r="J50" s="5"/>
      <c r="K50" s="69"/>
      <c r="L50" s="69"/>
      <c r="M50" s="69"/>
      <c r="X50" s="66"/>
      <c r="Y50" s="11"/>
    </row>
    <row r="51" spans="1:25" s="7" customFormat="1" x14ac:dyDescent="0.25">
      <c r="A51" s="5"/>
      <c r="B51" s="5"/>
      <c r="C51" s="5"/>
      <c r="D51" s="5"/>
      <c r="E51" s="5"/>
      <c r="F51" s="5"/>
      <c r="G51" s="5"/>
      <c r="H51" s="5"/>
      <c r="I51" s="11"/>
      <c r="J51" s="5"/>
      <c r="K51" s="69"/>
      <c r="L51" s="69"/>
      <c r="M51" s="69"/>
      <c r="X51" s="66"/>
      <c r="Y51" s="11"/>
    </row>
    <row r="52" spans="1:25" s="7" customFormat="1" x14ac:dyDescent="0.25">
      <c r="A52" s="5"/>
      <c r="B52" s="5"/>
      <c r="C52" s="5"/>
      <c r="D52" s="5"/>
      <c r="E52" s="5"/>
      <c r="F52" s="5"/>
      <c r="G52" s="5"/>
      <c r="H52" s="5"/>
      <c r="I52" s="11"/>
      <c r="J52" s="5"/>
      <c r="K52" s="69"/>
      <c r="L52" s="69"/>
      <c r="M52" s="69"/>
      <c r="X52" s="66"/>
      <c r="Y52" s="11"/>
    </row>
    <row r="53" spans="1:25" s="7" customFormat="1" x14ac:dyDescent="0.25">
      <c r="A53" s="5"/>
      <c r="B53" s="5"/>
      <c r="C53" s="5"/>
      <c r="D53" s="5"/>
      <c r="E53" s="5"/>
      <c r="F53" s="5"/>
      <c r="G53" s="5"/>
      <c r="H53" s="5"/>
      <c r="I53" s="11"/>
      <c r="J53" s="5"/>
      <c r="K53" s="69"/>
      <c r="L53" s="69"/>
      <c r="M53" s="69"/>
      <c r="X53" s="66"/>
      <c r="Y53" s="11"/>
    </row>
    <row r="54" spans="1:25" s="7" customFormat="1" x14ac:dyDescent="0.25">
      <c r="A54" s="5"/>
      <c r="B54" s="5"/>
      <c r="C54" s="5"/>
      <c r="D54" s="5"/>
      <c r="E54" s="5"/>
      <c r="F54" s="5"/>
      <c r="G54" s="5"/>
      <c r="H54" s="5"/>
      <c r="I54" s="11"/>
      <c r="J54" s="5"/>
      <c r="K54" s="69"/>
      <c r="L54" s="69"/>
      <c r="M54" s="69"/>
      <c r="X54" s="66"/>
      <c r="Y54" s="11"/>
    </row>
    <row r="55" spans="1:25" s="7" customFormat="1" x14ac:dyDescent="0.25">
      <c r="A55" s="5"/>
      <c r="B55" s="5"/>
      <c r="C55" s="5"/>
      <c r="D55" s="5"/>
      <c r="E55" s="5"/>
      <c r="F55" s="5"/>
      <c r="G55" s="5"/>
      <c r="H55" s="5"/>
      <c r="I55" s="11"/>
      <c r="J55" s="5"/>
      <c r="K55" s="69"/>
      <c r="L55" s="69"/>
      <c r="M55" s="69"/>
      <c r="X55" s="66"/>
      <c r="Y55" s="11"/>
    </row>
    <row r="56" spans="1:25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69"/>
      <c r="L56" s="69"/>
      <c r="M56" s="69"/>
      <c r="X56" s="66"/>
      <c r="Y56" s="11"/>
    </row>
    <row r="57" spans="1:25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69"/>
      <c r="L57" s="69"/>
      <c r="M57" s="69"/>
      <c r="X57" s="66"/>
      <c r="Y57" s="11"/>
    </row>
    <row r="58" spans="1:25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69"/>
      <c r="L58" s="69"/>
      <c r="M58" s="69"/>
      <c r="X58" s="66"/>
      <c r="Y58" s="11"/>
    </row>
    <row r="59" spans="1:25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69"/>
      <c r="L59" s="69"/>
      <c r="M59" s="69"/>
      <c r="X59" s="66"/>
      <c r="Y59" s="11"/>
    </row>
    <row r="60" spans="1:25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X60" s="66"/>
      <c r="Y60" s="11"/>
    </row>
    <row r="61" spans="1:25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X61" s="66"/>
      <c r="Y61" s="11"/>
    </row>
    <row r="62" spans="1:25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X62" s="66"/>
      <c r="Y62" s="11"/>
    </row>
    <row r="63" spans="1:25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X63" s="66"/>
      <c r="Y63" s="11"/>
    </row>
    <row r="64" spans="1:25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X64" s="66"/>
      <c r="Y64" s="11"/>
    </row>
    <row r="65" spans="1:25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X65" s="66"/>
      <c r="Y65" s="11"/>
    </row>
    <row r="66" spans="1:25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X66" s="66"/>
      <c r="Y66" s="11"/>
    </row>
    <row r="67" spans="1:25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X67" s="66"/>
      <c r="Y67" s="11"/>
    </row>
    <row r="68" spans="1:25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X68" s="66"/>
      <c r="Y68" s="11"/>
    </row>
    <row r="69" spans="1:25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X69" s="66"/>
      <c r="Y69" s="11"/>
    </row>
    <row r="70" spans="1:25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X70" s="66"/>
      <c r="Y70" s="11"/>
    </row>
    <row r="71" spans="1:25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X71" s="66"/>
      <c r="Y71" s="11"/>
    </row>
    <row r="72" spans="1:25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X72" s="66"/>
      <c r="Y72" s="11"/>
    </row>
    <row r="73" spans="1:25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X73" s="66"/>
      <c r="Y73" s="11"/>
    </row>
    <row r="74" spans="1:25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X74" s="66"/>
      <c r="Y74" s="11"/>
    </row>
    <row r="75" spans="1:25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X75" s="66"/>
      <c r="Y75" s="11"/>
    </row>
    <row r="76" spans="1:25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X76" s="66"/>
      <c r="Y76" s="11"/>
    </row>
    <row r="77" spans="1:25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X77" s="66"/>
      <c r="Y77" s="11"/>
    </row>
    <row r="78" spans="1:25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X78" s="66"/>
      <c r="Y78" s="11"/>
    </row>
    <row r="79" spans="1:25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X79" s="66"/>
      <c r="Y79" s="11"/>
    </row>
    <row r="80" spans="1:25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X80" s="66"/>
      <c r="Y80" s="11"/>
    </row>
    <row r="81" spans="1:25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X81" s="66"/>
      <c r="Y81" s="11"/>
    </row>
    <row r="82" spans="1:25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X82" s="66"/>
      <c r="Y82" s="11"/>
    </row>
    <row r="83" spans="1:25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X83" s="66"/>
      <c r="Y83" s="11"/>
    </row>
    <row r="84" spans="1:25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X84" s="66"/>
      <c r="Y84" s="11"/>
    </row>
    <row r="85" spans="1:25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X85" s="66"/>
      <c r="Y85" s="11"/>
    </row>
    <row r="86" spans="1:25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X86" s="66"/>
      <c r="Y86" s="11"/>
    </row>
    <row r="87" spans="1:25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X87" s="66"/>
      <c r="Y87" s="11"/>
    </row>
    <row r="88" spans="1:25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X88" s="66"/>
      <c r="Y88" s="11"/>
    </row>
    <row r="89" spans="1:25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X89" s="66"/>
      <c r="Y89" s="11"/>
    </row>
    <row r="90" spans="1:25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X90" s="66"/>
      <c r="Y90" s="11"/>
    </row>
    <row r="91" spans="1:25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X91" s="66"/>
      <c r="Y91" s="11"/>
    </row>
    <row r="92" spans="1:25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X92" s="66"/>
      <c r="Y92" s="11"/>
    </row>
    <row r="93" spans="1:25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X93" s="66"/>
      <c r="Y93" s="11"/>
    </row>
    <row r="94" spans="1:25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X94" s="66"/>
      <c r="Y94" s="11"/>
    </row>
    <row r="95" spans="1:25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X95" s="66"/>
      <c r="Y95" s="11"/>
    </row>
    <row r="96" spans="1:25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69"/>
      <c r="L96" s="69"/>
      <c r="M96" s="69"/>
      <c r="X96" s="66"/>
      <c r="Y96" s="11"/>
    </row>
    <row r="97" spans="1:25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69"/>
      <c r="L97" s="69"/>
      <c r="M97" s="69"/>
      <c r="X97" s="66"/>
      <c r="Y97" s="11"/>
    </row>
    <row r="98" spans="1:25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5"/>
      <c r="K98" s="69"/>
      <c r="L98" s="69"/>
      <c r="M98" s="69"/>
      <c r="X98" s="66"/>
      <c r="Y98" s="11"/>
    </row>
    <row r="99" spans="1:25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5"/>
      <c r="K99" s="69"/>
      <c r="L99" s="69"/>
      <c r="M99" s="69"/>
      <c r="X99" s="66"/>
      <c r="Y99" s="11"/>
    </row>
    <row r="100" spans="1:25" s="7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5"/>
      <c r="K100" s="69"/>
      <c r="L100" s="69"/>
      <c r="M100" s="69"/>
      <c r="X100" s="66"/>
      <c r="Y100" s="11"/>
    </row>
    <row r="101" spans="1:25" s="7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5"/>
      <c r="K101" s="69"/>
      <c r="L101" s="69"/>
      <c r="M101" s="69"/>
      <c r="X101" s="66"/>
      <c r="Y101" s="11"/>
    </row>
    <row r="102" spans="1:25" s="7" customForma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5"/>
      <c r="K102" s="69"/>
      <c r="L102" s="69"/>
      <c r="M102" s="69"/>
      <c r="X102" s="66"/>
      <c r="Y102" s="11"/>
    </row>
    <row r="103" spans="1:25" s="7" customForma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5"/>
      <c r="K103" s="69"/>
      <c r="L103" s="69"/>
      <c r="M103" s="69"/>
      <c r="X103" s="66"/>
      <c r="Y103" s="11"/>
    </row>
    <row r="104" spans="1:25" s="7" customForma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5"/>
      <c r="K104" s="69"/>
      <c r="L104" s="69"/>
      <c r="M104" s="69"/>
      <c r="X104" s="66"/>
      <c r="Y104" s="11"/>
    </row>
    <row r="105" spans="1:25" s="7" customForma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5"/>
      <c r="K105" s="69"/>
      <c r="L105" s="69"/>
      <c r="M105" s="69"/>
      <c r="X105" s="66"/>
      <c r="Y105" s="11"/>
    </row>
    <row r="106" spans="1:25" s="7" customForma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5"/>
      <c r="K106" s="69"/>
      <c r="L106" s="69"/>
      <c r="M106" s="69"/>
      <c r="X106" s="66"/>
      <c r="Y106" s="11"/>
    </row>
    <row r="107" spans="1:25" s="7" customForma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5"/>
      <c r="K107" s="69"/>
      <c r="L107" s="69"/>
      <c r="M107" s="69"/>
      <c r="X107" s="66"/>
      <c r="Y107" s="11"/>
    </row>
  </sheetData>
  <mergeCells count="23"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P6:P7"/>
    <mergeCell ref="Q6:Q7"/>
    <mergeCell ref="R6:S6"/>
    <mergeCell ref="T6:T7"/>
    <mergeCell ref="U6:V6"/>
    <mergeCell ref="W6:W7"/>
  </mergeCells>
  <pageMargins left="0.39370078740157483" right="0.39370078740157483" top="0.78740157480314965" bottom="0.78740157480314965" header="0.31496062992125984" footer="0.31496062992125984"/>
  <pageSetup paperSize="9" scale="44" firstPageNumber="182" fitToHeight="0" orientation="landscape" useFirstPageNumber="1" r:id="rId1"/>
  <headerFooter>
    <oddFooter>&amp;L&amp;"Arial,Kurzíva"Zastupitelstvo Olomouckého kraje 12.12.2022
11.1. - Rozpočet OK na rok 2023 - návrh rozpočtu 
Příloha č. 5g) - Projekty - investiční&amp;R&amp;"Arial,Kurzíva"Strana &amp;P (celkem 193)</oddFooter>
  </headerFooter>
  <colBreaks count="1" manualBreakCount="1">
    <brk id="24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  <pageSetUpPr fitToPage="1"/>
  </sheetPr>
  <dimension ref="A1:Z85"/>
  <sheetViews>
    <sheetView showGridLines="0" view="pageBreakPreview" zoomScale="70" zoomScaleNormal="70" zoomScaleSheetLayoutView="70" zoomScalePageLayoutView="75" workbookViewId="0">
      <selection activeCell="R9" sqref="R9"/>
    </sheetView>
  </sheetViews>
  <sheetFormatPr defaultColWidth="9.140625" defaultRowHeight="15" outlineLevelCol="1" x14ac:dyDescent="0.25"/>
  <cols>
    <col min="1" max="1" width="5.7109375" style="162" customWidth="1"/>
    <col min="2" max="2" width="6.28515625" style="162" customWidth="1"/>
    <col min="3" max="3" width="11.28515625" style="162" hidden="1" customWidth="1" outlineLevel="1"/>
    <col min="4" max="4" width="7.140625" style="162" hidden="1" customWidth="1" outlineLevel="1"/>
    <col min="5" max="5" width="7.7109375" style="162" customWidth="1" collapsed="1"/>
    <col min="6" max="6" width="16.28515625" style="162" hidden="1" customWidth="1" outlineLevel="1"/>
    <col min="7" max="7" width="39.7109375" style="162" customWidth="1" collapsed="1"/>
    <col min="8" max="8" width="40" style="162" customWidth="1"/>
    <col min="9" max="9" width="7.140625" style="162" customWidth="1"/>
    <col min="10" max="10" width="14.7109375" style="158" customWidth="1"/>
    <col min="11" max="11" width="20.7109375" style="160" customWidth="1"/>
    <col min="12" max="12" width="19.85546875" style="160" customWidth="1"/>
    <col min="13" max="13" width="20.7109375" style="160" customWidth="1"/>
    <col min="14" max="14" width="16.5703125" style="160" customWidth="1"/>
    <col min="15" max="15" width="13.140625" style="160" customWidth="1"/>
    <col min="16" max="16" width="20.28515625" style="160" customWidth="1"/>
    <col min="17" max="17" width="19" style="160" customWidth="1"/>
    <col min="18" max="18" width="18.7109375" style="160" customWidth="1"/>
    <col min="19" max="19" width="19.28515625" style="160" customWidth="1"/>
    <col min="20" max="20" width="17.85546875" style="160" customWidth="1"/>
    <col min="21" max="21" width="19.28515625" style="160" customWidth="1"/>
    <col min="22" max="22" width="17.42578125" style="160" customWidth="1"/>
    <col min="23" max="23" width="19.85546875" style="160" customWidth="1"/>
    <col min="24" max="24" width="11.140625" style="159" hidden="1" customWidth="1"/>
    <col min="25" max="25" width="17.7109375" style="168" customWidth="1"/>
    <col min="26" max="16384" width="9.140625" style="162"/>
  </cols>
  <sheetData>
    <row r="1" spans="1:26" ht="20.25" x14ac:dyDescent="0.3">
      <c r="A1" s="94" t="s">
        <v>174</v>
      </c>
      <c r="B1" s="1"/>
      <c r="C1" s="1"/>
      <c r="D1" s="1"/>
      <c r="E1" s="1"/>
      <c r="F1" s="2"/>
      <c r="G1" s="3"/>
      <c r="H1" s="4"/>
      <c r="I1" s="1"/>
      <c r="K1" s="159"/>
      <c r="N1" s="8"/>
      <c r="O1" s="8"/>
      <c r="Q1" s="8"/>
      <c r="R1" s="8"/>
      <c r="S1" s="8"/>
      <c r="T1" s="9"/>
      <c r="U1" s="161"/>
      <c r="V1" s="162"/>
      <c r="W1" s="162"/>
      <c r="X1" s="163"/>
      <c r="Y1" s="162"/>
    </row>
    <row r="2" spans="1:26" ht="15.75" x14ac:dyDescent="0.25">
      <c r="A2" s="100" t="s">
        <v>190</v>
      </c>
      <c r="B2" s="95"/>
      <c r="C2" s="95"/>
      <c r="D2" s="269"/>
      <c r="E2" s="269"/>
      <c r="F2" s="97"/>
      <c r="G2" s="98" t="s">
        <v>176</v>
      </c>
      <c r="H2" s="99" t="s">
        <v>177</v>
      </c>
      <c r="I2" s="13"/>
      <c r="K2" s="159"/>
      <c r="N2" s="14"/>
      <c r="O2" s="14"/>
      <c r="Q2" s="14"/>
      <c r="R2" s="14"/>
      <c r="S2" s="14"/>
      <c r="T2" s="15"/>
      <c r="U2" s="161"/>
      <c r="V2" s="162"/>
      <c r="W2" s="162"/>
      <c r="X2" s="163"/>
      <c r="Y2" s="162"/>
    </row>
    <row r="3" spans="1:26" ht="15.75" x14ac:dyDescent="0.25">
      <c r="A3" s="100"/>
      <c r="B3" s="101"/>
      <c r="C3" s="95"/>
      <c r="D3" s="269"/>
      <c r="E3" s="269"/>
      <c r="F3" s="97"/>
      <c r="G3" s="164" t="s">
        <v>1</v>
      </c>
      <c r="H3" s="102"/>
      <c r="I3" s="13"/>
      <c r="K3" s="159"/>
      <c r="N3" s="14"/>
      <c r="O3" s="14"/>
      <c r="Q3" s="14"/>
      <c r="R3" s="14"/>
      <c r="S3" s="14"/>
      <c r="T3" s="15"/>
      <c r="U3" s="161"/>
      <c r="V3" s="162"/>
      <c r="W3" s="162"/>
      <c r="X3" s="163"/>
      <c r="Y3" s="162"/>
    </row>
    <row r="4" spans="1:26" ht="17.45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6"/>
      <c r="M4" s="165"/>
      <c r="N4" s="166"/>
      <c r="O4" s="165"/>
      <c r="P4" s="165"/>
      <c r="Q4" s="165"/>
      <c r="R4" s="165"/>
      <c r="S4" s="165"/>
      <c r="T4" s="165"/>
      <c r="U4" s="165"/>
      <c r="V4" s="165"/>
      <c r="W4" s="167" t="s">
        <v>2</v>
      </c>
      <c r="Z4" s="161"/>
    </row>
    <row r="5" spans="1:26" ht="25.5" customHeight="1" x14ac:dyDescent="0.25">
      <c r="A5" s="420" t="s">
        <v>191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2"/>
      <c r="X5" s="419"/>
      <c r="Y5" s="419"/>
    </row>
    <row r="6" spans="1:26" ht="25.5" customHeight="1" x14ac:dyDescent="0.25">
      <c r="A6" s="353" t="s">
        <v>3</v>
      </c>
      <c r="B6" s="417" t="s">
        <v>4</v>
      </c>
      <c r="C6" s="337" t="s">
        <v>179</v>
      </c>
      <c r="D6" s="337" t="s">
        <v>5</v>
      </c>
      <c r="E6" s="337" t="s">
        <v>7</v>
      </c>
      <c r="F6" s="337" t="s">
        <v>8</v>
      </c>
      <c r="G6" s="354" t="s">
        <v>9</v>
      </c>
      <c r="H6" s="344" t="s">
        <v>10</v>
      </c>
      <c r="I6" s="355" t="s">
        <v>11</v>
      </c>
      <c r="J6" s="344" t="s">
        <v>12</v>
      </c>
      <c r="K6" s="344" t="s">
        <v>13</v>
      </c>
      <c r="L6" s="344" t="s">
        <v>14</v>
      </c>
      <c r="M6" s="344" t="s">
        <v>15</v>
      </c>
      <c r="N6" s="344" t="s">
        <v>22</v>
      </c>
      <c r="O6" s="343" t="s">
        <v>80</v>
      </c>
      <c r="P6" s="412" t="s">
        <v>84</v>
      </c>
      <c r="Q6" s="412" t="s">
        <v>82</v>
      </c>
      <c r="R6" s="413" t="s">
        <v>21</v>
      </c>
      <c r="S6" s="413"/>
      <c r="T6" s="412" t="s">
        <v>81</v>
      </c>
      <c r="U6" s="413" t="s">
        <v>21</v>
      </c>
      <c r="V6" s="413"/>
      <c r="W6" s="343" t="s">
        <v>83</v>
      </c>
      <c r="X6" s="343" t="s">
        <v>181</v>
      </c>
      <c r="Y6" s="336" t="s">
        <v>16</v>
      </c>
    </row>
    <row r="7" spans="1:26" ht="81" customHeight="1" x14ac:dyDescent="0.25">
      <c r="A7" s="353"/>
      <c r="B7" s="418"/>
      <c r="C7" s="338"/>
      <c r="D7" s="338"/>
      <c r="E7" s="338"/>
      <c r="F7" s="338"/>
      <c r="G7" s="354"/>
      <c r="H7" s="344"/>
      <c r="I7" s="355"/>
      <c r="J7" s="344"/>
      <c r="K7" s="344"/>
      <c r="L7" s="344"/>
      <c r="M7" s="344"/>
      <c r="N7" s="344"/>
      <c r="O7" s="343"/>
      <c r="P7" s="412"/>
      <c r="Q7" s="412"/>
      <c r="R7" s="21" t="s">
        <v>182</v>
      </c>
      <c r="S7" s="21" t="s">
        <v>183</v>
      </c>
      <c r="T7" s="412"/>
      <c r="U7" s="21" t="s">
        <v>19</v>
      </c>
      <c r="V7" s="21" t="s">
        <v>20</v>
      </c>
      <c r="W7" s="343"/>
      <c r="X7" s="343"/>
      <c r="Y7" s="336"/>
    </row>
    <row r="8" spans="1:26" s="171" customFormat="1" ht="25.5" customHeight="1" x14ac:dyDescent="0.3">
      <c r="A8" s="169" t="s">
        <v>17</v>
      </c>
      <c r="B8" s="169"/>
      <c r="C8" s="169"/>
      <c r="D8" s="169"/>
      <c r="E8" s="169"/>
      <c r="F8" s="169"/>
      <c r="G8" s="169"/>
      <c r="H8" s="169"/>
      <c r="I8" s="169"/>
      <c r="J8" s="169"/>
      <c r="K8" s="24">
        <f>SUM(K9)</f>
        <v>115436</v>
      </c>
      <c r="L8" s="24">
        <f t="shared" ref="L8:M8" si="0">SUM(L9)</f>
        <v>98120</v>
      </c>
      <c r="M8" s="24">
        <f t="shared" si="0"/>
        <v>17316</v>
      </c>
      <c r="N8" s="24"/>
      <c r="O8" s="24">
        <f t="shared" ref="O8:W8" si="1">SUM(O9)</f>
        <v>57</v>
      </c>
      <c r="P8" s="24">
        <f t="shared" si="1"/>
        <v>21450</v>
      </c>
      <c r="Q8" s="24">
        <f t="shared" si="1"/>
        <v>18233</v>
      </c>
      <c r="R8" s="24">
        <f t="shared" si="1"/>
        <v>0</v>
      </c>
      <c r="S8" s="24">
        <f t="shared" si="1"/>
        <v>18233</v>
      </c>
      <c r="T8" s="24">
        <f t="shared" si="1"/>
        <v>3217</v>
      </c>
      <c r="U8" s="24">
        <f t="shared" si="1"/>
        <v>3217</v>
      </c>
      <c r="V8" s="24">
        <f t="shared" si="1"/>
        <v>0</v>
      </c>
      <c r="W8" s="24">
        <f t="shared" si="1"/>
        <v>93929</v>
      </c>
      <c r="X8" s="170"/>
      <c r="Y8" s="26"/>
    </row>
    <row r="9" spans="1:26" s="183" customFormat="1" ht="108.75" customHeight="1" x14ac:dyDescent="0.25">
      <c r="A9" s="172">
        <v>1</v>
      </c>
      <c r="B9" s="42" t="s">
        <v>184</v>
      </c>
      <c r="C9" s="172">
        <v>6123</v>
      </c>
      <c r="D9" s="172">
        <v>3533</v>
      </c>
      <c r="E9" s="172">
        <v>61</v>
      </c>
      <c r="F9" s="187">
        <v>60005101503</v>
      </c>
      <c r="G9" s="174" t="s">
        <v>192</v>
      </c>
      <c r="H9" s="45" t="s">
        <v>193</v>
      </c>
      <c r="I9" s="188"/>
      <c r="J9" s="188" t="s">
        <v>33</v>
      </c>
      <c r="K9" s="189">
        <v>115436</v>
      </c>
      <c r="L9" s="189">
        <v>98120</v>
      </c>
      <c r="M9" s="189">
        <f>K9-L9</f>
        <v>17316</v>
      </c>
      <c r="N9" s="175" t="s">
        <v>194</v>
      </c>
      <c r="O9" s="190">
        <v>57</v>
      </c>
      <c r="P9" s="191">
        <f>Q9+T9</f>
        <v>21450</v>
      </c>
      <c r="Q9" s="288">
        <f>SUM(R9:S9)</f>
        <v>18233</v>
      </c>
      <c r="R9" s="190">
        <v>0</v>
      </c>
      <c r="S9" s="190">
        <v>18233</v>
      </c>
      <c r="T9" s="287">
        <f>SUM(U9:V9)</f>
        <v>3217</v>
      </c>
      <c r="U9" s="192">
        <v>3217</v>
      </c>
      <c r="V9" s="192">
        <v>0</v>
      </c>
      <c r="W9" s="192">
        <f>K9-O9-P9</f>
        <v>93929</v>
      </c>
      <c r="X9" s="181"/>
      <c r="Y9" s="193" t="s">
        <v>195</v>
      </c>
    </row>
    <row r="10" spans="1:26" ht="35.450000000000003" customHeight="1" x14ac:dyDescent="0.25">
      <c r="A10" s="347" t="s">
        <v>196</v>
      </c>
      <c r="B10" s="348"/>
      <c r="C10" s="348"/>
      <c r="D10" s="348"/>
      <c r="E10" s="348"/>
      <c r="F10" s="348"/>
      <c r="G10" s="348"/>
      <c r="H10" s="348"/>
      <c r="I10" s="348"/>
      <c r="J10" s="349"/>
      <c r="K10" s="58">
        <f>SUM(K9)</f>
        <v>115436</v>
      </c>
      <c r="L10" s="58">
        <f t="shared" ref="L10:M10" si="2">SUM(L9)</f>
        <v>98120</v>
      </c>
      <c r="M10" s="58">
        <f t="shared" si="2"/>
        <v>17316</v>
      </c>
      <c r="N10" s="58"/>
      <c r="O10" s="58">
        <f t="shared" ref="O10:W10" si="3">SUM(O9:O9)</f>
        <v>57</v>
      </c>
      <c r="P10" s="58">
        <f t="shared" si="3"/>
        <v>21450</v>
      </c>
      <c r="Q10" s="58">
        <f t="shared" si="3"/>
        <v>18233</v>
      </c>
      <c r="R10" s="58">
        <f t="shared" si="3"/>
        <v>0</v>
      </c>
      <c r="S10" s="58">
        <f t="shared" si="3"/>
        <v>18233</v>
      </c>
      <c r="T10" s="58">
        <f t="shared" si="3"/>
        <v>3217</v>
      </c>
      <c r="U10" s="58">
        <f t="shared" si="3"/>
        <v>3217</v>
      </c>
      <c r="V10" s="58">
        <f t="shared" si="3"/>
        <v>0</v>
      </c>
      <c r="W10" s="58">
        <f t="shared" si="3"/>
        <v>93929</v>
      </c>
      <c r="X10" s="185"/>
      <c r="Y10" s="60"/>
    </row>
    <row r="11" spans="1:26" s="160" customFormat="1" x14ac:dyDescent="0.25">
      <c r="A11" s="158"/>
      <c r="B11" s="158"/>
      <c r="C11" s="158"/>
      <c r="D11" s="158"/>
      <c r="E11" s="158"/>
      <c r="F11" s="158"/>
      <c r="G11" s="158"/>
      <c r="H11" s="158"/>
      <c r="I11" s="162"/>
      <c r="J11" s="194"/>
      <c r="K11" s="186"/>
      <c r="L11" s="186"/>
      <c r="M11" s="186"/>
      <c r="X11" s="159"/>
      <c r="Y11" s="168"/>
      <c r="Z11" s="162"/>
    </row>
    <row r="12" spans="1:26" s="160" customFormat="1" x14ac:dyDescent="0.25">
      <c r="A12" s="158"/>
      <c r="B12" s="158"/>
      <c r="C12" s="158"/>
      <c r="D12" s="158"/>
      <c r="E12" s="158"/>
      <c r="F12" s="158"/>
      <c r="G12" s="158"/>
      <c r="H12" s="158"/>
      <c r="I12" s="162"/>
      <c r="J12" s="194"/>
      <c r="K12" s="186"/>
      <c r="L12" s="186"/>
      <c r="M12" s="186"/>
      <c r="X12" s="159"/>
      <c r="Y12" s="168"/>
      <c r="Z12" s="162"/>
    </row>
    <row r="13" spans="1:26" s="160" customFormat="1" x14ac:dyDescent="0.25">
      <c r="A13" s="158"/>
      <c r="B13" s="158"/>
      <c r="C13" s="158"/>
      <c r="D13" s="158"/>
      <c r="E13" s="158"/>
      <c r="F13" s="158"/>
      <c r="G13" s="158"/>
      <c r="H13" s="158"/>
      <c r="I13" s="162"/>
      <c r="J13" s="194"/>
      <c r="K13" s="186"/>
      <c r="L13" s="186"/>
      <c r="M13" s="186"/>
      <c r="X13" s="159"/>
      <c r="Y13" s="168"/>
      <c r="Z13" s="162"/>
    </row>
    <row r="14" spans="1:26" s="160" customFormat="1" x14ac:dyDescent="0.25">
      <c r="A14" s="158"/>
      <c r="B14" s="158"/>
      <c r="C14" s="158"/>
      <c r="D14" s="158"/>
      <c r="E14" s="158"/>
      <c r="F14" s="158"/>
      <c r="G14" s="158"/>
      <c r="H14" s="158"/>
      <c r="I14" s="162"/>
      <c r="J14" s="194"/>
      <c r="K14" s="186"/>
      <c r="L14" s="186"/>
      <c r="M14" s="186"/>
      <c r="X14" s="159"/>
      <c r="Y14" s="168"/>
      <c r="Z14" s="162"/>
    </row>
    <row r="15" spans="1:26" s="160" customFormat="1" x14ac:dyDescent="0.25">
      <c r="A15" s="158"/>
      <c r="B15" s="158"/>
      <c r="C15" s="158"/>
      <c r="D15" s="158"/>
      <c r="E15" s="158"/>
      <c r="F15" s="158"/>
      <c r="G15" s="158"/>
      <c r="H15" s="158"/>
      <c r="I15" s="162"/>
      <c r="J15" s="194"/>
      <c r="K15" s="186"/>
      <c r="L15" s="186"/>
      <c r="M15" s="186"/>
      <c r="X15" s="159"/>
      <c r="Y15" s="168"/>
      <c r="Z15" s="162"/>
    </row>
    <row r="16" spans="1:26" s="160" customFormat="1" x14ac:dyDescent="0.25">
      <c r="A16" s="158"/>
      <c r="B16" s="158"/>
      <c r="C16" s="158"/>
      <c r="D16" s="158"/>
      <c r="E16" s="158"/>
      <c r="F16" s="158"/>
      <c r="G16" s="158"/>
      <c r="H16" s="158"/>
      <c r="I16" s="162"/>
      <c r="J16" s="194"/>
      <c r="K16" s="186"/>
      <c r="L16" s="186"/>
      <c r="M16" s="186"/>
      <c r="X16" s="159"/>
      <c r="Y16" s="168"/>
      <c r="Z16" s="162"/>
    </row>
    <row r="17" spans="1:26" s="160" customFormat="1" x14ac:dyDescent="0.25">
      <c r="A17" s="158"/>
      <c r="B17" s="158"/>
      <c r="C17" s="158"/>
      <c r="D17" s="158"/>
      <c r="E17" s="158"/>
      <c r="F17" s="158"/>
      <c r="G17" s="158"/>
      <c r="H17" s="158"/>
      <c r="I17" s="162"/>
      <c r="J17" s="194"/>
      <c r="K17" s="186"/>
      <c r="L17" s="186"/>
      <c r="M17" s="186"/>
      <c r="X17" s="159"/>
      <c r="Y17" s="168"/>
      <c r="Z17" s="162"/>
    </row>
    <row r="18" spans="1:26" s="160" customFormat="1" x14ac:dyDescent="0.25">
      <c r="A18" s="158"/>
      <c r="B18" s="158"/>
      <c r="C18" s="158"/>
      <c r="D18" s="158"/>
      <c r="E18" s="158"/>
      <c r="F18" s="158"/>
      <c r="G18" s="158"/>
      <c r="H18" s="158"/>
      <c r="I18" s="162"/>
      <c r="J18" s="194"/>
      <c r="K18" s="186"/>
      <c r="L18" s="186"/>
      <c r="M18" s="186"/>
      <c r="X18" s="159"/>
      <c r="Y18" s="168"/>
      <c r="Z18" s="162"/>
    </row>
    <row r="19" spans="1:26" s="160" customFormat="1" x14ac:dyDescent="0.25">
      <c r="A19" s="158"/>
      <c r="B19" s="158"/>
      <c r="C19" s="158"/>
      <c r="D19" s="158"/>
      <c r="E19" s="158"/>
      <c r="F19" s="158"/>
      <c r="G19" s="158"/>
      <c r="H19" s="158"/>
      <c r="I19" s="162"/>
      <c r="J19" s="194"/>
      <c r="K19" s="186"/>
      <c r="L19" s="186"/>
      <c r="M19" s="186"/>
      <c r="X19" s="159"/>
      <c r="Y19" s="168"/>
      <c r="Z19" s="162"/>
    </row>
    <row r="20" spans="1:26" s="160" customFormat="1" x14ac:dyDescent="0.25">
      <c r="A20" s="158"/>
      <c r="B20" s="158"/>
      <c r="C20" s="158"/>
      <c r="D20" s="158"/>
      <c r="E20" s="158"/>
      <c r="F20" s="158"/>
      <c r="G20" s="158"/>
      <c r="H20" s="158"/>
      <c r="I20" s="162"/>
      <c r="J20" s="194"/>
      <c r="K20" s="186"/>
      <c r="L20" s="186"/>
      <c r="M20" s="186"/>
      <c r="X20" s="159"/>
      <c r="Y20" s="168"/>
      <c r="Z20" s="162"/>
    </row>
    <row r="21" spans="1:26" s="160" customFormat="1" x14ac:dyDescent="0.25">
      <c r="A21" s="158"/>
      <c r="B21" s="158"/>
      <c r="C21" s="158"/>
      <c r="D21" s="158"/>
      <c r="E21" s="158"/>
      <c r="F21" s="158"/>
      <c r="G21" s="158"/>
      <c r="H21" s="158"/>
      <c r="I21" s="162"/>
      <c r="J21" s="194"/>
      <c r="K21" s="186"/>
      <c r="L21" s="186"/>
      <c r="M21" s="186"/>
      <c r="X21" s="159"/>
      <c r="Y21" s="168"/>
      <c r="Z21" s="162"/>
    </row>
    <row r="22" spans="1:26" s="160" customFormat="1" x14ac:dyDescent="0.25">
      <c r="A22" s="158"/>
      <c r="B22" s="158"/>
      <c r="C22" s="158"/>
      <c r="D22" s="158"/>
      <c r="E22" s="158"/>
      <c r="F22" s="158"/>
      <c r="G22" s="158"/>
      <c r="H22" s="158"/>
      <c r="I22" s="162"/>
      <c r="J22" s="194"/>
      <c r="K22" s="186"/>
      <c r="L22" s="186"/>
      <c r="M22" s="186"/>
      <c r="X22" s="159"/>
      <c r="Y22" s="168"/>
      <c r="Z22" s="162"/>
    </row>
    <row r="23" spans="1:26" s="160" customFormat="1" x14ac:dyDescent="0.25">
      <c r="A23" s="158"/>
      <c r="B23" s="158"/>
      <c r="C23" s="158"/>
      <c r="D23" s="158"/>
      <c r="E23" s="158"/>
      <c r="F23" s="158"/>
      <c r="G23" s="158"/>
      <c r="H23" s="158"/>
      <c r="I23" s="162"/>
      <c r="J23" s="158"/>
      <c r="K23" s="186"/>
      <c r="L23" s="186"/>
      <c r="M23" s="186"/>
      <c r="X23" s="159"/>
      <c r="Y23" s="168"/>
      <c r="Z23" s="162"/>
    </row>
    <row r="24" spans="1:26" s="160" customFormat="1" x14ac:dyDescent="0.25">
      <c r="A24" s="158"/>
      <c r="B24" s="158"/>
      <c r="C24" s="158"/>
      <c r="D24" s="158"/>
      <c r="E24" s="158"/>
      <c r="F24" s="158"/>
      <c r="G24" s="158"/>
      <c r="H24" s="158"/>
      <c r="I24" s="162"/>
      <c r="J24" s="158"/>
      <c r="K24" s="186"/>
      <c r="L24" s="186"/>
      <c r="M24" s="186"/>
      <c r="X24" s="159"/>
      <c r="Y24" s="168"/>
      <c r="Z24" s="162"/>
    </row>
    <row r="25" spans="1:26" s="160" customFormat="1" x14ac:dyDescent="0.25">
      <c r="A25" s="158"/>
      <c r="B25" s="158"/>
      <c r="C25" s="158"/>
      <c r="D25" s="158"/>
      <c r="E25" s="158"/>
      <c r="F25" s="158"/>
      <c r="G25" s="158"/>
      <c r="H25" s="158"/>
      <c r="I25" s="162"/>
      <c r="J25" s="158"/>
      <c r="K25" s="186"/>
      <c r="L25" s="186"/>
      <c r="M25" s="186"/>
      <c r="X25" s="159"/>
      <c r="Y25" s="168"/>
      <c r="Z25" s="162"/>
    </row>
    <row r="26" spans="1:26" s="160" customFormat="1" x14ac:dyDescent="0.25">
      <c r="A26" s="158"/>
      <c r="B26" s="158"/>
      <c r="C26" s="158"/>
      <c r="D26" s="158"/>
      <c r="E26" s="158"/>
      <c r="F26" s="158"/>
      <c r="G26" s="158"/>
      <c r="H26" s="158"/>
      <c r="I26" s="162"/>
      <c r="J26" s="158"/>
      <c r="K26" s="186"/>
      <c r="L26" s="186"/>
      <c r="M26" s="186"/>
      <c r="X26" s="159"/>
      <c r="Y26" s="168"/>
      <c r="Z26" s="162"/>
    </row>
    <row r="27" spans="1:26" s="160" customFormat="1" x14ac:dyDescent="0.25">
      <c r="A27" s="158"/>
      <c r="B27" s="158"/>
      <c r="C27" s="158"/>
      <c r="D27" s="158"/>
      <c r="E27" s="158"/>
      <c r="F27" s="158"/>
      <c r="G27" s="158"/>
      <c r="H27" s="158"/>
      <c r="I27" s="162"/>
      <c r="J27" s="158"/>
      <c r="K27" s="186"/>
      <c r="L27" s="186"/>
      <c r="M27" s="186"/>
      <c r="X27" s="159"/>
      <c r="Y27" s="168"/>
      <c r="Z27" s="162"/>
    </row>
    <row r="28" spans="1:26" s="160" customFormat="1" x14ac:dyDescent="0.25">
      <c r="A28" s="158"/>
      <c r="B28" s="158"/>
      <c r="C28" s="158"/>
      <c r="D28" s="158"/>
      <c r="E28" s="158"/>
      <c r="F28" s="158"/>
      <c r="G28" s="158"/>
      <c r="H28" s="158"/>
      <c r="I28" s="162"/>
      <c r="J28" s="158"/>
      <c r="K28" s="186"/>
      <c r="L28" s="186"/>
      <c r="M28" s="186"/>
      <c r="X28" s="159"/>
      <c r="Y28" s="168"/>
      <c r="Z28" s="162"/>
    </row>
    <row r="29" spans="1:26" s="160" customFormat="1" x14ac:dyDescent="0.25">
      <c r="A29" s="158"/>
      <c r="B29" s="158"/>
      <c r="C29" s="158"/>
      <c r="D29" s="158"/>
      <c r="E29" s="158"/>
      <c r="F29" s="158"/>
      <c r="G29" s="158"/>
      <c r="H29" s="158"/>
      <c r="I29" s="162"/>
      <c r="J29" s="158"/>
      <c r="K29" s="186"/>
      <c r="L29" s="186"/>
      <c r="M29" s="186"/>
      <c r="X29" s="159"/>
      <c r="Y29" s="168"/>
      <c r="Z29" s="162"/>
    </row>
    <row r="30" spans="1:26" s="160" customFormat="1" x14ac:dyDescent="0.25">
      <c r="A30" s="158"/>
      <c r="B30" s="158"/>
      <c r="C30" s="158"/>
      <c r="D30" s="158"/>
      <c r="E30" s="158"/>
      <c r="F30" s="158"/>
      <c r="G30" s="158"/>
      <c r="H30" s="158"/>
      <c r="I30" s="162"/>
      <c r="J30" s="158"/>
      <c r="K30" s="186"/>
      <c r="L30" s="186"/>
      <c r="M30" s="186"/>
      <c r="X30" s="159"/>
      <c r="Y30" s="168"/>
      <c r="Z30" s="162"/>
    </row>
    <row r="31" spans="1:26" s="160" customFormat="1" x14ac:dyDescent="0.25">
      <c r="A31" s="158"/>
      <c r="B31" s="158"/>
      <c r="C31" s="158"/>
      <c r="D31" s="158"/>
      <c r="E31" s="158"/>
      <c r="F31" s="158"/>
      <c r="G31" s="158"/>
      <c r="H31" s="158"/>
      <c r="I31" s="162"/>
      <c r="J31" s="158"/>
      <c r="K31" s="186"/>
      <c r="L31" s="186"/>
      <c r="M31" s="186"/>
      <c r="X31" s="159"/>
      <c r="Y31" s="168"/>
      <c r="Z31" s="162"/>
    </row>
    <row r="32" spans="1:26" s="160" customFormat="1" x14ac:dyDescent="0.25">
      <c r="A32" s="158"/>
      <c r="B32" s="158"/>
      <c r="C32" s="158"/>
      <c r="D32" s="158"/>
      <c r="E32" s="158"/>
      <c r="F32" s="158"/>
      <c r="G32" s="158"/>
      <c r="H32" s="158"/>
      <c r="I32" s="162"/>
      <c r="J32" s="158"/>
      <c r="K32" s="186"/>
      <c r="L32" s="186"/>
      <c r="M32" s="186"/>
      <c r="X32" s="159"/>
      <c r="Y32" s="168"/>
      <c r="Z32" s="162"/>
    </row>
    <row r="33" spans="1:26" s="160" customFormat="1" x14ac:dyDescent="0.25">
      <c r="A33" s="158"/>
      <c r="B33" s="158"/>
      <c r="C33" s="158"/>
      <c r="D33" s="158"/>
      <c r="E33" s="158"/>
      <c r="F33" s="158"/>
      <c r="G33" s="158"/>
      <c r="H33" s="158"/>
      <c r="I33" s="162"/>
      <c r="J33" s="158"/>
      <c r="K33" s="186"/>
      <c r="L33" s="186"/>
      <c r="M33" s="186"/>
      <c r="X33" s="159"/>
      <c r="Y33" s="168"/>
      <c r="Z33" s="162"/>
    </row>
    <row r="34" spans="1:26" s="160" customFormat="1" x14ac:dyDescent="0.25">
      <c r="A34" s="162"/>
      <c r="B34" s="162"/>
      <c r="C34" s="162"/>
      <c r="D34" s="162"/>
      <c r="E34" s="162"/>
      <c r="F34" s="162"/>
      <c r="G34" s="162"/>
      <c r="H34" s="162"/>
      <c r="I34" s="162"/>
      <c r="J34" s="158"/>
      <c r="K34" s="186"/>
      <c r="L34" s="186"/>
      <c r="M34" s="186"/>
      <c r="X34" s="159"/>
      <c r="Y34" s="168"/>
      <c r="Z34" s="162"/>
    </row>
    <row r="35" spans="1:26" s="160" customFormat="1" x14ac:dyDescent="0.25">
      <c r="A35" s="162"/>
      <c r="B35" s="162"/>
      <c r="C35" s="162"/>
      <c r="D35" s="162"/>
      <c r="E35" s="162"/>
      <c r="F35" s="162"/>
      <c r="G35" s="162"/>
      <c r="H35" s="162"/>
      <c r="I35" s="162"/>
      <c r="J35" s="158"/>
      <c r="K35" s="186"/>
      <c r="L35" s="186"/>
      <c r="M35" s="186"/>
      <c r="X35" s="159"/>
      <c r="Y35" s="168"/>
      <c r="Z35" s="162"/>
    </row>
    <row r="36" spans="1:26" s="160" customFormat="1" x14ac:dyDescent="0.25">
      <c r="A36" s="162"/>
      <c r="B36" s="162"/>
      <c r="C36" s="162"/>
      <c r="D36" s="162"/>
      <c r="E36" s="162"/>
      <c r="F36" s="162"/>
      <c r="G36" s="162"/>
      <c r="H36" s="162"/>
      <c r="I36" s="162"/>
      <c r="J36" s="158"/>
      <c r="K36" s="186"/>
      <c r="L36" s="186"/>
      <c r="M36" s="186"/>
      <c r="X36" s="159"/>
      <c r="Y36" s="168"/>
      <c r="Z36" s="162"/>
    </row>
    <row r="37" spans="1:26" s="160" customFormat="1" x14ac:dyDescent="0.25">
      <c r="A37" s="162"/>
      <c r="B37" s="162"/>
      <c r="C37" s="162"/>
      <c r="D37" s="162"/>
      <c r="E37" s="162"/>
      <c r="F37" s="162"/>
      <c r="G37" s="162"/>
      <c r="H37" s="162"/>
      <c r="I37" s="162"/>
      <c r="J37" s="158"/>
      <c r="K37" s="186"/>
      <c r="L37" s="186"/>
      <c r="M37" s="186"/>
      <c r="X37" s="159"/>
      <c r="Y37" s="168"/>
      <c r="Z37" s="162"/>
    </row>
    <row r="38" spans="1:26" s="160" customFormat="1" x14ac:dyDescent="0.25">
      <c r="A38" s="162"/>
      <c r="B38" s="162"/>
      <c r="C38" s="162"/>
      <c r="D38" s="162"/>
      <c r="E38" s="162"/>
      <c r="F38" s="162"/>
      <c r="G38" s="162"/>
      <c r="H38" s="162"/>
      <c r="I38" s="162"/>
      <c r="J38" s="158"/>
      <c r="K38" s="186"/>
      <c r="L38" s="186"/>
      <c r="M38" s="186"/>
      <c r="X38" s="159"/>
      <c r="Y38" s="168"/>
      <c r="Z38" s="162"/>
    </row>
    <row r="39" spans="1:26" s="160" customFormat="1" x14ac:dyDescent="0.25">
      <c r="A39" s="162"/>
      <c r="B39" s="162"/>
      <c r="C39" s="162"/>
      <c r="D39" s="162"/>
      <c r="E39" s="162"/>
      <c r="F39" s="162"/>
      <c r="G39" s="162"/>
      <c r="H39" s="162"/>
      <c r="I39" s="162"/>
      <c r="J39" s="158"/>
      <c r="K39" s="186"/>
      <c r="L39" s="186"/>
      <c r="M39" s="186"/>
      <c r="X39" s="159"/>
      <c r="Y39" s="168"/>
      <c r="Z39" s="162"/>
    </row>
    <row r="40" spans="1:26" s="160" customFormat="1" x14ac:dyDescent="0.25">
      <c r="A40" s="162"/>
      <c r="B40" s="162"/>
      <c r="C40" s="162"/>
      <c r="D40" s="162"/>
      <c r="E40" s="162"/>
      <c r="F40" s="162"/>
      <c r="G40" s="162"/>
      <c r="H40" s="162"/>
      <c r="I40" s="162"/>
      <c r="J40" s="158"/>
      <c r="K40" s="186"/>
      <c r="L40" s="186"/>
      <c r="M40" s="186"/>
      <c r="X40" s="159"/>
      <c r="Y40" s="168"/>
      <c r="Z40" s="162"/>
    </row>
    <row r="41" spans="1:26" s="160" customFormat="1" x14ac:dyDescent="0.25">
      <c r="A41" s="162"/>
      <c r="B41" s="162"/>
      <c r="C41" s="162"/>
      <c r="D41" s="162"/>
      <c r="E41" s="162"/>
      <c r="F41" s="162"/>
      <c r="G41" s="162"/>
      <c r="H41" s="162"/>
      <c r="I41" s="162"/>
      <c r="J41" s="158"/>
      <c r="K41" s="186"/>
      <c r="L41" s="186"/>
      <c r="M41" s="186"/>
      <c r="X41" s="159"/>
      <c r="Y41" s="168"/>
      <c r="Z41" s="162"/>
    </row>
    <row r="42" spans="1:26" s="160" customFormat="1" x14ac:dyDescent="0.25">
      <c r="A42" s="162"/>
      <c r="B42" s="162"/>
      <c r="C42" s="162"/>
      <c r="D42" s="162"/>
      <c r="E42" s="162"/>
      <c r="F42" s="162"/>
      <c r="G42" s="162"/>
      <c r="H42" s="162"/>
      <c r="I42" s="162"/>
      <c r="J42" s="158"/>
      <c r="K42" s="186"/>
      <c r="L42" s="186"/>
      <c r="M42" s="186"/>
      <c r="X42" s="159"/>
      <c r="Y42" s="168"/>
      <c r="Z42" s="162"/>
    </row>
    <row r="43" spans="1:26" s="160" customFormat="1" x14ac:dyDescent="0.25">
      <c r="A43" s="162"/>
      <c r="B43" s="162"/>
      <c r="C43" s="162"/>
      <c r="D43" s="162"/>
      <c r="E43" s="162"/>
      <c r="F43" s="162"/>
      <c r="G43" s="162"/>
      <c r="H43" s="162"/>
      <c r="I43" s="162"/>
      <c r="J43" s="158"/>
      <c r="K43" s="186"/>
      <c r="L43" s="186"/>
      <c r="M43" s="186"/>
      <c r="X43" s="159"/>
      <c r="Y43" s="168"/>
      <c r="Z43" s="162"/>
    </row>
    <row r="44" spans="1:26" s="160" customFormat="1" x14ac:dyDescent="0.25">
      <c r="A44" s="162"/>
      <c r="B44" s="162"/>
      <c r="C44" s="162"/>
      <c r="D44" s="162"/>
      <c r="E44" s="162"/>
      <c r="F44" s="162"/>
      <c r="G44" s="162"/>
      <c r="H44" s="162"/>
      <c r="I44" s="162"/>
      <c r="J44" s="158"/>
      <c r="K44" s="186"/>
      <c r="L44" s="186"/>
      <c r="M44" s="186"/>
      <c r="X44" s="159"/>
      <c r="Y44" s="168"/>
      <c r="Z44" s="162"/>
    </row>
    <row r="45" spans="1:26" s="160" customFormat="1" x14ac:dyDescent="0.25">
      <c r="A45" s="162"/>
      <c r="B45" s="162"/>
      <c r="C45" s="162"/>
      <c r="D45" s="162"/>
      <c r="E45" s="162"/>
      <c r="F45" s="162"/>
      <c r="G45" s="162"/>
      <c r="H45" s="162"/>
      <c r="I45" s="162"/>
      <c r="J45" s="158"/>
      <c r="K45" s="186"/>
      <c r="L45" s="186"/>
      <c r="M45" s="186"/>
      <c r="X45" s="159"/>
      <c r="Y45" s="168"/>
      <c r="Z45" s="162"/>
    </row>
    <row r="46" spans="1:26" s="160" customFormat="1" x14ac:dyDescent="0.25">
      <c r="A46" s="162"/>
      <c r="B46" s="162"/>
      <c r="C46" s="162"/>
      <c r="D46" s="162"/>
      <c r="E46" s="162"/>
      <c r="F46" s="162"/>
      <c r="G46" s="162"/>
      <c r="H46" s="162"/>
      <c r="I46" s="162"/>
      <c r="J46" s="158"/>
      <c r="K46" s="186"/>
      <c r="L46" s="186"/>
      <c r="M46" s="186"/>
      <c r="X46" s="159"/>
      <c r="Y46" s="168"/>
      <c r="Z46" s="162"/>
    </row>
    <row r="47" spans="1:26" s="160" customFormat="1" x14ac:dyDescent="0.25">
      <c r="A47" s="162"/>
      <c r="B47" s="162"/>
      <c r="C47" s="162"/>
      <c r="D47" s="162"/>
      <c r="E47" s="162"/>
      <c r="F47" s="162"/>
      <c r="G47" s="162"/>
      <c r="H47" s="162"/>
      <c r="I47" s="162"/>
      <c r="J47" s="158"/>
      <c r="K47" s="186"/>
      <c r="L47" s="186"/>
      <c r="M47" s="186"/>
      <c r="X47" s="159"/>
      <c r="Y47" s="168"/>
      <c r="Z47" s="162"/>
    </row>
    <row r="48" spans="1:26" s="160" customFormat="1" x14ac:dyDescent="0.25">
      <c r="A48" s="162"/>
      <c r="B48" s="162"/>
      <c r="C48" s="162"/>
      <c r="D48" s="162"/>
      <c r="E48" s="162"/>
      <c r="F48" s="162"/>
      <c r="G48" s="162"/>
      <c r="H48" s="162"/>
      <c r="I48" s="162"/>
      <c r="J48" s="158"/>
      <c r="K48" s="186"/>
      <c r="L48" s="186"/>
      <c r="M48" s="186"/>
      <c r="X48" s="159"/>
      <c r="Y48" s="168"/>
      <c r="Z48" s="162"/>
    </row>
    <row r="49" spans="1:26" s="160" customFormat="1" x14ac:dyDescent="0.25">
      <c r="A49" s="162"/>
      <c r="B49" s="162"/>
      <c r="C49" s="162"/>
      <c r="D49" s="162"/>
      <c r="E49" s="162"/>
      <c r="F49" s="162"/>
      <c r="G49" s="162"/>
      <c r="H49" s="162"/>
      <c r="I49" s="162"/>
      <c r="J49" s="158"/>
      <c r="K49" s="186"/>
      <c r="L49" s="186"/>
      <c r="M49" s="186"/>
      <c r="X49" s="159"/>
      <c r="Y49" s="168"/>
      <c r="Z49" s="162"/>
    </row>
    <row r="50" spans="1:26" s="160" customFormat="1" x14ac:dyDescent="0.25">
      <c r="A50" s="162"/>
      <c r="B50" s="162"/>
      <c r="C50" s="162"/>
      <c r="D50" s="162"/>
      <c r="E50" s="162"/>
      <c r="F50" s="162"/>
      <c r="G50" s="162"/>
      <c r="H50" s="162"/>
      <c r="I50" s="162"/>
      <c r="J50" s="158"/>
      <c r="K50" s="186"/>
      <c r="L50" s="186"/>
      <c r="M50" s="186"/>
      <c r="X50" s="159"/>
      <c r="Y50" s="168"/>
      <c r="Z50" s="162"/>
    </row>
    <row r="51" spans="1:26" s="160" customFormat="1" x14ac:dyDescent="0.25">
      <c r="A51" s="162"/>
      <c r="B51" s="162"/>
      <c r="C51" s="162"/>
      <c r="D51" s="162"/>
      <c r="E51" s="162"/>
      <c r="F51" s="162"/>
      <c r="G51" s="162"/>
      <c r="H51" s="162"/>
      <c r="I51" s="162"/>
      <c r="J51" s="158"/>
      <c r="K51" s="186"/>
      <c r="L51" s="186"/>
      <c r="M51" s="186"/>
      <c r="X51" s="159"/>
      <c r="Y51" s="168"/>
      <c r="Z51" s="162"/>
    </row>
    <row r="52" spans="1:26" s="160" customFormat="1" x14ac:dyDescent="0.25">
      <c r="A52" s="162"/>
      <c r="B52" s="162"/>
      <c r="C52" s="162"/>
      <c r="D52" s="162"/>
      <c r="E52" s="162"/>
      <c r="F52" s="162"/>
      <c r="G52" s="162"/>
      <c r="H52" s="162"/>
      <c r="I52" s="162"/>
      <c r="J52" s="158"/>
      <c r="K52" s="186"/>
      <c r="L52" s="186"/>
      <c r="M52" s="186"/>
      <c r="X52" s="159"/>
      <c r="Y52" s="168"/>
      <c r="Z52" s="162"/>
    </row>
    <row r="53" spans="1:26" s="160" customFormat="1" x14ac:dyDescent="0.25">
      <c r="A53" s="162"/>
      <c r="B53" s="162"/>
      <c r="C53" s="162"/>
      <c r="D53" s="162"/>
      <c r="E53" s="162"/>
      <c r="F53" s="162"/>
      <c r="G53" s="162"/>
      <c r="H53" s="162"/>
      <c r="I53" s="162"/>
      <c r="J53" s="158"/>
      <c r="K53" s="186"/>
      <c r="L53" s="186"/>
      <c r="M53" s="186"/>
      <c r="X53" s="159"/>
      <c r="Y53" s="168"/>
      <c r="Z53" s="162"/>
    </row>
    <row r="54" spans="1:26" s="160" customFormat="1" x14ac:dyDescent="0.25">
      <c r="A54" s="162"/>
      <c r="B54" s="162"/>
      <c r="C54" s="162"/>
      <c r="D54" s="162"/>
      <c r="E54" s="162"/>
      <c r="F54" s="162"/>
      <c r="G54" s="162"/>
      <c r="H54" s="162"/>
      <c r="I54" s="162"/>
      <c r="J54" s="158"/>
      <c r="K54" s="186"/>
      <c r="L54" s="186"/>
      <c r="M54" s="186"/>
      <c r="X54" s="159"/>
      <c r="Y54" s="168"/>
      <c r="Z54" s="162"/>
    </row>
    <row r="55" spans="1:26" s="160" customFormat="1" x14ac:dyDescent="0.25">
      <c r="A55" s="162"/>
      <c r="B55" s="162"/>
      <c r="C55" s="162"/>
      <c r="D55" s="162"/>
      <c r="E55" s="162"/>
      <c r="F55" s="162"/>
      <c r="G55" s="162"/>
      <c r="H55" s="162"/>
      <c r="I55" s="162"/>
      <c r="J55" s="158"/>
      <c r="K55" s="186"/>
      <c r="L55" s="186"/>
      <c r="M55" s="186"/>
      <c r="X55" s="159"/>
      <c r="Y55" s="168"/>
      <c r="Z55" s="162"/>
    </row>
    <row r="56" spans="1:26" s="160" customFormat="1" x14ac:dyDescent="0.25">
      <c r="A56" s="162"/>
      <c r="B56" s="162"/>
      <c r="C56" s="162"/>
      <c r="D56" s="162"/>
      <c r="E56" s="162"/>
      <c r="F56" s="162"/>
      <c r="G56" s="162"/>
      <c r="H56" s="162"/>
      <c r="I56" s="162"/>
      <c r="J56" s="158"/>
      <c r="K56" s="186"/>
      <c r="L56" s="186"/>
      <c r="M56" s="186"/>
      <c r="X56" s="159"/>
      <c r="Y56" s="168"/>
      <c r="Z56" s="162"/>
    </row>
    <row r="57" spans="1:26" s="160" customFormat="1" x14ac:dyDescent="0.25">
      <c r="A57" s="162"/>
      <c r="B57" s="162"/>
      <c r="C57" s="162"/>
      <c r="D57" s="162"/>
      <c r="E57" s="162"/>
      <c r="F57" s="162"/>
      <c r="G57" s="162"/>
      <c r="H57" s="162"/>
      <c r="I57" s="162"/>
      <c r="J57" s="158"/>
      <c r="K57" s="186"/>
      <c r="L57" s="186"/>
      <c r="M57" s="186"/>
      <c r="X57" s="159"/>
      <c r="Y57" s="168"/>
      <c r="Z57" s="162"/>
    </row>
    <row r="58" spans="1:26" s="160" customFormat="1" x14ac:dyDescent="0.25">
      <c r="A58" s="162"/>
      <c r="B58" s="162"/>
      <c r="C58" s="162"/>
      <c r="D58" s="162"/>
      <c r="E58" s="162"/>
      <c r="F58" s="162"/>
      <c r="G58" s="162"/>
      <c r="H58" s="162"/>
      <c r="I58" s="162"/>
      <c r="J58" s="158"/>
      <c r="K58" s="186"/>
      <c r="L58" s="186"/>
      <c r="M58" s="186"/>
      <c r="X58" s="159"/>
      <c r="Y58" s="168"/>
      <c r="Z58" s="162"/>
    </row>
    <row r="59" spans="1:26" s="160" customFormat="1" x14ac:dyDescent="0.25">
      <c r="A59" s="162"/>
      <c r="B59" s="162"/>
      <c r="C59" s="162"/>
      <c r="D59" s="162"/>
      <c r="E59" s="162"/>
      <c r="F59" s="162"/>
      <c r="G59" s="162"/>
      <c r="H59" s="162"/>
      <c r="I59" s="162"/>
      <c r="J59" s="158"/>
      <c r="K59" s="186"/>
      <c r="L59" s="186"/>
      <c r="M59" s="186"/>
      <c r="X59" s="159"/>
      <c r="Y59" s="168"/>
      <c r="Z59" s="162"/>
    </row>
    <row r="60" spans="1:26" s="160" customFormat="1" x14ac:dyDescent="0.25">
      <c r="A60" s="162"/>
      <c r="B60" s="162"/>
      <c r="C60" s="162"/>
      <c r="D60" s="162"/>
      <c r="E60" s="162"/>
      <c r="F60" s="162"/>
      <c r="G60" s="162"/>
      <c r="H60" s="162"/>
      <c r="I60" s="162"/>
      <c r="J60" s="158"/>
      <c r="K60" s="186"/>
      <c r="L60" s="186"/>
      <c r="M60" s="186"/>
      <c r="X60" s="159"/>
      <c r="Y60" s="168"/>
      <c r="Z60" s="162"/>
    </row>
    <row r="61" spans="1:26" s="160" customFormat="1" x14ac:dyDescent="0.25">
      <c r="A61" s="162"/>
      <c r="B61" s="162"/>
      <c r="C61" s="162"/>
      <c r="D61" s="162"/>
      <c r="E61" s="162"/>
      <c r="F61" s="162"/>
      <c r="G61" s="162"/>
      <c r="H61" s="162"/>
      <c r="I61" s="162"/>
      <c r="J61" s="158"/>
      <c r="K61" s="186"/>
      <c r="L61" s="186"/>
      <c r="M61" s="186"/>
      <c r="X61" s="159"/>
      <c r="Y61" s="168"/>
      <c r="Z61" s="162"/>
    </row>
    <row r="62" spans="1:26" s="160" customFormat="1" x14ac:dyDescent="0.25">
      <c r="A62" s="162"/>
      <c r="B62" s="162"/>
      <c r="C62" s="162"/>
      <c r="D62" s="162"/>
      <c r="E62" s="162"/>
      <c r="F62" s="162"/>
      <c r="G62" s="162"/>
      <c r="H62" s="162"/>
      <c r="I62" s="162"/>
      <c r="J62" s="158"/>
      <c r="K62" s="186"/>
      <c r="L62" s="186"/>
      <c r="M62" s="186"/>
      <c r="X62" s="159"/>
      <c r="Y62" s="168"/>
      <c r="Z62" s="162"/>
    </row>
    <row r="63" spans="1:26" s="160" customFormat="1" x14ac:dyDescent="0.25">
      <c r="A63" s="162"/>
      <c r="B63" s="162"/>
      <c r="C63" s="162"/>
      <c r="D63" s="162"/>
      <c r="E63" s="162"/>
      <c r="F63" s="162"/>
      <c r="G63" s="162"/>
      <c r="H63" s="162"/>
      <c r="I63" s="162"/>
      <c r="J63" s="158"/>
      <c r="K63" s="186"/>
      <c r="L63" s="186"/>
      <c r="M63" s="186"/>
      <c r="X63" s="159"/>
      <c r="Y63" s="168"/>
      <c r="Z63" s="162"/>
    </row>
    <row r="64" spans="1:26" s="160" customFormat="1" x14ac:dyDescent="0.25">
      <c r="A64" s="162"/>
      <c r="B64" s="162"/>
      <c r="C64" s="162"/>
      <c r="D64" s="162"/>
      <c r="E64" s="162"/>
      <c r="F64" s="162"/>
      <c r="G64" s="162"/>
      <c r="H64" s="162"/>
      <c r="I64" s="162"/>
      <c r="J64" s="158"/>
      <c r="K64" s="186"/>
      <c r="L64" s="186"/>
      <c r="M64" s="186"/>
      <c r="X64" s="159"/>
      <c r="Y64" s="168"/>
      <c r="Z64" s="162"/>
    </row>
    <row r="65" spans="1:26" s="160" customFormat="1" x14ac:dyDescent="0.25">
      <c r="A65" s="162"/>
      <c r="B65" s="162"/>
      <c r="C65" s="162"/>
      <c r="D65" s="162"/>
      <c r="E65" s="162"/>
      <c r="F65" s="162"/>
      <c r="G65" s="162"/>
      <c r="H65" s="162"/>
      <c r="I65" s="162"/>
      <c r="J65" s="158"/>
      <c r="K65" s="186"/>
      <c r="L65" s="186"/>
      <c r="M65" s="186"/>
      <c r="X65" s="159"/>
      <c r="Y65" s="168"/>
      <c r="Z65" s="162"/>
    </row>
    <row r="66" spans="1:26" s="160" customFormat="1" x14ac:dyDescent="0.25">
      <c r="A66" s="162"/>
      <c r="B66" s="162"/>
      <c r="C66" s="162"/>
      <c r="D66" s="162"/>
      <c r="E66" s="162"/>
      <c r="F66" s="162"/>
      <c r="G66" s="162"/>
      <c r="H66" s="162"/>
      <c r="I66" s="162"/>
      <c r="J66" s="158"/>
      <c r="K66" s="186"/>
      <c r="L66" s="186"/>
      <c r="M66" s="186"/>
      <c r="X66" s="159"/>
      <c r="Y66" s="168"/>
      <c r="Z66" s="162"/>
    </row>
    <row r="67" spans="1:26" s="160" customFormat="1" x14ac:dyDescent="0.25">
      <c r="A67" s="162"/>
      <c r="B67" s="162"/>
      <c r="C67" s="162"/>
      <c r="D67" s="162"/>
      <c r="E67" s="162"/>
      <c r="F67" s="162"/>
      <c r="G67" s="162"/>
      <c r="H67" s="162"/>
      <c r="I67" s="162"/>
      <c r="J67" s="158"/>
      <c r="K67" s="186"/>
      <c r="L67" s="186"/>
      <c r="M67" s="186"/>
      <c r="X67" s="159"/>
      <c r="Y67" s="168"/>
      <c r="Z67" s="162"/>
    </row>
    <row r="68" spans="1:26" s="160" customFormat="1" x14ac:dyDescent="0.25">
      <c r="A68" s="162"/>
      <c r="B68" s="162"/>
      <c r="C68" s="162"/>
      <c r="D68" s="162"/>
      <c r="E68" s="162"/>
      <c r="F68" s="162"/>
      <c r="G68" s="162"/>
      <c r="H68" s="162"/>
      <c r="I68" s="162"/>
      <c r="J68" s="158"/>
      <c r="K68" s="186"/>
      <c r="L68" s="186"/>
      <c r="M68" s="186"/>
      <c r="X68" s="159"/>
      <c r="Y68" s="168"/>
      <c r="Z68" s="162"/>
    </row>
    <row r="69" spans="1:26" s="160" customFormat="1" x14ac:dyDescent="0.25">
      <c r="A69" s="162"/>
      <c r="B69" s="162"/>
      <c r="C69" s="162"/>
      <c r="D69" s="162"/>
      <c r="E69" s="162"/>
      <c r="F69" s="162"/>
      <c r="G69" s="162"/>
      <c r="H69" s="162"/>
      <c r="I69" s="162"/>
      <c r="J69" s="158"/>
      <c r="K69" s="186"/>
      <c r="L69" s="186"/>
      <c r="M69" s="186"/>
      <c r="X69" s="159"/>
      <c r="Y69" s="168"/>
      <c r="Z69" s="162"/>
    </row>
    <row r="70" spans="1:26" s="160" customFormat="1" x14ac:dyDescent="0.25">
      <c r="A70" s="162"/>
      <c r="B70" s="162"/>
      <c r="C70" s="162"/>
      <c r="D70" s="162"/>
      <c r="E70" s="162"/>
      <c r="F70" s="162"/>
      <c r="G70" s="162"/>
      <c r="H70" s="162"/>
      <c r="I70" s="162"/>
      <c r="J70" s="158"/>
      <c r="K70" s="186"/>
      <c r="L70" s="186"/>
      <c r="M70" s="186"/>
      <c r="X70" s="159"/>
      <c r="Y70" s="168"/>
      <c r="Z70" s="162"/>
    </row>
    <row r="71" spans="1:26" s="160" customFormat="1" x14ac:dyDescent="0.25">
      <c r="A71" s="162"/>
      <c r="B71" s="162"/>
      <c r="C71" s="162"/>
      <c r="D71" s="162"/>
      <c r="E71" s="162"/>
      <c r="F71" s="162"/>
      <c r="G71" s="162"/>
      <c r="H71" s="162"/>
      <c r="I71" s="162"/>
      <c r="J71" s="158"/>
      <c r="K71" s="186"/>
      <c r="L71" s="186"/>
      <c r="M71" s="186"/>
      <c r="X71" s="159"/>
      <c r="Y71" s="168"/>
      <c r="Z71" s="162"/>
    </row>
    <row r="72" spans="1:26" s="160" customFormat="1" x14ac:dyDescent="0.25">
      <c r="A72" s="162"/>
      <c r="B72" s="162"/>
      <c r="C72" s="162"/>
      <c r="D72" s="162"/>
      <c r="E72" s="162"/>
      <c r="F72" s="162"/>
      <c r="G72" s="162"/>
      <c r="H72" s="162"/>
      <c r="I72" s="162"/>
      <c r="J72" s="158"/>
      <c r="K72" s="186"/>
      <c r="L72" s="186"/>
      <c r="M72" s="186"/>
      <c r="X72" s="159"/>
      <c r="Y72" s="168"/>
      <c r="Z72" s="162"/>
    </row>
    <row r="73" spans="1:26" s="160" customFormat="1" x14ac:dyDescent="0.25">
      <c r="A73" s="162"/>
      <c r="B73" s="162"/>
      <c r="C73" s="162"/>
      <c r="D73" s="162"/>
      <c r="E73" s="162"/>
      <c r="F73" s="162"/>
      <c r="G73" s="162"/>
      <c r="H73" s="162"/>
      <c r="I73" s="162"/>
      <c r="J73" s="158"/>
      <c r="K73" s="186"/>
      <c r="L73" s="186"/>
      <c r="M73" s="186"/>
      <c r="X73" s="159"/>
      <c r="Y73" s="168"/>
      <c r="Z73" s="162"/>
    </row>
    <row r="74" spans="1:26" s="160" customFormat="1" x14ac:dyDescent="0.25">
      <c r="A74" s="162"/>
      <c r="B74" s="162"/>
      <c r="C74" s="162"/>
      <c r="D74" s="162"/>
      <c r="E74" s="162"/>
      <c r="F74" s="162"/>
      <c r="G74" s="162"/>
      <c r="H74" s="162"/>
      <c r="I74" s="162"/>
      <c r="J74" s="158"/>
      <c r="K74" s="186"/>
      <c r="L74" s="186"/>
      <c r="M74" s="186"/>
      <c r="X74" s="159"/>
      <c r="Y74" s="168"/>
      <c r="Z74" s="162"/>
    </row>
    <row r="75" spans="1:26" s="160" customFormat="1" x14ac:dyDescent="0.25">
      <c r="A75" s="162"/>
      <c r="B75" s="162"/>
      <c r="C75" s="162"/>
      <c r="D75" s="162"/>
      <c r="E75" s="162"/>
      <c r="F75" s="162"/>
      <c r="G75" s="162"/>
      <c r="H75" s="162"/>
      <c r="I75" s="162"/>
      <c r="J75" s="158"/>
      <c r="K75" s="186"/>
      <c r="L75" s="186"/>
      <c r="M75" s="186"/>
      <c r="X75" s="159"/>
      <c r="Y75" s="168"/>
      <c r="Z75" s="162"/>
    </row>
    <row r="76" spans="1:26" s="160" customFormat="1" x14ac:dyDescent="0.25">
      <c r="A76" s="162"/>
      <c r="B76" s="162"/>
      <c r="C76" s="162"/>
      <c r="D76" s="162"/>
      <c r="E76" s="162"/>
      <c r="F76" s="162"/>
      <c r="G76" s="162"/>
      <c r="H76" s="162"/>
      <c r="I76" s="162"/>
      <c r="J76" s="158"/>
      <c r="K76" s="186"/>
      <c r="L76" s="186"/>
      <c r="M76" s="186"/>
      <c r="X76" s="159"/>
      <c r="Y76" s="168"/>
      <c r="Z76" s="162"/>
    </row>
    <row r="77" spans="1:26" s="160" customFormat="1" x14ac:dyDescent="0.25">
      <c r="A77" s="162"/>
      <c r="B77" s="162"/>
      <c r="C77" s="162"/>
      <c r="D77" s="162"/>
      <c r="E77" s="162"/>
      <c r="F77" s="162"/>
      <c r="G77" s="162"/>
      <c r="H77" s="162"/>
      <c r="I77" s="162"/>
      <c r="J77" s="158"/>
      <c r="K77" s="186"/>
      <c r="L77" s="186"/>
      <c r="M77" s="186"/>
      <c r="X77" s="159"/>
      <c r="Y77" s="168"/>
      <c r="Z77" s="162"/>
    </row>
    <row r="78" spans="1:26" s="160" customFormat="1" x14ac:dyDescent="0.25">
      <c r="A78" s="162"/>
      <c r="B78" s="162"/>
      <c r="C78" s="162"/>
      <c r="D78" s="162"/>
      <c r="E78" s="162"/>
      <c r="F78" s="162"/>
      <c r="G78" s="162"/>
      <c r="H78" s="162"/>
      <c r="I78" s="162"/>
      <c r="J78" s="158"/>
      <c r="K78" s="186"/>
      <c r="L78" s="186"/>
      <c r="M78" s="186"/>
      <c r="X78" s="159"/>
      <c r="Y78" s="168"/>
      <c r="Z78" s="162"/>
    </row>
    <row r="79" spans="1:26" s="160" customFormat="1" x14ac:dyDescent="0.25">
      <c r="A79" s="162"/>
      <c r="B79" s="162"/>
      <c r="C79" s="162"/>
      <c r="D79" s="162"/>
      <c r="E79" s="162"/>
      <c r="F79" s="162"/>
      <c r="G79" s="162"/>
      <c r="H79" s="162"/>
      <c r="I79" s="162"/>
      <c r="J79" s="158"/>
      <c r="K79" s="186"/>
      <c r="L79" s="186"/>
      <c r="M79" s="186"/>
      <c r="X79" s="159"/>
      <c r="Y79" s="168"/>
      <c r="Z79" s="162"/>
    </row>
    <row r="80" spans="1:26" s="160" customFormat="1" x14ac:dyDescent="0.25">
      <c r="A80" s="162"/>
      <c r="B80" s="162"/>
      <c r="C80" s="162"/>
      <c r="D80" s="162"/>
      <c r="E80" s="162"/>
      <c r="F80" s="162"/>
      <c r="G80" s="162"/>
      <c r="H80" s="162"/>
      <c r="I80" s="162"/>
      <c r="J80" s="158"/>
      <c r="K80" s="186"/>
      <c r="L80" s="186"/>
      <c r="M80" s="186"/>
      <c r="X80" s="159"/>
      <c r="Y80" s="168"/>
      <c r="Z80" s="162"/>
    </row>
    <row r="81" spans="1:26" s="160" customFormat="1" x14ac:dyDescent="0.25">
      <c r="A81" s="162"/>
      <c r="B81" s="162"/>
      <c r="C81" s="162"/>
      <c r="D81" s="162"/>
      <c r="E81" s="162"/>
      <c r="F81" s="162"/>
      <c r="G81" s="162"/>
      <c r="H81" s="162"/>
      <c r="I81" s="162"/>
      <c r="J81" s="158"/>
      <c r="K81" s="186"/>
      <c r="L81" s="186"/>
      <c r="M81" s="186"/>
      <c r="X81" s="159"/>
      <c r="Y81" s="168"/>
      <c r="Z81" s="162"/>
    </row>
    <row r="82" spans="1:26" s="160" customFormat="1" x14ac:dyDescent="0.25">
      <c r="A82" s="162"/>
      <c r="B82" s="162"/>
      <c r="C82" s="162"/>
      <c r="D82" s="162"/>
      <c r="E82" s="162"/>
      <c r="F82" s="162"/>
      <c r="G82" s="162"/>
      <c r="H82" s="162"/>
      <c r="I82" s="162"/>
      <c r="J82" s="158"/>
      <c r="K82" s="186"/>
      <c r="L82" s="186"/>
      <c r="M82" s="186"/>
      <c r="X82" s="159"/>
      <c r="Y82" s="168"/>
      <c r="Z82" s="162"/>
    </row>
    <row r="83" spans="1:26" s="160" customFormat="1" x14ac:dyDescent="0.25">
      <c r="A83" s="162"/>
      <c r="B83" s="162"/>
      <c r="C83" s="162"/>
      <c r="D83" s="162"/>
      <c r="E83" s="162"/>
      <c r="F83" s="162"/>
      <c r="G83" s="162"/>
      <c r="H83" s="162"/>
      <c r="I83" s="162"/>
      <c r="J83" s="158"/>
      <c r="K83" s="186"/>
      <c r="L83" s="186"/>
      <c r="M83" s="186"/>
      <c r="X83" s="159"/>
      <c r="Y83" s="168"/>
      <c r="Z83" s="162"/>
    </row>
    <row r="84" spans="1:26" s="160" customFormat="1" x14ac:dyDescent="0.25">
      <c r="A84" s="162"/>
      <c r="B84" s="162"/>
      <c r="C84" s="162"/>
      <c r="D84" s="162"/>
      <c r="E84" s="162"/>
      <c r="F84" s="162"/>
      <c r="G84" s="162"/>
      <c r="H84" s="162"/>
      <c r="I84" s="162"/>
      <c r="J84" s="158"/>
      <c r="K84" s="186"/>
      <c r="L84" s="186"/>
      <c r="M84" s="186"/>
      <c r="X84" s="159"/>
      <c r="Y84" s="168"/>
      <c r="Z84" s="162"/>
    </row>
    <row r="85" spans="1:26" s="160" customFormat="1" x14ac:dyDescent="0.25">
      <c r="A85" s="162"/>
      <c r="B85" s="162"/>
      <c r="C85" s="162"/>
      <c r="D85" s="162"/>
      <c r="E85" s="162"/>
      <c r="F85" s="162"/>
      <c r="G85" s="162"/>
      <c r="H85" s="162"/>
      <c r="I85" s="162"/>
      <c r="J85" s="158"/>
      <c r="K85" s="186"/>
      <c r="L85" s="186"/>
      <c r="M85" s="186"/>
      <c r="X85" s="159"/>
      <c r="Y85" s="168"/>
      <c r="Z85" s="162"/>
    </row>
  </sheetData>
  <mergeCells count="25">
    <mergeCell ref="A5:W5"/>
    <mergeCell ref="A10:J10"/>
    <mergeCell ref="O6:O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Y6:Y7"/>
    <mergeCell ref="P6:P7"/>
    <mergeCell ref="Q6:Q7"/>
    <mergeCell ref="R6:S6"/>
    <mergeCell ref="T6:T7"/>
    <mergeCell ref="U6:V6"/>
    <mergeCell ref="W6:W7"/>
  </mergeCells>
  <pageMargins left="0.39370078740157483" right="0.39370078740157483" top="0.78740157480314965" bottom="0.78740157480314965" header="0.31496062992125984" footer="0.31496062992125984"/>
  <pageSetup paperSize="9" scale="38" firstPageNumber="183" fitToHeight="0" orientation="landscape" useFirstPageNumber="1" r:id="rId1"/>
  <headerFooter>
    <oddFooter>&amp;L&amp;"Arial,Kurzíva"Zastupitelstvo Olomouckého kraje 12.12.2022
11.1. - Rozpočet OK na rok 2023 - návrh rozpočtu 
Příloha č. 5g) - Projekty - investiční&amp;R&amp;"Arial,Kurzíva"Strana &amp;P (celkem 193)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85"/>
  <sheetViews>
    <sheetView showGridLines="0" view="pageBreakPreview" zoomScale="70" zoomScaleNormal="75" zoomScaleSheetLayoutView="70" zoomScalePageLayoutView="75" workbookViewId="0">
      <selection activeCell="A5" sqref="A5:W5"/>
    </sheetView>
  </sheetViews>
  <sheetFormatPr defaultColWidth="9.140625" defaultRowHeight="15" outlineLevelCol="1" x14ac:dyDescent="0.25"/>
  <cols>
    <col min="1" max="1" width="5.5703125" style="162" customWidth="1"/>
    <col min="2" max="2" width="4.7109375" style="162" customWidth="1"/>
    <col min="3" max="3" width="6.42578125" style="162" hidden="1" customWidth="1" outlineLevel="1"/>
    <col min="4" max="4" width="6.85546875" style="162" hidden="1" customWidth="1" outlineLevel="1"/>
    <col min="5" max="5" width="7.7109375" style="162" customWidth="1" collapsed="1"/>
    <col min="6" max="6" width="15.140625" style="162" hidden="1" customWidth="1" outlineLevel="1"/>
    <col min="7" max="7" width="56.42578125" style="162" customWidth="1" collapsed="1"/>
    <col min="8" max="8" width="61.85546875" style="162" customWidth="1"/>
    <col min="9" max="9" width="7.140625" style="162" customWidth="1"/>
    <col min="10" max="10" width="14.7109375" style="158" customWidth="1"/>
    <col min="11" max="12" width="14.85546875" style="160" customWidth="1"/>
    <col min="13" max="13" width="13.5703125" style="160" customWidth="1"/>
    <col min="14" max="14" width="16.5703125" style="160" customWidth="1"/>
    <col min="15" max="15" width="14.7109375" style="160" customWidth="1"/>
    <col min="16" max="16" width="15.7109375" style="160" customWidth="1"/>
    <col min="17" max="17" width="16.7109375" style="160" customWidth="1"/>
    <col min="18" max="18" width="16.42578125" style="160" customWidth="1"/>
    <col min="19" max="19" width="17.42578125" style="160" customWidth="1"/>
    <col min="20" max="22" width="14.85546875" style="160" customWidth="1"/>
    <col min="23" max="23" width="14.42578125" style="160" customWidth="1"/>
    <col min="24" max="24" width="10.5703125" style="159" hidden="1" customWidth="1"/>
    <col min="25" max="25" width="17.7109375" style="168" customWidth="1"/>
    <col min="26" max="16384" width="9.140625" style="162"/>
  </cols>
  <sheetData>
    <row r="1" spans="1:26" ht="21.75" customHeight="1" x14ac:dyDescent="0.3">
      <c r="A1" s="94" t="s">
        <v>174</v>
      </c>
      <c r="B1" s="1"/>
      <c r="C1" s="1"/>
      <c r="D1" s="1"/>
      <c r="E1" s="1"/>
      <c r="F1" s="2"/>
      <c r="G1" s="3"/>
      <c r="H1" s="4"/>
      <c r="I1" s="1"/>
      <c r="K1" s="159"/>
      <c r="N1" s="8"/>
      <c r="O1" s="8"/>
      <c r="Q1" s="8"/>
      <c r="R1" s="8"/>
      <c r="S1" s="8"/>
      <c r="T1" s="9"/>
      <c r="U1" s="161"/>
      <c r="V1" s="162"/>
      <c r="W1" s="162"/>
      <c r="X1" s="163"/>
      <c r="Y1" s="162"/>
    </row>
    <row r="2" spans="1:26" ht="15.75" x14ac:dyDescent="0.25">
      <c r="A2" s="103" t="s">
        <v>175</v>
      </c>
      <c r="B2" s="95"/>
      <c r="C2" s="95"/>
      <c r="D2" s="164"/>
      <c r="E2" s="164"/>
      <c r="F2" s="97"/>
      <c r="G2" s="98" t="s">
        <v>176</v>
      </c>
      <c r="H2" s="99" t="s">
        <v>177</v>
      </c>
      <c r="I2" s="13"/>
      <c r="K2" s="159"/>
      <c r="N2" s="14"/>
      <c r="O2" s="14"/>
      <c r="Q2" s="14"/>
      <c r="R2" s="14"/>
      <c r="S2" s="14"/>
      <c r="T2" s="15"/>
      <c r="U2" s="161"/>
      <c r="V2" s="162"/>
      <c r="W2" s="162"/>
      <c r="X2" s="163"/>
      <c r="Y2" s="162"/>
    </row>
    <row r="3" spans="1:26" ht="15.75" x14ac:dyDescent="0.25">
      <c r="A3" s="100"/>
      <c r="B3" s="101"/>
      <c r="C3" s="95"/>
      <c r="D3" s="164"/>
      <c r="E3" s="164"/>
      <c r="F3" s="97"/>
      <c r="G3" s="101" t="s">
        <v>1</v>
      </c>
      <c r="H3" s="102"/>
      <c r="I3" s="13"/>
      <c r="K3" s="159"/>
      <c r="N3" s="14"/>
      <c r="O3" s="14"/>
      <c r="Q3" s="14"/>
      <c r="R3" s="14"/>
      <c r="S3" s="14"/>
      <c r="T3" s="15"/>
      <c r="U3" s="161"/>
      <c r="V3" s="162"/>
      <c r="W3" s="162"/>
      <c r="X3" s="163"/>
      <c r="Y3" s="162"/>
    </row>
    <row r="4" spans="1:26" ht="17.45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6"/>
      <c r="M4" s="165"/>
      <c r="N4" s="166"/>
      <c r="O4" s="165"/>
      <c r="P4" s="165"/>
      <c r="Q4" s="165"/>
      <c r="R4" s="165"/>
      <c r="S4" s="165"/>
      <c r="T4" s="165"/>
      <c r="U4" s="165"/>
      <c r="V4" s="165"/>
      <c r="W4" s="167" t="s">
        <v>2</v>
      </c>
      <c r="Y4" s="167"/>
      <c r="Z4" s="161"/>
    </row>
    <row r="5" spans="1:26" ht="25.5" customHeight="1" x14ac:dyDescent="0.25">
      <c r="A5" s="420" t="s">
        <v>197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2"/>
      <c r="X5" s="419"/>
      <c r="Y5" s="419"/>
    </row>
    <row r="6" spans="1:26" ht="25.5" customHeight="1" x14ac:dyDescent="0.25">
      <c r="A6" s="353" t="s">
        <v>3</v>
      </c>
      <c r="B6" s="353" t="s">
        <v>4</v>
      </c>
      <c r="C6" s="354" t="s">
        <v>179</v>
      </c>
      <c r="D6" s="354" t="s">
        <v>5</v>
      </c>
      <c r="E6" s="354" t="s">
        <v>7</v>
      </c>
      <c r="F6" s="354" t="s">
        <v>8</v>
      </c>
      <c r="G6" s="354" t="s">
        <v>9</v>
      </c>
      <c r="H6" s="344" t="s">
        <v>10</v>
      </c>
      <c r="I6" s="355" t="s">
        <v>11</v>
      </c>
      <c r="J6" s="344" t="s">
        <v>12</v>
      </c>
      <c r="K6" s="344" t="s">
        <v>13</v>
      </c>
      <c r="L6" s="344" t="s">
        <v>14</v>
      </c>
      <c r="M6" s="344" t="s">
        <v>15</v>
      </c>
      <c r="N6" s="344" t="s">
        <v>22</v>
      </c>
      <c r="O6" s="343" t="s">
        <v>80</v>
      </c>
      <c r="P6" s="412" t="s">
        <v>84</v>
      </c>
      <c r="Q6" s="412" t="s">
        <v>82</v>
      </c>
      <c r="R6" s="413" t="s">
        <v>21</v>
      </c>
      <c r="S6" s="413"/>
      <c r="T6" s="412" t="s">
        <v>81</v>
      </c>
      <c r="U6" s="413" t="s">
        <v>21</v>
      </c>
      <c r="V6" s="413"/>
      <c r="W6" s="343" t="s">
        <v>83</v>
      </c>
      <c r="X6" s="343" t="s">
        <v>181</v>
      </c>
      <c r="Y6" s="336" t="s">
        <v>16</v>
      </c>
    </row>
    <row r="7" spans="1:26" ht="81" customHeight="1" x14ac:dyDescent="0.25">
      <c r="A7" s="353"/>
      <c r="B7" s="353"/>
      <c r="C7" s="354"/>
      <c r="D7" s="354"/>
      <c r="E7" s="354"/>
      <c r="F7" s="354"/>
      <c r="G7" s="354"/>
      <c r="H7" s="344"/>
      <c r="I7" s="355"/>
      <c r="J7" s="344"/>
      <c r="K7" s="344"/>
      <c r="L7" s="344"/>
      <c r="M7" s="344"/>
      <c r="N7" s="344"/>
      <c r="O7" s="343"/>
      <c r="P7" s="412"/>
      <c r="Q7" s="412"/>
      <c r="R7" s="21" t="s">
        <v>182</v>
      </c>
      <c r="S7" s="21" t="s">
        <v>183</v>
      </c>
      <c r="T7" s="412"/>
      <c r="U7" s="21" t="s">
        <v>19</v>
      </c>
      <c r="V7" s="21" t="s">
        <v>20</v>
      </c>
      <c r="W7" s="343"/>
      <c r="X7" s="343"/>
      <c r="Y7" s="336"/>
    </row>
    <row r="8" spans="1:26" s="171" customFormat="1" ht="25.5" customHeight="1" x14ac:dyDescent="0.3">
      <c r="A8" s="169" t="s">
        <v>17</v>
      </c>
      <c r="B8" s="169"/>
      <c r="C8" s="169"/>
      <c r="D8" s="169"/>
      <c r="E8" s="169"/>
      <c r="F8" s="169"/>
      <c r="G8" s="169"/>
      <c r="H8" s="169"/>
      <c r="I8" s="169"/>
      <c r="J8" s="169"/>
      <c r="K8" s="24">
        <f>SUM(K9:K9)</f>
        <v>242522</v>
      </c>
      <c r="L8" s="24">
        <f>SUM(L9:L9)</f>
        <v>197192</v>
      </c>
      <c r="M8" s="24">
        <f>SUM(M9:M9)</f>
        <v>45330</v>
      </c>
      <c r="N8" s="24"/>
      <c r="O8" s="24">
        <f t="shared" ref="O8:W8" si="0">SUM(O9:O9)</f>
        <v>23607</v>
      </c>
      <c r="P8" s="25">
        <f t="shared" si="0"/>
        <v>218915</v>
      </c>
      <c r="Q8" s="25">
        <f t="shared" si="0"/>
        <v>177055</v>
      </c>
      <c r="R8" s="25">
        <f t="shared" si="0"/>
        <v>0</v>
      </c>
      <c r="S8" s="25">
        <f t="shared" si="0"/>
        <v>177055</v>
      </c>
      <c r="T8" s="25">
        <f t="shared" si="0"/>
        <v>41860</v>
      </c>
      <c r="U8" s="25">
        <f t="shared" si="0"/>
        <v>31245</v>
      </c>
      <c r="V8" s="25">
        <f t="shared" si="0"/>
        <v>10615</v>
      </c>
      <c r="W8" s="24">
        <f t="shared" si="0"/>
        <v>0</v>
      </c>
      <c r="X8" s="170"/>
      <c r="Y8" s="26"/>
    </row>
    <row r="9" spans="1:26" s="183" customFormat="1" ht="164.25" customHeight="1" x14ac:dyDescent="0.25">
      <c r="A9" s="172">
        <v>1</v>
      </c>
      <c r="B9" s="42" t="s">
        <v>184</v>
      </c>
      <c r="C9" s="172">
        <v>6111</v>
      </c>
      <c r="D9" s="172">
        <v>3635</v>
      </c>
      <c r="E9" s="172">
        <v>61</v>
      </c>
      <c r="F9" s="187">
        <v>60012101477</v>
      </c>
      <c r="G9" s="174" t="s">
        <v>198</v>
      </c>
      <c r="H9" s="270" t="s">
        <v>199</v>
      </c>
      <c r="I9" s="188"/>
      <c r="J9" s="188" t="s">
        <v>33</v>
      </c>
      <c r="K9" s="127">
        <v>242522</v>
      </c>
      <c r="L9" s="127">
        <v>197192</v>
      </c>
      <c r="M9" s="127">
        <f>+K9-L9</f>
        <v>45330</v>
      </c>
      <c r="N9" s="195" t="s">
        <v>200</v>
      </c>
      <c r="O9" s="176">
        <v>23607</v>
      </c>
      <c r="P9" s="177">
        <f>Q9+T9</f>
        <v>218915</v>
      </c>
      <c r="Q9" s="178">
        <v>177055</v>
      </c>
      <c r="R9" s="176">
        <v>0</v>
      </c>
      <c r="S9" s="176">
        <v>177055</v>
      </c>
      <c r="T9" s="179">
        <f>SUM(U9:V9)</f>
        <v>41860</v>
      </c>
      <c r="U9" s="180">
        <v>31245</v>
      </c>
      <c r="V9" s="180">
        <v>10615</v>
      </c>
      <c r="W9" s="180">
        <f>K9-O9-P9</f>
        <v>0</v>
      </c>
      <c r="X9" s="181">
        <v>1</v>
      </c>
      <c r="Y9" s="182" t="s">
        <v>338</v>
      </c>
    </row>
    <row r="10" spans="1:26" ht="35.450000000000003" customHeight="1" x14ac:dyDescent="0.25">
      <c r="A10" s="184" t="s">
        <v>201</v>
      </c>
      <c r="B10" s="184"/>
      <c r="C10" s="184"/>
      <c r="D10" s="184"/>
      <c r="E10" s="184"/>
      <c r="F10" s="184"/>
      <c r="G10" s="184"/>
      <c r="H10" s="184"/>
      <c r="I10" s="184"/>
      <c r="J10" s="184"/>
      <c r="K10" s="58">
        <f>K8</f>
        <v>242522</v>
      </c>
      <c r="L10" s="58">
        <f>L8</f>
        <v>197192</v>
      </c>
      <c r="M10" s="58">
        <f>M8</f>
        <v>45330</v>
      </c>
      <c r="N10" s="58"/>
      <c r="O10" s="58">
        <f t="shared" ref="O10:W10" si="1">O8</f>
        <v>23607</v>
      </c>
      <c r="P10" s="58">
        <f t="shared" si="1"/>
        <v>218915</v>
      </c>
      <c r="Q10" s="58">
        <f t="shared" si="1"/>
        <v>177055</v>
      </c>
      <c r="R10" s="58">
        <f t="shared" si="1"/>
        <v>0</v>
      </c>
      <c r="S10" s="58">
        <f t="shared" si="1"/>
        <v>177055</v>
      </c>
      <c r="T10" s="58">
        <f t="shared" si="1"/>
        <v>41860</v>
      </c>
      <c r="U10" s="58">
        <f t="shared" si="1"/>
        <v>31245</v>
      </c>
      <c r="V10" s="58">
        <f t="shared" si="1"/>
        <v>10615</v>
      </c>
      <c r="W10" s="58">
        <f t="shared" si="1"/>
        <v>0</v>
      </c>
      <c r="X10" s="60"/>
      <c r="Y10" s="60"/>
    </row>
    <row r="11" spans="1:26" s="160" customFormat="1" x14ac:dyDescent="0.25">
      <c r="A11" s="158"/>
      <c r="B11" s="158"/>
      <c r="C11" s="158"/>
      <c r="D11" s="158"/>
      <c r="E11" s="158"/>
      <c r="F11" s="158"/>
      <c r="G11" s="158"/>
      <c r="H11" s="158"/>
      <c r="I11" s="162"/>
      <c r="J11" s="194"/>
      <c r="K11" s="186"/>
      <c r="L11" s="186"/>
      <c r="M11" s="186"/>
      <c r="X11" s="159"/>
      <c r="Y11" s="168"/>
      <c r="Z11" s="162"/>
    </row>
    <row r="12" spans="1:26" s="160" customFormat="1" x14ac:dyDescent="0.25">
      <c r="A12" s="158"/>
      <c r="B12" s="158"/>
      <c r="C12" s="158"/>
      <c r="D12" s="158"/>
      <c r="E12" s="158"/>
      <c r="F12" s="158"/>
      <c r="G12" s="158"/>
      <c r="H12" s="158"/>
      <c r="I12" s="162"/>
      <c r="J12" s="194"/>
      <c r="K12" s="186"/>
      <c r="L12" s="186"/>
      <c r="M12" s="186"/>
      <c r="X12" s="159"/>
      <c r="Y12" s="168"/>
      <c r="Z12" s="162"/>
    </row>
    <row r="13" spans="1:26" s="160" customFormat="1" x14ac:dyDescent="0.25">
      <c r="A13" s="158"/>
      <c r="B13" s="158"/>
      <c r="C13" s="158"/>
      <c r="D13" s="158"/>
      <c r="E13" s="158"/>
      <c r="F13" s="158"/>
      <c r="G13" s="158"/>
      <c r="H13" s="158"/>
      <c r="I13" s="162"/>
      <c r="J13" s="194"/>
      <c r="K13" s="186"/>
      <c r="L13" s="186"/>
      <c r="M13" s="186"/>
      <c r="X13" s="159"/>
      <c r="Y13" s="168"/>
      <c r="Z13" s="162"/>
    </row>
    <row r="14" spans="1:26" s="160" customFormat="1" x14ac:dyDescent="0.25">
      <c r="A14" s="158"/>
      <c r="B14" s="158"/>
      <c r="C14" s="158"/>
      <c r="D14" s="158"/>
      <c r="E14" s="158"/>
      <c r="F14" s="158"/>
      <c r="G14" s="158"/>
      <c r="H14" s="158"/>
      <c r="I14" s="162"/>
      <c r="J14" s="194"/>
      <c r="K14" s="186"/>
      <c r="L14" s="186"/>
      <c r="M14" s="186"/>
      <c r="X14" s="159"/>
      <c r="Y14" s="168"/>
      <c r="Z14" s="162"/>
    </row>
    <row r="15" spans="1:26" s="160" customFormat="1" x14ac:dyDescent="0.25">
      <c r="A15" s="158"/>
      <c r="B15" s="158"/>
      <c r="C15" s="158"/>
      <c r="D15" s="158"/>
      <c r="E15" s="158"/>
      <c r="F15" s="158"/>
      <c r="G15" s="158"/>
      <c r="H15" s="158"/>
      <c r="I15" s="162"/>
      <c r="J15" s="194"/>
      <c r="K15" s="186"/>
      <c r="L15" s="186"/>
      <c r="M15" s="186"/>
      <c r="X15" s="159"/>
      <c r="Y15" s="168"/>
      <c r="Z15" s="162"/>
    </row>
    <row r="16" spans="1:26" s="160" customFormat="1" x14ac:dyDescent="0.25">
      <c r="A16" s="158"/>
      <c r="B16" s="158"/>
      <c r="C16" s="158"/>
      <c r="D16" s="158"/>
      <c r="E16" s="158"/>
      <c r="F16" s="158"/>
      <c r="G16" s="158"/>
      <c r="H16" s="158"/>
      <c r="I16" s="162"/>
      <c r="J16" s="194"/>
      <c r="K16" s="186"/>
      <c r="L16" s="186"/>
      <c r="M16" s="186"/>
      <c r="X16" s="159"/>
      <c r="Y16" s="168"/>
      <c r="Z16" s="162"/>
    </row>
    <row r="17" spans="1:26" s="160" customFormat="1" x14ac:dyDescent="0.25">
      <c r="A17" s="158"/>
      <c r="B17" s="158"/>
      <c r="C17" s="158"/>
      <c r="D17" s="158"/>
      <c r="E17" s="158"/>
      <c r="F17" s="158"/>
      <c r="G17" s="158"/>
      <c r="H17" s="158"/>
      <c r="I17" s="162"/>
      <c r="J17" s="194"/>
      <c r="K17" s="186"/>
      <c r="L17" s="186"/>
      <c r="M17" s="186"/>
      <c r="X17" s="159"/>
      <c r="Y17" s="168"/>
      <c r="Z17" s="162"/>
    </row>
    <row r="18" spans="1:26" s="160" customFormat="1" x14ac:dyDescent="0.25">
      <c r="A18" s="158"/>
      <c r="B18" s="158"/>
      <c r="C18" s="158"/>
      <c r="D18" s="158"/>
      <c r="E18" s="158"/>
      <c r="F18" s="158"/>
      <c r="G18" s="158"/>
      <c r="H18" s="158"/>
      <c r="I18" s="162"/>
      <c r="J18" s="194"/>
      <c r="K18" s="186"/>
      <c r="L18" s="186"/>
      <c r="M18" s="186"/>
      <c r="X18" s="159"/>
      <c r="Y18" s="168"/>
      <c r="Z18" s="162"/>
    </row>
    <row r="19" spans="1:26" s="160" customFormat="1" x14ac:dyDescent="0.25">
      <c r="A19" s="158"/>
      <c r="B19" s="158"/>
      <c r="C19" s="158"/>
      <c r="D19" s="158"/>
      <c r="E19" s="158"/>
      <c r="F19" s="158"/>
      <c r="G19" s="158"/>
      <c r="H19" s="158"/>
      <c r="I19" s="162"/>
      <c r="J19" s="194"/>
      <c r="K19" s="186"/>
      <c r="L19" s="186"/>
      <c r="M19" s="186"/>
      <c r="X19" s="159"/>
      <c r="Y19" s="168"/>
      <c r="Z19" s="162"/>
    </row>
    <row r="20" spans="1:26" s="160" customFormat="1" x14ac:dyDescent="0.25">
      <c r="A20" s="158"/>
      <c r="B20" s="158"/>
      <c r="C20" s="158"/>
      <c r="D20" s="158"/>
      <c r="E20" s="158"/>
      <c r="F20" s="158"/>
      <c r="G20" s="158"/>
      <c r="H20" s="158"/>
      <c r="I20" s="162"/>
      <c r="J20" s="194"/>
      <c r="K20" s="186"/>
      <c r="L20" s="186"/>
      <c r="M20" s="186"/>
      <c r="X20" s="159"/>
      <c r="Y20" s="168"/>
      <c r="Z20" s="162"/>
    </row>
    <row r="21" spans="1:26" s="160" customFormat="1" x14ac:dyDescent="0.25">
      <c r="A21" s="158"/>
      <c r="B21" s="158"/>
      <c r="C21" s="158"/>
      <c r="D21" s="158"/>
      <c r="E21" s="158"/>
      <c r="F21" s="158"/>
      <c r="G21" s="158"/>
      <c r="H21" s="158"/>
      <c r="I21" s="162"/>
      <c r="J21" s="194"/>
      <c r="K21" s="186"/>
      <c r="L21" s="186"/>
      <c r="M21" s="186"/>
      <c r="X21" s="159"/>
      <c r="Y21" s="168"/>
      <c r="Z21" s="162"/>
    </row>
    <row r="22" spans="1:26" s="160" customFormat="1" x14ac:dyDescent="0.25">
      <c r="A22" s="158"/>
      <c r="B22" s="158"/>
      <c r="C22" s="158"/>
      <c r="D22" s="158"/>
      <c r="E22" s="158"/>
      <c r="F22" s="158"/>
      <c r="G22" s="158"/>
      <c r="H22" s="158"/>
      <c r="I22" s="162"/>
      <c r="J22" s="194"/>
      <c r="K22" s="186"/>
      <c r="L22" s="186"/>
      <c r="M22" s="186"/>
      <c r="X22" s="159"/>
      <c r="Y22" s="168"/>
      <c r="Z22" s="162"/>
    </row>
    <row r="23" spans="1:26" s="160" customFormat="1" x14ac:dyDescent="0.25">
      <c r="A23" s="158"/>
      <c r="B23" s="158"/>
      <c r="C23" s="158"/>
      <c r="D23" s="158"/>
      <c r="E23" s="158"/>
      <c r="F23" s="158"/>
      <c r="G23" s="158"/>
      <c r="H23" s="158"/>
      <c r="I23" s="162"/>
      <c r="J23" s="158"/>
      <c r="K23" s="186"/>
      <c r="L23" s="186"/>
      <c r="M23" s="186"/>
      <c r="X23" s="159"/>
      <c r="Y23" s="168"/>
      <c r="Z23" s="162"/>
    </row>
    <row r="24" spans="1:26" s="160" customFormat="1" x14ac:dyDescent="0.25">
      <c r="A24" s="158"/>
      <c r="B24" s="158"/>
      <c r="C24" s="158"/>
      <c r="D24" s="158"/>
      <c r="E24" s="158"/>
      <c r="F24" s="158"/>
      <c r="G24" s="158"/>
      <c r="H24" s="158"/>
      <c r="I24" s="162"/>
      <c r="J24" s="158"/>
      <c r="K24" s="186"/>
      <c r="L24" s="186"/>
      <c r="M24" s="186"/>
      <c r="X24" s="159"/>
      <c r="Y24" s="168"/>
      <c r="Z24" s="162"/>
    </row>
    <row r="25" spans="1:26" s="160" customFormat="1" x14ac:dyDescent="0.25">
      <c r="A25" s="158"/>
      <c r="B25" s="158"/>
      <c r="C25" s="158"/>
      <c r="D25" s="158"/>
      <c r="E25" s="158"/>
      <c r="F25" s="158"/>
      <c r="G25" s="158"/>
      <c r="H25" s="158"/>
      <c r="I25" s="162"/>
      <c r="J25" s="158"/>
      <c r="K25" s="186"/>
      <c r="L25" s="186"/>
      <c r="M25" s="186"/>
      <c r="X25" s="159"/>
      <c r="Y25" s="168"/>
      <c r="Z25" s="162"/>
    </row>
    <row r="26" spans="1:26" s="160" customFormat="1" x14ac:dyDescent="0.25">
      <c r="A26" s="158"/>
      <c r="B26" s="158"/>
      <c r="C26" s="158"/>
      <c r="D26" s="158"/>
      <c r="E26" s="158"/>
      <c r="F26" s="158"/>
      <c r="G26" s="158"/>
      <c r="H26" s="158"/>
      <c r="I26" s="162"/>
      <c r="J26" s="158"/>
      <c r="K26" s="186"/>
      <c r="L26" s="186"/>
      <c r="M26" s="186"/>
      <c r="X26" s="159"/>
      <c r="Y26" s="168"/>
      <c r="Z26" s="162"/>
    </row>
    <row r="27" spans="1:26" s="160" customFormat="1" x14ac:dyDescent="0.25">
      <c r="A27" s="158"/>
      <c r="B27" s="158"/>
      <c r="C27" s="158"/>
      <c r="D27" s="158"/>
      <c r="E27" s="158"/>
      <c r="F27" s="158"/>
      <c r="G27" s="158"/>
      <c r="H27" s="158"/>
      <c r="I27" s="162"/>
      <c r="J27" s="158"/>
      <c r="K27" s="186"/>
      <c r="L27" s="186"/>
      <c r="M27" s="186"/>
      <c r="X27" s="159"/>
      <c r="Y27" s="168"/>
      <c r="Z27" s="162"/>
    </row>
    <row r="28" spans="1:26" s="160" customFormat="1" x14ac:dyDescent="0.25">
      <c r="A28" s="158"/>
      <c r="B28" s="158"/>
      <c r="C28" s="158"/>
      <c r="D28" s="158"/>
      <c r="E28" s="158"/>
      <c r="F28" s="158"/>
      <c r="G28" s="158"/>
      <c r="H28" s="158"/>
      <c r="I28" s="162"/>
      <c r="J28" s="158"/>
      <c r="K28" s="186"/>
      <c r="L28" s="186"/>
      <c r="M28" s="186"/>
      <c r="X28" s="159"/>
      <c r="Y28" s="168"/>
      <c r="Z28" s="162"/>
    </row>
    <row r="29" spans="1:26" s="160" customFormat="1" x14ac:dyDescent="0.25">
      <c r="A29" s="158"/>
      <c r="B29" s="158"/>
      <c r="C29" s="158"/>
      <c r="D29" s="158"/>
      <c r="E29" s="158"/>
      <c r="F29" s="158"/>
      <c r="G29" s="158"/>
      <c r="H29" s="158"/>
      <c r="I29" s="162"/>
      <c r="J29" s="158"/>
      <c r="K29" s="186"/>
      <c r="L29" s="186"/>
      <c r="M29" s="186"/>
      <c r="X29" s="159"/>
      <c r="Y29" s="168"/>
      <c r="Z29" s="162"/>
    </row>
    <row r="30" spans="1:26" s="160" customFormat="1" x14ac:dyDescent="0.25">
      <c r="A30" s="158"/>
      <c r="B30" s="158"/>
      <c r="C30" s="158"/>
      <c r="D30" s="158"/>
      <c r="E30" s="158"/>
      <c r="F30" s="158"/>
      <c r="G30" s="158"/>
      <c r="H30" s="158"/>
      <c r="I30" s="162"/>
      <c r="J30" s="158"/>
      <c r="K30" s="186"/>
      <c r="L30" s="186"/>
      <c r="M30" s="186"/>
      <c r="X30" s="159"/>
      <c r="Y30" s="168"/>
      <c r="Z30" s="162"/>
    </row>
    <row r="31" spans="1:26" s="160" customFormat="1" x14ac:dyDescent="0.25">
      <c r="A31" s="158"/>
      <c r="B31" s="158"/>
      <c r="C31" s="158"/>
      <c r="D31" s="158"/>
      <c r="E31" s="158"/>
      <c r="F31" s="158"/>
      <c r="G31" s="158"/>
      <c r="H31" s="158"/>
      <c r="I31" s="162"/>
      <c r="J31" s="158"/>
      <c r="K31" s="186"/>
      <c r="L31" s="186"/>
      <c r="M31" s="186"/>
      <c r="X31" s="159"/>
      <c r="Y31" s="168"/>
      <c r="Z31" s="162"/>
    </row>
    <row r="32" spans="1:26" s="160" customFormat="1" x14ac:dyDescent="0.25">
      <c r="A32" s="158"/>
      <c r="B32" s="158"/>
      <c r="C32" s="158"/>
      <c r="D32" s="158"/>
      <c r="E32" s="158"/>
      <c r="F32" s="158"/>
      <c r="G32" s="158"/>
      <c r="H32" s="158"/>
      <c r="I32" s="162"/>
      <c r="J32" s="158"/>
      <c r="K32" s="186"/>
      <c r="L32" s="186"/>
      <c r="M32" s="186"/>
      <c r="X32" s="159"/>
      <c r="Y32" s="168"/>
      <c r="Z32" s="162"/>
    </row>
    <row r="33" spans="1:26" s="160" customFormat="1" x14ac:dyDescent="0.25">
      <c r="A33" s="158"/>
      <c r="B33" s="158"/>
      <c r="C33" s="158"/>
      <c r="D33" s="158"/>
      <c r="E33" s="158"/>
      <c r="F33" s="158"/>
      <c r="G33" s="158"/>
      <c r="H33" s="158"/>
      <c r="I33" s="162"/>
      <c r="J33" s="158"/>
      <c r="K33" s="186"/>
      <c r="L33" s="186"/>
      <c r="M33" s="186"/>
      <c r="X33" s="159"/>
      <c r="Y33" s="168"/>
      <c r="Z33" s="162"/>
    </row>
    <row r="34" spans="1:26" s="160" customFormat="1" x14ac:dyDescent="0.25">
      <c r="A34" s="162"/>
      <c r="B34" s="162"/>
      <c r="C34" s="162"/>
      <c r="D34" s="162"/>
      <c r="E34" s="162"/>
      <c r="F34" s="162"/>
      <c r="G34" s="162"/>
      <c r="H34" s="162"/>
      <c r="I34" s="162"/>
      <c r="J34" s="158"/>
      <c r="K34" s="186"/>
      <c r="L34" s="186"/>
      <c r="M34" s="186"/>
      <c r="X34" s="159"/>
      <c r="Y34" s="168"/>
      <c r="Z34" s="162"/>
    </row>
    <row r="35" spans="1:26" s="160" customFormat="1" x14ac:dyDescent="0.25">
      <c r="A35" s="162"/>
      <c r="B35" s="162"/>
      <c r="C35" s="162"/>
      <c r="D35" s="162"/>
      <c r="E35" s="162"/>
      <c r="F35" s="162"/>
      <c r="G35" s="162"/>
      <c r="H35" s="162"/>
      <c r="I35" s="162"/>
      <c r="J35" s="158"/>
      <c r="K35" s="186"/>
      <c r="L35" s="186"/>
      <c r="M35" s="186"/>
      <c r="X35" s="159"/>
      <c r="Y35" s="168"/>
      <c r="Z35" s="162"/>
    </row>
    <row r="36" spans="1:26" s="160" customFormat="1" x14ac:dyDescent="0.25">
      <c r="A36" s="162"/>
      <c r="B36" s="162"/>
      <c r="C36" s="162"/>
      <c r="D36" s="162"/>
      <c r="E36" s="162"/>
      <c r="F36" s="162"/>
      <c r="G36" s="162"/>
      <c r="H36" s="162"/>
      <c r="I36" s="162"/>
      <c r="J36" s="158"/>
      <c r="K36" s="186"/>
      <c r="L36" s="186"/>
      <c r="M36" s="186"/>
      <c r="X36" s="159"/>
      <c r="Y36" s="168"/>
      <c r="Z36" s="162"/>
    </row>
    <row r="37" spans="1:26" s="160" customFormat="1" x14ac:dyDescent="0.25">
      <c r="A37" s="162"/>
      <c r="B37" s="162"/>
      <c r="C37" s="162"/>
      <c r="D37" s="162"/>
      <c r="E37" s="162"/>
      <c r="F37" s="162"/>
      <c r="G37" s="162"/>
      <c r="H37" s="162"/>
      <c r="I37" s="162"/>
      <c r="J37" s="158"/>
      <c r="K37" s="186"/>
      <c r="L37" s="186"/>
      <c r="M37" s="186"/>
      <c r="X37" s="159"/>
      <c r="Y37" s="168"/>
      <c r="Z37" s="162"/>
    </row>
    <row r="38" spans="1:26" s="160" customFormat="1" x14ac:dyDescent="0.25">
      <c r="A38" s="162"/>
      <c r="B38" s="162"/>
      <c r="C38" s="162"/>
      <c r="D38" s="162"/>
      <c r="E38" s="162"/>
      <c r="F38" s="162"/>
      <c r="G38" s="162"/>
      <c r="H38" s="162"/>
      <c r="I38" s="162"/>
      <c r="J38" s="158"/>
      <c r="K38" s="186"/>
      <c r="L38" s="186"/>
      <c r="M38" s="186"/>
      <c r="X38" s="159"/>
      <c r="Y38" s="168"/>
      <c r="Z38" s="162"/>
    </row>
    <row r="39" spans="1:26" s="160" customFormat="1" x14ac:dyDescent="0.25">
      <c r="A39" s="162"/>
      <c r="B39" s="162"/>
      <c r="C39" s="162"/>
      <c r="D39" s="162"/>
      <c r="E39" s="162"/>
      <c r="F39" s="162"/>
      <c r="G39" s="162"/>
      <c r="H39" s="162"/>
      <c r="I39" s="162"/>
      <c r="J39" s="158"/>
      <c r="K39" s="186"/>
      <c r="L39" s="186"/>
      <c r="M39" s="186"/>
      <c r="X39" s="159"/>
      <c r="Y39" s="168"/>
      <c r="Z39" s="162"/>
    </row>
    <row r="40" spans="1:26" s="160" customFormat="1" x14ac:dyDescent="0.25">
      <c r="A40" s="162"/>
      <c r="B40" s="162"/>
      <c r="C40" s="162"/>
      <c r="D40" s="162"/>
      <c r="E40" s="162"/>
      <c r="F40" s="162"/>
      <c r="G40" s="162"/>
      <c r="H40" s="162"/>
      <c r="I40" s="162"/>
      <c r="J40" s="158"/>
      <c r="K40" s="186"/>
      <c r="L40" s="186"/>
      <c r="M40" s="186"/>
      <c r="X40" s="159"/>
      <c r="Y40" s="168"/>
      <c r="Z40" s="162"/>
    </row>
    <row r="41" spans="1:26" s="160" customFormat="1" x14ac:dyDescent="0.25">
      <c r="A41" s="162"/>
      <c r="B41" s="162"/>
      <c r="C41" s="162"/>
      <c r="D41" s="162"/>
      <c r="E41" s="162"/>
      <c r="F41" s="162"/>
      <c r="G41" s="162"/>
      <c r="H41" s="162"/>
      <c r="I41" s="162"/>
      <c r="J41" s="158"/>
      <c r="K41" s="186"/>
      <c r="L41" s="186"/>
      <c r="M41" s="186"/>
      <c r="X41" s="159"/>
      <c r="Y41" s="168"/>
      <c r="Z41" s="162"/>
    </row>
    <row r="42" spans="1:26" s="160" customFormat="1" x14ac:dyDescent="0.25">
      <c r="A42" s="162"/>
      <c r="B42" s="162"/>
      <c r="C42" s="162"/>
      <c r="D42" s="162"/>
      <c r="E42" s="162"/>
      <c r="F42" s="162"/>
      <c r="G42" s="162"/>
      <c r="H42" s="162"/>
      <c r="I42" s="162"/>
      <c r="J42" s="158"/>
      <c r="K42" s="186"/>
      <c r="L42" s="186"/>
      <c r="M42" s="186"/>
      <c r="X42" s="159"/>
      <c r="Y42" s="168"/>
      <c r="Z42" s="162"/>
    </row>
    <row r="43" spans="1:26" s="160" customFormat="1" x14ac:dyDescent="0.25">
      <c r="A43" s="162"/>
      <c r="B43" s="162"/>
      <c r="C43" s="162"/>
      <c r="D43" s="162"/>
      <c r="E43" s="162"/>
      <c r="F43" s="162"/>
      <c r="G43" s="162"/>
      <c r="H43" s="162"/>
      <c r="I43" s="162"/>
      <c r="J43" s="158"/>
      <c r="K43" s="186"/>
      <c r="L43" s="186"/>
      <c r="M43" s="186"/>
      <c r="X43" s="159"/>
      <c r="Y43" s="168"/>
      <c r="Z43" s="162"/>
    </row>
    <row r="44" spans="1:26" s="160" customFormat="1" x14ac:dyDescent="0.25">
      <c r="A44" s="162"/>
      <c r="B44" s="162"/>
      <c r="C44" s="162"/>
      <c r="D44" s="162"/>
      <c r="E44" s="162"/>
      <c r="F44" s="162"/>
      <c r="G44" s="162"/>
      <c r="H44" s="162"/>
      <c r="I44" s="162"/>
      <c r="J44" s="158"/>
      <c r="K44" s="186"/>
      <c r="L44" s="186"/>
      <c r="M44" s="186"/>
      <c r="X44" s="159"/>
      <c r="Y44" s="168"/>
      <c r="Z44" s="162"/>
    </row>
    <row r="45" spans="1:26" s="160" customFormat="1" x14ac:dyDescent="0.25">
      <c r="A45" s="162"/>
      <c r="B45" s="162"/>
      <c r="C45" s="162"/>
      <c r="D45" s="162"/>
      <c r="E45" s="162"/>
      <c r="F45" s="162"/>
      <c r="G45" s="162"/>
      <c r="H45" s="162"/>
      <c r="I45" s="162"/>
      <c r="J45" s="158"/>
      <c r="K45" s="186"/>
      <c r="L45" s="186"/>
      <c r="M45" s="186"/>
      <c r="X45" s="159"/>
      <c r="Y45" s="168"/>
      <c r="Z45" s="162"/>
    </row>
    <row r="46" spans="1:26" s="160" customFormat="1" x14ac:dyDescent="0.25">
      <c r="A46" s="162"/>
      <c r="B46" s="162"/>
      <c r="C46" s="162"/>
      <c r="D46" s="162"/>
      <c r="E46" s="162"/>
      <c r="F46" s="162"/>
      <c r="G46" s="162"/>
      <c r="H46" s="162"/>
      <c r="I46" s="162"/>
      <c r="J46" s="158"/>
      <c r="K46" s="186"/>
      <c r="L46" s="186"/>
      <c r="M46" s="186"/>
      <c r="X46" s="159"/>
      <c r="Y46" s="168"/>
      <c r="Z46" s="162"/>
    </row>
    <row r="47" spans="1:26" s="160" customFormat="1" x14ac:dyDescent="0.25">
      <c r="A47" s="162"/>
      <c r="B47" s="162"/>
      <c r="C47" s="162"/>
      <c r="D47" s="162"/>
      <c r="E47" s="162"/>
      <c r="F47" s="162"/>
      <c r="G47" s="162"/>
      <c r="H47" s="162"/>
      <c r="I47" s="162"/>
      <c r="J47" s="158"/>
      <c r="K47" s="186"/>
      <c r="L47" s="186"/>
      <c r="M47" s="186"/>
      <c r="X47" s="159"/>
      <c r="Y47" s="168"/>
      <c r="Z47" s="162"/>
    </row>
    <row r="48" spans="1:26" s="160" customFormat="1" x14ac:dyDescent="0.25">
      <c r="A48" s="162"/>
      <c r="B48" s="162"/>
      <c r="C48" s="162"/>
      <c r="D48" s="162"/>
      <c r="E48" s="162"/>
      <c r="F48" s="162"/>
      <c r="G48" s="162"/>
      <c r="H48" s="162"/>
      <c r="I48" s="162"/>
      <c r="J48" s="158"/>
      <c r="K48" s="186"/>
      <c r="L48" s="186"/>
      <c r="M48" s="186"/>
      <c r="X48" s="159"/>
      <c r="Y48" s="168"/>
      <c r="Z48" s="162"/>
    </row>
    <row r="49" spans="1:26" s="160" customFormat="1" x14ac:dyDescent="0.25">
      <c r="A49" s="162"/>
      <c r="B49" s="162"/>
      <c r="C49" s="162"/>
      <c r="D49" s="162"/>
      <c r="E49" s="162"/>
      <c r="F49" s="162"/>
      <c r="G49" s="162"/>
      <c r="H49" s="162"/>
      <c r="I49" s="162"/>
      <c r="J49" s="158"/>
      <c r="K49" s="186"/>
      <c r="L49" s="186"/>
      <c r="M49" s="186"/>
      <c r="X49" s="159"/>
      <c r="Y49" s="168"/>
      <c r="Z49" s="162"/>
    </row>
    <row r="50" spans="1:26" s="160" customFormat="1" x14ac:dyDescent="0.25">
      <c r="A50" s="162"/>
      <c r="B50" s="162"/>
      <c r="C50" s="162"/>
      <c r="D50" s="162"/>
      <c r="E50" s="162"/>
      <c r="F50" s="162"/>
      <c r="G50" s="162"/>
      <c r="H50" s="162"/>
      <c r="I50" s="162"/>
      <c r="J50" s="158"/>
      <c r="K50" s="186"/>
      <c r="L50" s="186"/>
      <c r="M50" s="186"/>
      <c r="X50" s="159"/>
      <c r="Y50" s="168"/>
      <c r="Z50" s="162"/>
    </row>
    <row r="51" spans="1:26" s="160" customFormat="1" x14ac:dyDescent="0.25">
      <c r="A51" s="162"/>
      <c r="B51" s="162"/>
      <c r="C51" s="162"/>
      <c r="D51" s="162"/>
      <c r="E51" s="162"/>
      <c r="F51" s="162"/>
      <c r="G51" s="162"/>
      <c r="H51" s="162"/>
      <c r="I51" s="162"/>
      <c r="J51" s="158"/>
      <c r="K51" s="186"/>
      <c r="L51" s="186"/>
      <c r="M51" s="186"/>
      <c r="X51" s="159"/>
      <c r="Y51" s="168"/>
      <c r="Z51" s="162"/>
    </row>
    <row r="52" spans="1:26" s="160" customFormat="1" x14ac:dyDescent="0.25">
      <c r="A52" s="162"/>
      <c r="B52" s="162"/>
      <c r="C52" s="162"/>
      <c r="D52" s="162"/>
      <c r="E52" s="162"/>
      <c r="F52" s="162"/>
      <c r="G52" s="162"/>
      <c r="H52" s="162"/>
      <c r="I52" s="162"/>
      <c r="J52" s="158"/>
      <c r="K52" s="186"/>
      <c r="L52" s="186"/>
      <c r="M52" s="186"/>
      <c r="X52" s="159"/>
      <c r="Y52" s="168"/>
      <c r="Z52" s="162"/>
    </row>
    <row r="53" spans="1:26" s="160" customFormat="1" x14ac:dyDescent="0.25">
      <c r="A53" s="162"/>
      <c r="B53" s="162"/>
      <c r="C53" s="162"/>
      <c r="D53" s="162"/>
      <c r="E53" s="162"/>
      <c r="F53" s="162"/>
      <c r="G53" s="162"/>
      <c r="H53" s="162"/>
      <c r="I53" s="162"/>
      <c r="J53" s="158"/>
      <c r="K53" s="186"/>
      <c r="L53" s="186"/>
      <c r="M53" s="186"/>
      <c r="X53" s="159"/>
      <c r="Y53" s="168"/>
      <c r="Z53" s="162"/>
    </row>
    <row r="54" spans="1:26" s="160" customFormat="1" x14ac:dyDescent="0.25">
      <c r="A54" s="162"/>
      <c r="B54" s="162"/>
      <c r="C54" s="162"/>
      <c r="D54" s="162"/>
      <c r="E54" s="162"/>
      <c r="F54" s="162"/>
      <c r="G54" s="162"/>
      <c r="H54" s="162"/>
      <c r="I54" s="162"/>
      <c r="J54" s="158"/>
      <c r="K54" s="186"/>
      <c r="L54" s="186"/>
      <c r="M54" s="186"/>
      <c r="X54" s="159"/>
      <c r="Y54" s="168"/>
      <c r="Z54" s="162"/>
    </row>
    <row r="55" spans="1:26" s="160" customFormat="1" x14ac:dyDescent="0.25">
      <c r="A55" s="162"/>
      <c r="B55" s="162"/>
      <c r="C55" s="162"/>
      <c r="D55" s="162"/>
      <c r="E55" s="162"/>
      <c r="F55" s="162"/>
      <c r="G55" s="162"/>
      <c r="H55" s="162"/>
      <c r="I55" s="162"/>
      <c r="J55" s="158"/>
      <c r="K55" s="186"/>
      <c r="L55" s="186"/>
      <c r="M55" s="186"/>
      <c r="X55" s="159"/>
      <c r="Y55" s="168"/>
      <c r="Z55" s="162"/>
    </row>
    <row r="56" spans="1:26" s="160" customFormat="1" x14ac:dyDescent="0.25">
      <c r="A56" s="162"/>
      <c r="B56" s="162"/>
      <c r="C56" s="162"/>
      <c r="D56" s="162"/>
      <c r="E56" s="162"/>
      <c r="F56" s="162"/>
      <c r="G56" s="162"/>
      <c r="H56" s="162"/>
      <c r="I56" s="162"/>
      <c r="J56" s="158"/>
      <c r="K56" s="186"/>
      <c r="L56" s="186"/>
      <c r="M56" s="186"/>
      <c r="X56" s="159"/>
      <c r="Y56" s="168"/>
      <c r="Z56" s="162"/>
    </row>
    <row r="57" spans="1:26" s="160" customFormat="1" x14ac:dyDescent="0.25">
      <c r="A57" s="162"/>
      <c r="B57" s="162"/>
      <c r="C57" s="162"/>
      <c r="D57" s="162"/>
      <c r="E57" s="162"/>
      <c r="F57" s="162"/>
      <c r="G57" s="162"/>
      <c r="H57" s="162"/>
      <c r="I57" s="162"/>
      <c r="J57" s="158"/>
      <c r="K57" s="186"/>
      <c r="L57" s="186"/>
      <c r="M57" s="186"/>
      <c r="X57" s="159"/>
      <c r="Y57" s="168"/>
      <c r="Z57" s="162"/>
    </row>
    <row r="58" spans="1:26" s="160" customFormat="1" x14ac:dyDescent="0.25">
      <c r="A58" s="162"/>
      <c r="B58" s="162"/>
      <c r="C58" s="162"/>
      <c r="D58" s="162"/>
      <c r="E58" s="162"/>
      <c r="F58" s="162"/>
      <c r="G58" s="162"/>
      <c r="H58" s="162"/>
      <c r="I58" s="162"/>
      <c r="J58" s="158"/>
      <c r="K58" s="186"/>
      <c r="L58" s="186"/>
      <c r="M58" s="186"/>
      <c r="X58" s="159"/>
      <c r="Y58" s="168"/>
      <c r="Z58" s="162"/>
    </row>
    <row r="59" spans="1:26" s="160" customFormat="1" x14ac:dyDescent="0.25">
      <c r="A59" s="162"/>
      <c r="B59" s="162"/>
      <c r="C59" s="162"/>
      <c r="D59" s="162"/>
      <c r="E59" s="162"/>
      <c r="F59" s="162"/>
      <c r="G59" s="162"/>
      <c r="H59" s="162"/>
      <c r="I59" s="162"/>
      <c r="J59" s="158"/>
      <c r="K59" s="186"/>
      <c r="L59" s="186"/>
      <c r="M59" s="186"/>
      <c r="X59" s="159"/>
      <c r="Y59" s="168"/>
      <c r="Z59" s="162"/>
    </row>
    <row r="60" spans="1:26" s="160" customFormat="1" x14ac:dyDescent="0.25">
      <c r="A60" s="162"/>
      <c r="B60" s="162"/>
      <c r="C60" s="162"/>
      <c r="D60" s="162"/>
      <c r="E60" s="162"/>
      <c r="F60" s="162"/>
      <c r="G60" s="162"/>
      <c r="H60" s="162"/>
      <c r="I60" s="162"/>
      <c r="J60" s="158"/>
      <c r="K60" s="186"/>
      <c r="L60" s="186"/>
      <c r="M60" s="186"/>
      <c r="X60" s="159"/>
      <c r="Y60" s="168"/>
      <c r="Z60" s="162"/>
    </row>
    <row r="61" spans="1:26" s="160" customFormat="1" x14ac:dyDescent="0.25">
      <c r="A61" s="162"/>
      <c r="B61" s="162"/>
      <c r="C61" s="162"/>
      <c r="D61" s="162"/>
      <c r="E61" s="162"/>
      <c r="F61" s="162"/>
      <c r="G61" s="162"/>
      <c r="H61" s="162"/>
      <c r="I61" s="162"/>
      <c r="J61" s="158"/>
      <c r="K61" s="186"/>
      <c r="L61" s="186"/>
      <c r="M61" s="186"/>
      <c r="X61" s="159"/>
      <c r="Y61" s="168"/>
      <c r="Z61" s="162"/>
    </row>
    <row r="62" spans="1:26" s="160" customFormat="1" x14ac:dyDescent="0.25">
      <c r="A62" s="162"/>
      <c r="B62" s="162"/>
      <c r="C62" s="162"/>
      <c r="D62" s="162"/>
      <c r="E62" s="162"/>
      <c r="F62" s="162"/>
      <c r="G62" s="162"/>
      <c r="H62" s="162"/>
      <c r="I62" s="162"/>
      <c r="J62" s="158"/>
      <c r="K62" s="186"/>
      <c r="L62" s="186"/>
      <c r="M62" s="186"/>
      <c r="X62" s="159"/>
      <c r="Y62" s="168"/>
      <c r="Z62" s="162"/>
    </row>
    <row r="63" spans="1:26" s="160" customFormat="1" x14ac:dyDescent="0.25">
      <c r="A63" s="162"/>
      <c r="B63" s="162"/>
      <c r="C63" s="162"/>
      <c r="D63" s="162"/>
      <c r="E63" s="162"/>
      <c r="F63" s="162"/>
      <c r="G63" s="162"/>
      <c r="H63" s="162"/>
      <c r="I63" s="162"/>
      <c r="J63" s="158"/>
      <c r="K63" s="186"/>
      <c r="L63" s="186"/>
      <c r="M63" s="186"/>
      <c r="X63" s="159"/>
      <c r="Y63" s="168"/>
      <c r="Z63" s="162"/>
    </row>
    <row r="64" spans="1:26" s="160" customFormat="1" x14ac:dyDescent="0.25">
      <c r="A64" s="162"/>
      <c r="B64" s="162"/>
      <c r="C64" s="162"/>
      <c r="D64" s="162"/>
      <c r="E64" s="162"/>
      <c r="F64" s="162"/>
      <c r="G64" s="162"/>
      <c r="H64" s="162"/>
      <c r="I64" s="162"/>
      <c r="J64" s="158"/>
      <c r="K64" s="186"/>
      <c r="L64" s="186"/>
      <c r="M64" s="186"/>
      <c r="X64" s="159"/>
      <c r="Y64" s="168"/>
      <c r="Z64" s="162"/>
    </row>
    <row r="65" spans="1:26" s="160" customFormat="1" x14ac:dyDescent="0.25">
      <c r="A65" s="162"/>
      <c r="B65" s="162"/>
      <c r="C65" s="162"/>
      <c r="D65" s="162"/>
      <c r="E65" s="162"/>
      <c r="F65" s="162"/>
      <c r="G65" s="162"/>
      <c r="H65" s="162"/>
      <c r="I65" s="162"/>
      <c r="J65" s="158"/>
      <c r="K65" s="186"/>
      <c r="L65" s="186"/>
      <c r="M65" s="186"/>
      <c r="X65" s="159"/>
      <c r="Y65" s="168"/>
      <c r="Z65" s="162"/>
    </row>
    <row r="66" spans="1:26" s="160" customFormat="1" x14ac:dyDescent="0.25">
      <c r="A66" s="162"/>
      <c r="B66" s="162"/>
      <c r="C66" s="162"/>
      <c r="D66" s="162"/>
      <c r="E66" s="162"/>
      <c r="F66" s="162"/>
      <c r="G66" s="162"/>
      <c r="H66" s="162"/>
      <c r="I66" s="162"/>
      <c r="J66" s="158"/>
      <c r="K66" s="186"/>
      <c r="L66" s="186"/>
      <c r="M66" s="186"/>
      <c r="X66" s="159"/>
      <c r="Y66" s="168"/>
      <c r="Z66" s="162"/>
    </row>
    <row r="67" spans="1:26" s="160" customFormat="1" x14ac:dyDescent="0.25">
      <c r="A67" s="162"/>
      <c r="B67" s="162"/>
      <c r="C67" s="162"/>
      <c r="D67" s="162"/>
      <c r="E67" s="162"/>
      <c r="F67" s="162"/>
      <c r="G67" s="162"/>
      <c r="H67" s="162"/>
      <c r="I67" s="162"/>
      <c r="J67" s="158"/>
      <c r="K67" s="186"/>
      <c r="L67" s="186"/>
      <c r="M67" s="186"/>
      <c r="X67" s="159"/>
      <c r="Y67" s="168"/>
      <c r="Z67" s="162"/>
    </row>
    <row r="68" spans="1:26" s="160" customFormat="1" x14ac:dyDescent="0.25">
      <c r="A68" s="162"/>
      <c r="B68" s="162"/>
      <c r="C68" s="162"/>
      <c r="D68" s="162"/>
      <c r="E68" s="162"/>
      <c r="F68" s="162"/>
      <c r="G68" s="162"/>
      <c r="H68" s="162"/>
      <c r="I68" s="162"/>
      <c r="J68" s="158"/>
      <c r="K68" s="186"/>
      <c r="L68" s="186"/>
      <c r="M68" s="186"/>
      <c r="X68" s="159"/>
      <c r="Y68" s="168"/>
      <c r="Z68" s="162"/>
    </row>
    <row r="69" spans="1:26" s="160" customFormat="1" x14ac:dyDescent="0.25">
      <c r="A69" s="162"/>
      <c r="B69" s="162"/>
      <c r="C69" s="162"/>
      <c r="D69" s="162"/>
      <c r="E69" s="162"/>
      <c r="F69" s="162"/>
      <c r="G69" s="162"/>
      <c r="H69" s="162"/>
      <c r="I69" s="162"/>
      <c r="J69" s="158"/>
      <c r="K69" s="186"/>
      <c r="L69" s="186"/>
      <c r="M69" s="186"/>
      <c r="X69" s="159"/>
      <c r="Y69" s="168"/>
      <c r="Z69" s="162"/>
    </row>
    <row r="70" spans="1:26" s="160" customFormat="1" x14ac:dyDescent="0.25">
      <c r="A70" s="162"/>
      <c r="B70" s="162"/>
      <c r="C70" s="162"/>
      <c r="D70" s="162"/>
      <c r="E70" s="162"/>
      <c r="F70" s="162"/>
      <c r="G70" s="162"/>
      <c r="H70" s="162"/>
      <c r="I70" s="162"/>
      <c r="J70" s="158"/>
      <c r="K70" s="186"/>
      <c r="L70" s="186"/>
      <c r="M70" s="186"/>
      <c r="X70" s="159"/>
      <c r="Y70" s="168"/>
      <c r="Z70" s="162"/>
    </row>
    <row r="71" spans="1:26" s="160" customFormat="1" x14ac:dyDescent="0.25">
      <c r="A71" s="162"/>
      <c r="B71" s="162"/>
      <c r="C71" s="162"/>
      <c r="D71" s="162"/>
      <c r="E71" s="162"/>
      <c r="F71" s="162"/>
      <c r="G71" s="162"/>
      <c r="H71" s="162"/>
      <c r="I71" s="162"/>
      <c r="J71" s="158"/>
      <c r="K71" s="186"/>
      <c r="L71" s="186"/>
      <c r="M71" s="186"/>
      <c r="X71" s="159"/>
      <c r="Y71" s="168"/>
      <c r="Z71" s="162"/>
    </row>
    <row r="72" spans="1:26" s="160" customFormat="1" x14ac:dyDescent="0.25">
      <c r="A72" s="162"/>
      <c r="B72" s="162"/>
      <c r="C72" s="162"/>
      <c r="D72" s="162"/>
      <c r="E72" s="162"/>
      <c r="F72" s="162"/>
      <c r="G72" s="162"/>
      <c r="H72" s="162"/>
      <c r="I72" s="162"/>
      <c r="J72" s="158"/>
      <c r="K72" s="186"/>
      <c r="L72" s="186"/>
      <c r="M72" s="186"/>
      <c r="X72" s="159"/>
      <c r="Y72" s="168"/>
      <c r="Z72" s="162"/>
    </row>
    <row r="73" spans="1:26" s="160" customFormat="1" x14ac:dyDescent="0.25">
      <c r="A73" s="162"/>
      <c r="B73" s="162"/>
      <c r="C73" s="162"/>
      <c r="D73" s="162"/>
      <c r="E73" s="162"/>
      <c r="F73" s="162"/>
      <c r="G73" s="162"/>
      <c r="H73" s="162"/>
      <c r="I73" s="162"/>
      <c r="J73" s="158"/>
      <c r="K73" s="186"/>
      <c r="L73" s="186"/>
      <c r="M73" s="186"/>
      <c r="X73" s="159"/>
      <c r="Y73" s="168"/>
      <c r="Z73" s="162"/>
    </row>
    <row r="74" spans="1:26" s="160" customFormat="1" x14ac:dyDescent="0.25">
      <c r="A74" s="162"/>
      <c r="B74" s="162"/>
      <c r="C74" s="162"/>
      <c r="D74" s="162"/>
      <c r="E74" s="162"/>
      <c r="F74" s="162"/>
      <c r="G74" s="162"/>
      <c r="H74" s="162"/>
      <c r="I74" s="162"/>
      <c r="J74" s="158"/>
      <c r="K74" s="186"/>
      <c r="L74" s="186"/>
      <c r="M74" s="186"/>
      <c r="X74" s="159"/>
      <c r="Y74" s="168"/>
      <c r="Z74" s="162"/>
    </row>
    <row r="75" spans="1:26" s="160" customFormat="1" x14ac:dyDescent="0.25">
      <c r="A75" s="162"/>
      <c r="B75" s="162"/>
      <c r="C75" s="162"/>
      <c r="D75" s="162"/>
      <c r="E75" s="162"/>
      <c r="F75" s="162"/>
      <c r="G75" s="162"/>
      <c r="H75" s="162"/>
      <c r="I75" s="162"/>
      <c r="J75" s="158"/>
      <c r="K75" s="186"/>
      <c r="L75" s="186"/>
      <c r="M75" s="186"/>
      <c r="X75" s="159"/>
      <c r="Y75" s="168"/>
      <c r="Z75" s="162"/>
    </row>
    <row r="76" spans="1:26" s="160" customFormat="1" x14ac:dyDescent="0.25">
      <c r="A76" s="162"/>
      <c r="B76" s="162"/>
      <c r="C76" s="162"/>
      <c r="D76" s="162"/>
      <c r="E76" s="162"/>
      <c r="F76" s="162"/>
      <c r="G76" s="162"/>
      <c r="H76" s="162"/>
      <c r="I76" s="162"/>
      <c r="J76" s="158"/>
      <c r="K76" s="186"/>
      <c r="L76" s="186"/>
      <c r="M76" s="186"/>
      <c r="X76" s="159"/>
      <c r="Y76" s="168"/>
      <c r="Z76" s="162"/>
    </row>
    <row r="77" spans="1:26" s="160" customFormat="1" x14ac:dyDescent="0.25">
      <c r="A77" s="162"/>
      <c r="B77" s="162"/>
      <c r="C77" s="162"/>
      <c r="D77" s="162"/>
      <c r="E77" s="162"/>
      <c r="F77" s="162"/>
      <c r="G77" s="162"/>
      <c r="H77" s="162"/>
      <c r="I77" s="162"/>
      <c r="J77" s="158"/>
      <c r="K77" s="186"/>
      <c r="L77" s="186"/>
      <c r="M77" s="186"/>
      <c r="X77" s="159"/>
      <c r="Y77" s="168"/>
      <c r="Z77" s="162"/>
    </row>
    <row r="78" spans="1:26" s="160" customFormat="1" x14ac:dyDescent="0.25">
      <c r="A78" s="162"/>
      <c r="B78" s="162"/>
      <c r="C78" s="162"/>
      <c r="D78" s="162"/>
      <c r="E78" s="162"/>
      <c r="F78" s="162"/>
      <c r="G78" s="162"/>
      <c r="H78" s="162"/>
      <c r="I78" s="162"/>
      <c r="J78" s="158"/>
      <c r="K78" s="186"/>
      <c r="L78" s="186"/>
      <c r="M78" s="186"/>
      <c r="X78" s="159"/>
      <c r="Y78" s="168"/>
      <c r="Z78" s="162"/>
    </row>
    <row r="79" spans="1:26" s="160" customFormat="1" x14ac:dyDescent="0.25">
      <c r="A79" s="162"/>
      <c r="B79" s="162"/>
      <c r="C79" s="162"/>
      <c r="D79" s="162"/>
      <c r="E79" s="162"/>
      <c r="F79" s="162"/>
      <c r="G79" s="162"/>
      <c r="H79" s="162"/>
      <c r="I79" s="162"/>
      <c r="J79" s="158"/>
      <c r="K79" s="186"/>
      <c r="L79" s="186"/>
      <c r="M79" s="186"/>
      <c r="X79" s="159"/>
      <c r="Y79" s="168"/>
      <c r="Z79" s="162"/>
    </row>
    <row r="80" spans="1:26" s="160" customFormat="1" x14ac:dyDescent="0.25">
      <c r="A80" s="162"/>
      <c r="B80" s="162"/>
      <c r="C80" s="162"/>
      <c r="D80" s="162"/>
      <c r="E80" s="162"/>
      <c r="F80" s="162"/>
      <c r="G80" s="162"/>
      <c r="H80" s="162"/>
      <c r="I80" s="162"/>
      <c r="J80" s="158"/>
      <c r="K80" s="186"/>
      <c r="L80" s="186"/>
      <c r="M80" s="186"/>
      <c r="X80" s="159"/>
      <c r="Y80" s="168"/>
      <c r="Z80" s="162"/>
    </row>
    <row r="81" spans="1:26" s="160" customFormat="1" x14ac:dyDescent="0.25">
      <c r="A81" s="162"/>
      <c r="B81" s="162"/>
      <c r="C81" s="162"/>
      <c r="D81" s="162"/>
      <c r="E81" s="162"/>
      <c r="F81" s="162"/>
      <c r="G81" s="162"/>
      <c r="H81" s="162"/>
      <c r="I81" s="162"/>
      <c r="J81" s="158"/>
      <c r="K81" s="186"/>
      <c r="L81" s="186"/>
      <c r="M81" s="186"/>
      <c r="X81" s="159"/>
      <c r="Y81" s="168"/>
      <c r="Z81" s="162"/>
    </row>
    <row r="82" spans="1:26" s="160" customFormat="1" x14ac:dyDescent="0.25">
      <c r="A82" s="162"/>
      <c r="B82" s="162"/>
      <c r="C82" s="162"/>
      <c r="D82" s="162"/>
      <c r="E82" s="162"/>
      <c r="F82" s="162"/>
      <c r="G82" s="162"/>
      <c r="H82" s="162"/>
      <c r="I82" s="162"/>
      <c r="J82" s="158"/>
      <c r="K82" s="186"/>
      <c r="L82" s="186"/>
      <c r="M82" s="186"/>
      <c r="X82" s="159"/>
      <c r="Y82" s="168"/>
      <c r="Z82" s="162"/>
    </row>
    <row r="83" spans="1:26" s="160" customFormat="1" x14ac:dyDescent="0.25">
      <c r="A83" s="162"/>
      <c r="B83" s="162"/>
      <c r="C83" s="162"/>
      <c r="D83" s="162"/>
      <c r="E83" s="162"/>
      <c r="F83" s="162"/>
      <c r="G83" s="162"/>
      <c r="H83" s="162"/>
      <c r="I83" s="162"/>
      <c r="J83" s="158"/>
      <c r="K83" s="186"/>
      <c r="L83" s="186"/>
      <c r="M83" s="186"/>
      <c r="X83" s="159"/>
      <c r="Y83" s="168"/>
      <c r="Z83" s="162"/>
    </row>
    <row r="84" spans="1:26" s="160" customFormat="1" x14ac:dyDescent="0.25">
      <c r="A84" s="162"/>
      <c r="B84" s="162"/>
      <c r="C84" s="162"/>
      <c r="D84" s="162"/>
      <c r="E84" s="162"/>
      <c r="F84" s="162"/>
      <c r="G84" s="162"/>
      <c r="H84" s="162"/>
      <c r="I84" s="162"/>
      <c r="J84" s="158"/>
      <c r="K84" s="186"/>
      <c r="L84" s="186"/>
      <c r="M84" s="186"/>
      <c r="X84" s="159"/>
      <c r="Y84" s="168"/>
      <c r="Z84" s="162"/>
    </row>
    <row r="85" spans="1:26" s="160" customFormat="1" x14ac:dyDescent="0.25">
      <c r="A85" s="162"/>
      <c r="B85" s="162"/>
      <c r="C85" s="162"/>
      <c r="D85" s="162"/>
      <c r="E85" s="162"/>
      <c r="F85" s="162"/>
      <c r="G85" s="162"/>
      <c r="H85" s="162"/>
      <c r="I85" s="162"/>
      <c r="J85" s="158"/>
      <c r="K85" s="186"/>
      <c r="L85" s="186"/>
      <c r="M85" s="186"/>
      <c r="X85" s="159"/>
      <c r="Y85" s="168"/>
      <c r="Z85" s="162"/>
    </row>
  </sheetData>
  <mergeCells count="24">
    <mergeCell ref="A5:W5"/>
    <mergeCell ref="O6:O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Y6:Y7"/>
    <mergeCell ref="P6:P7"/>
    <mergeCell ref="Q6:Q7"/>
    <mergeCell ref="R6:S6"/>
    <mergeCell ref="T6:T7"/>
    <mergeCell ref="U6:V6"/>
    <mergeCell ref="W6:W7"/>
  </mergeCells>
  <pageMargins left="0.39370078740157483" right="0.39370078740157483" top="0.78740157480314965" bottom="0.78740157480314965" header="0.31496062992125984" footer="0.31496062992125984"/>
  <pageSetup paperSize="9" scale="38" firstPageNumber="184" fitToHeight="0" orientation="landscape" useFirstPageNumber="1" r:id="rId1"/>
  <headerFooter>
    <oddFooter>&amp;L&amp;"Arial,Kurzíva"Zastupitelstvo Olomouckého kraje 12.12.2022
11.1. - Rozpočet OK na rok 2023 - návrh rozpočtu 
Příloha č. 5g) - Projekty - investiční&amp;R&amp;"Arial,Kurzíva"Strana &amp;P (celkem 193)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111"/>
  <sheetViews>
    <sheetView showGridLines="0" view="pageBreakPreview" zoomScale="70" zoomScaleNormal="70" zoomScaleSheetLayoutView="70" workbookViewId="0">
      <pane ySplit="7" topLeftCell="A8" activePane="bottomLeft" state="frozen"/>
      <selection activeCell="G20" sqref="G20"/>
      <selection pane="bottomLeft" activeCell="M17" sqref="M17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6.42578125" style="11" customWidth="1" collapsed="1"/>
    <col min="6" max="6" width="18.7109375" style="11" hidden="1" customWidth="1" outlineLevel="1"/>
    <col min="7" max="7" width="9.85546875" style="11" hidden="1" customWidth="1" outlineLevel="1"/>
    <col min="8" max="8" width="15.5703125" style="11" hidden="1" customWidth="1" outlineLevel="1"/>
    <col min="9" max="9" width="37.85546875" style="11" customWidth="1" collapsed="1"/>
    <col min="10" max="10" width="55.7109375" style="11" customWidth="1"/>
    <col min="11" max="11" width="9.5703125" style="11" customWidth="1"/>
    <col min="12" max="12" width="16.85546875" style="5" customWidth="1"/>
    <col min="13" max="14" width="14.85546875" style="7" customWidth="1"/>
    <col min="15" max="15" width="13.5703125" style="7" customWidth="1"/>
    <col min="16" max="16" width="14" style="7" customWidth="1"/>
    <col min="17" max="17" width="14.7109375" style="7" customWidth="1"/>
    <col min="18" max="18" width="14.85546875" style="7" customWidth="1"/>
    <col min="19" max="19" width="16.7109375" style="7" customWidth="1"/>
    <col min="20" max="20" width="17.42578125" style="7" customWidth="1"/>
    <col min="21" max="21" width="16.85546875" style="7" customWidth="1"/>
    <col min="22" max="24" width="14.85546875" style="7" customWidth="1"/>
    <col min="25" max="25" width="14.42578125" style="7" customWidth="1"/>
    <col min="26" max="26" width="17.7109375" style="66" customWidth="1"/>
    <col min="27" max="27" width="18.85546875" style="5" customWidth="1"/>
    <col min="28" max="16384" width="9.140625" style="11"/>
  </cols>
  <sheetData>
    <row r="1" spans="1:27" ht="20.25" x14ac:dyDescent="0.3">
      <c r="A1" s="94" t="s">
        <v>318</v>
      </c>
      <c r="B1" s="1"/>
      <c r="C1" s="1"/>
      <c r="D1" s="1"/>
      <c r="E1" s="1"/>
      <c r="F1" s="1"/>
      <c r="G1" s="2"/>
      <c r="H1" s="2"/>
      <c r="I1" s="3"/>
      <c r="J1" s="4"/>
      <c r="K1" s="1"/>
      <c r="M1" s="6"/>
      <c r="P1" s="8"/>
      <c r="Q1" s="8"/>
      <c r="S1" s="8"/>
      <c r="T1" s="8"/>
      <c r="U1" s="8"/>
      <c r="V1" s="9"/>
      <c r="W1" s="10"/>
      <c r="X1" s="11"/>
      <c r="Y1" s="11"/>
      <c r="Z1" s="11"/>
    </row>
    <row r="2" spans="1:27" ht="15.75" x14ac:dyDescent="0.25">
      <c r="A2" s="103" t="s">
        <v>0</v>
      </c>
      <c r="B2" s="95"/>
      <c r="C2" s="95"/>
      <c r="D2" s="104"/>
      <c r="E2" s="104"/>
      <c r="F2" s="104"/>
      <c r="G2" s="97"/>
      <c r="H2" s="97"/>
      <c r="I2" s="98" t="s">
        <v>319</v>
      </c>
      <c r="J2" s="99" t="s">
        <v>253</v>
      </c>
      <c r="K2" s="13"/>
      <c r="M2" s="6"/>
      <c r="P2" s="14"/>
      <c r="Q2" s="14"/>
      <c r="S2" s="14"/>
      <c r="T2" s="14"/>
      <c r="U2" s="14"/>
      <c r="V2" s="15"/>
      <c r="W2" s="10"/>
      <c r="X2" s="11"/>
      <c r="Y2" s="11"/>
      <c r="Z2" s="11"/>
    </row>
    <row r="3" spans="1:27" ht="15.75" x14ac:dyDescent="0.25">
      <c r="A3" s="100"/>
      <c r="B3" s="95"/>
      <c r="C3" s="95"/>
      <c r="D3" s="104"/>
      <c r="E3" s="104"/>
      <c r="F3" s="104"/>
      <c r="G3" s="97"/>
      <c r="H3" s="97"/>
      <c r="I3" s="101" t="s">
        <v>1</v>
      </c>
      <c r="J3" s="102"/>
      <c r="K3" s="13"/>
      <c r="M3" s="6"/>
      <c r="P3" s="14"/>
      <c r="Q3" s="14"/>
      <c r="S3" s="14"/>
      <c r="T3" s="14"/>
      <c r="U3" s="14"/>
      <c r="V3" s="15"/>
      <c r="W3" s="10"/>
      <c r="X3" s="11"/>
      <c r="Y3" s="11"/>
      <c r="Z3" s="11"/>
    </row>
    <row r="4" spans="1:27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  <c r="O4" s="17"/>
      <c r="P4" s="18"/>
      <c r="Q4" s="17"/>
      <c r="R4" s="17"/>
      <c r="S4" s="17"/>
      <c r="T4" s="17"/>
      <c r="U4" s="17"/>
      <c r="V4" s="17"/>
      <c r="W4" s="17"/>
      <c r="X4" s="17"/>
      <c r="Y4" s="19" t="s">
        <v>2</v>
      </c>
      <c r="AA4" s="246"/>
    </row>
    <row r="5" spans="1:27" ht="25.5" customHeight="1" x14ac:dyDescent="0.25">
      <c r="A5" s="350" t="s">
        <v>254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  <c r="Z5" s="20"/>
    </row>
    <row r="6" spans="1:27" ht="25.5" customHeight="1" x14ac:dyDescent="0.25">
      <c r="A6" s="353" t="s">
        <v>3</v>
      </c>
      <c r="B6" s="353" t="s">
        <v>4</v>
      </c>
      <c r="C6" s="354" t="s">
        <v>5</v>
      </c>
      <c r="D6" s="354" t="s">
        <v>255</v>
      </c>
      <c r="E6" s="337" t="s">
        <v>7</v>
      </c>
      <c r="F6" s="337" t="s">
        <v>8</v>
      </c>
      <c r="G6" s="354" t="s">
        <v>8</v>
      </c>
      <c r="H6" s="337" t="s">
        <v>258</v>
      </c>
      <c r="I6" s="354" t="s">
        <v>9</v>
      </c>
      <c r="J6" s="344" t="s">
        <v>10</v>
      </c>
      <c r="K6" s="355" t="s">
        <v>11</v>
      </c>
      <c r="L6" s="344" t="s">
        <v>12</v>
      </c>
      <c r="M6" s="344" t="s">
        <v>13</v>
      </c>
      <c r="N6" s="345" t="s">
        <v>14</v>
      </c>
      <c r="O6" s="345" t="s">
        <v>15</v>
      </c>
      <c r="P6" s="344" t="s">
        <v>22</v>
      </c>
      <c r="Q6" s="343" t="s">
        <v>80</v>
      </c>
      <c r="R6" s="339" t="s">
        <v>84</v>
      </c>
      <c r="S6" s="339" t="s">
        <v>82</v>
      </c>
      <c r="T6" s="341" t="s">
        <v>21</v>
      </c>
      <c r="U6" s="342"/>
      <c r="V6" s="339" t="s">
        <v>81</v>
      </c>
      <c r="W6" s="341" t="s">
        <v>21</v>
      </c>
      <c r="X6" s="342"/>
      <c r="Y6" s="343" t="s">
        <v>83</v>
      </c>
      <c r="Z6" s="336" t="s">
        <v>16</v>
      </c>
    </row>
    <row r="7" spans="1:27" ht="81" customHeight="1" x14ac:dyDescent="0.25">
      <c r="A7" s="353"/>
      <c r="B7" s="353"/>
      <c r="C7" s="354"/>
      <c r="D7" s="354"/>
      <c r="E7" s="338"/>
      <c r="F7" s="356"/>
      <c r="G7" s="354"/>
      <c r="H7" s="338"/>
      <c r="I7" s="354"/>
      <c r="J7" s="344"/>
      <c r="K7" s="355"/>
      <c r="L7" s="344"/>
      <c r="M7" s="344"/>
      <c r="N7" s="346"/>
      <c r="O7" s="346"/>
      <c r="P7" s="344"/>
      <c r="Q7" s="343"/>
      <c r="R7" s="340"/>
      <c r="S7" s="340"/>
      <c r="T7" s="230" t="s">
        <v>211</v>
      </c>
      <c r="U7" s="230" t="s">
        <v>183</v>
      </c>
      <c r="V7" s="340"/>
      <c r="W7" s="79" t="s">
        <v>19</v>
      </c>
      <c r="X7" s="230" t="s">
        <v>20</v>
      </c>
      <c r="Y7" s="343"/>
      <c r="Z7" s="336"/>
    </row>
    <row r="8" spans="1:27" s="27" customFormat="1" ht="25.5" customHeight="1" x14ac:dyDescent="0.3">
      <c r="A8" s="22" t="s">
        <v>17</v>
      </c>
      <c r="B8" s="23"/>
      <c r="C8" s="23"/>
      <c r="D8" s="23"/>
      <c r="E8" s="23"/>
      <c r="F8" s="323"/>
      <c r="G8" s="23"/>
      <c r="H8" s="23"/>
      <c r="I8" s="23"/>
      <c r="J8" s="23"/>
      <c r="K8" s="23"/>
      <c r="L8" s="23"/>
      <c r="M8" s="24">
        <f>SUM(M9:M24)</f>
        <v>35682</v>
      </c>
      <c r="N8" s="24">
        <f>SUM(N9:N24)</f>
        <v>30389</v>
      </c>
      <c r="O8" s="24">
        <f>SUM(O9:O24)</f>
        <v>5293</v>
      </c>
      <c r="P8" s="24"/>
      <c r="Q8" s="24">
        <f t="shared" ref="Q8:Y8" si="0">SUM(Q9:Q24)</f>
        <v>0</v>
      </c>
      <c r="R8" s="25">
        <f t="shared" si="0"/>
        <v>1941</v>
      </c>
      <c r="S8" s="25">
        <f t="shared" si="0"/>
        <v>0</v>
      </c>
      <c r="T8" s="25">
        <f t="shared" si="0"/>
        <v>0</v>
      </c>
      <c r="U8" s="25">
        <f t="shared" si="0"/>
        <v>0</v>
      </c>
      <c r="V8" s="25">
        <f t="shared" si="0"/>
        <v>1941</v>
      </c>
      <c r="W8" s="25">
        <f>SUM(W9:W24)</f>
        <v>1941</v>
      </c>
      <c r="X8" s="25">
        <f t="shared" si="0"/>
        <v>0</v>
      </c>
      <c r="Y8" s="24">
        <f t="shared" si="0"/>
        <v>0</v>
      </c>
      <c r="Z8" s="26"/>
      <c r="AA8" s="247"/>
    </row>
    <row r="9" spans="1:27" s="41" customFormat="1" ht="79.5" customHeight="1" x14ac:dyDescent="0.25">
      <c r="A9" s="28">
        <v>1</v>
      </c>
      <c r="B9" s="268" t="s">
        <v>34</v>
      </c>
      <c r="C9" s="235">
        <v>3127</v>
      </c>
      <c r="D9" s="235">
        <v>6351</v>
      </c>
      <c r="E9" s="268">
        <v>63</v>
      </c>
      <c r="F9" s="317">
        <v>66010001123</v>
      </c>
      <c r="G9" s="31">
        <v>1123</v>
      </c>
      <c r="H9" s="31"/>
      <c r="I9" s="32" t="s">
        <v>251</v>
      </c>
      <c r="J9" s="33" t="s">
        <v>257</v>
      </c>
      <c r="K9" s="236"/>
      <c r="L9" s="236"/>
      <c r="M9" s="35">
        <v>1850</v>
      </c>
      <c r="N9" s="35">
        <v>1665</v>
      </c>
      <c r="O9" s="35">
        <f>M9-N9</f>
        <v>185</v>
      </c>
      <c r="P9" s="36">
        <v>2023</v>
      </c>
      <c r="Q9" s="37"/>
      <c r="R9" s="38">
        <f>S9+V9</f>
        <v>185</v>
      </c>
      <c r="S9" s="306">
        <f t="shared" ref="S9:S19" si="1">SUM(T9:U9)</f>
        <v>0</v>
      </c>
      <c r="T9" s="37">
        <v>0</v>
      </c>
      <c r="U9" s="37">
        <v>0</v>
      </c>
      <c r="V9" s="285">
        <f>SUM(W9:X9)</f>
        <v>185</v>
      </c>
      <c r="W9" s="39">
        <f>O9</f>
        <v>185</v>
      </c>
      <c r="X9" s="39">
        <v>0</v>
      </c>
      <c r="Y9" s="39">
        <v>0</v>
      </c>
      <c r="Z9" s="253" t="s">
        <v>290</v>
      </c>
      <c r="AA9" s="248"/>
    </row>
    <row r="10" spans="1:27" s="41" customFormat="1" ht="65.25" customHeight="1" x14ac:dyDescent="0.25">
      <c r="A10" s="28">
        <v>2</v>
      </c>
      <c r="B10" s="268" t="s">
        <v>36</v>
      </c>
      <c r="C10" s="259">
        <v>3127</v>
      </c>
      <c r="D10" s="317">
        <v>6351</v>
      </c>
      <c r="E10" s="268">
        <v>63</v>
      </c>
      <c r="F10" s="317">
        <v>66010001134</v>
      </c>
      <c r="G10" s="31">
        <v>1134</v>
      </c>
      <c r="H10" s="263"/>
      <c r="I10" s="32" t="s">
        <v>312</v>
      </c>
      <c r="J10" s="33" t="s">
        <v>257</v>
      </c>
      <c r="K10" s="255"/>
      <c r="L10" s="255"/>
      <c r="M10" s="35">
        <f t="shared" ref="M10:M12" si="2">SUM(N10:O10)</f>
        <v>1852</v>
      </c>
      <c r="N10" s="35">
        <v>1666</v>
      </c>
      <c r="O10" s="35">
        <v>186</v>
      </c>
      <c r="P10" s="36">
        <v>2023</v>
      </c>
      <c r="Q10" s="37"/>
      <c r="R10" s="38">
        <f t="shared" ref="R10:R12" si="3">S10+V10</f>
        <v>186</v>
      </c>
      <c r="S10" s="306">
        <f t="shared" si="1"/>
        <v>0</v>
      </c>
      <c r="T10" s="37">
        <v>0</v>
      </c>
      <c r="U10" s="37">
        <v>0</v>
      </c>
      <c r="V10" s="305">
        <f>SUM(W10:X10)</f>
        <v>186</v>
      </c>
      <c r="W10" s="39">
        <v>186</v>
      </c>
      <c r="X10" s="39">
        <v>0</v>
      </c>
      <c r="Y10" s="39">
        <v>0</v>
      </c>
      <c r="Z10" s="253" t="s">
        <v>291</v>
      </c>
    </row>
    <row r="11" spans="1:27" s="41" customFormat="1" ht="64.5" customHeight="1" x14ac:dyDescent="0.25">
      <c r="A11" s="28">
        <v>3</v>
      </c>
      <c r="B11" s="268" t="s">
        <v>36</v>
      </c>
      <c r="C11" s="259">
        <v>3127</v>
      </c>
      <c r="D11" s="317">
        <v>6351</v>
      </c>
      <c r="E11" s="268">
        <v>63</v>
      </c>
      <c r="F11" s="317">
        <v>66010001132</v>
      </c>
      <c r="G11" s="31">
        <v>1132</v>
      </c>
      <c r="H11" s="263"/>
      <c r="I11" s="32" t="s">
        <v>313</v>
      </c>
      <c r="J11" s="33" t="s">
        <v>256</v>
      </c>
      <c r="K11" s="255"/>
      <c r="L11" s="255"/>
      <c r="M11" s="35">
        <f t="shared" si="2"/>
        <v>1850</v>
      </c>
      <c r="N11" s="35">
        <v>1665</v>
      </c>
      <c r="O11" s="35">
        <v>185</v>
      </c>
      <c r="P11" s="36">
        <v>2023</v>
      </c>
      <c r="Q11" s="37"/>
      <c r="R11" s="38">
        <f t="shared" si="3"/>
        <v>185</v>
      </c>
      <c r="S11" s="306">
        <f t="shared" si="1"/>
        <v>0</v>
      </c>
      <c r="T11" s="37">
        <v>0</v>
      </c>
      <c r="U11" s="37">
        <v>0</v>
      </c>
      <c r="V11" s="305">
        <f>SUM(W11:X11)</f>
        <v>185</v>
      </c>
      <c r="W11" s="39">
        <v>185</v>
      </c>
      <c r="X11" s="39">
        <v>0</v>
      </c>
      <c r="Y11" s="39">
        <v>0</v>
      </c>
      <c r="Z11" s="253" t="s">
        <v>290</v>
      </c>
    </row>
    <row r="12" spans="1:27" s="41" customFormat="1" ht="72.75" customHeight="1" x14ac:dyDescent="0.25">
      <c r="A12" s="28">
        <v>4</v>
      </c>
      <c r="B12" s="268" t="s">
        <v>224</v>
      </c>
      <c r="C12" s="259">
        <v>3127</v>
      </c>
      <c r="D12" s="317">
        <v>6351</v>
      </c>
      <c r="E12" s="268">
        <v>63</v>
      </c>
      <c r="F12" s="317">
        <v>66010001226</v>
      </c>
      <c r="G12" s="31">
        <v>1226</v>
      </c>
      <c r="H12" s="263"/>
      <c r="I12" s="32" t="s">
        <v>252</v>
      </c>
      <c r="J12" s="33" t="s">
        <v>256</v>
      </c>
      <c r="K12" s="255"/>
      <c r="L12" s="255"/>
      <c r="M12" s="35">
        <f t="shared" si="2"/>
        <v>1850</v>
      </c>
      <c r="N12" s="35">
        <v>1665</v>
      </c>
      <c r="O12" s="35">
        <v>185</v>
      </c>
      <c r="P12" s="36">
        <v>2023</v>
      </c>
      <c r="Q12" s="37"/>
      <c r="R12" s="38">
        <f t="shared" si="3"/>
        <v>185</v>
      </c>
      <c r="S12" s="306">
        <f t="shared" si="1"/>
        <v>0</v>
      </c>
      <c r="T12" s="37">
        <v>0</v>
      </c>
      <c r="U12" s="37">
        <v>0</v>
      </c>
      <c r="V12" s="305">
        <f t="shared" ref="V12" si="4">SUM(W12:X12)</f>
        <v>185</v>
      </c>
      <c r="W12" s="39">
        <v>185</v>
      </c>
      <c r="X12" s="39">
        <v>0</v>
      </c>
      <c r="Y12" s="39">
        <v>0</v>
      </c>
      <c r="Z12" s="253" t="s">
        <v>290</v>
      </c>
    </row>
    <row r="13" spans="1:27" s="41" customFormat="1" ht="117.75" customHeight="1" x14ac:dyDescent="0.25">
      <c r="A13" s="28">
        <v>5</v>
      </c>
      <c r="B13" s="234" t="s">
        <v>34</v>
      </c>
      <c r="C13" s="235">
        <v>3127</v>
      </c>
      <c r="D13" s="317">
        <v>6351</v>
      </c>
      <c r="E13" s="235">
        <v>63</v>
      </c>
      <c r="F13" s="317">
        <v>66010001200</v>
      </c>
      <c r="G13" s="245" t="s">
        <v>245</v>
      </c>
      <c r="H13" s="31" t="s">
        <v>263</v>
      </c>
      <c r="I13" s="32" t="s">
        <v>246</v>
      </c>
      <c r="J13" s="33" t="s">
        <v>269</v>
      </c>
      <c r="K13" s="236"/>
      <c r="L13" s="236" t="s">
        <v>360</v>
      </c>
      <c r="M13" s="35">
        <v>4167</v>
      </c>
      <c r="N13" s="35">
        <v>3542</v>
      </c>
      <c r="O13" s="35">
        <f t="shared" ref="O13:O19" si="5">M13-N13</f>
        <v>625</v>
      </c>
      <c r="P13" s="36" t="s">
        <v>54</v>
      </c>
      <c r="Q13" s="37"/>
      <c r="R13" s="38">
        <f t="shared" ref="R13:R19" si="6">S13+V13</f>
        <v>100</v>
      </c>
      <c r="S13" s="306">
        <f t="shared" si="1"/>
        <v>0</v>
      </c>
      <c r="T13" s="37">
        <v>0</v>
      </c>
      <c r="U13" s="37">
        <v>0</v>
      </c>
      <c r="V13" s="285">
        <f t="shared" ref="V13:V19" si="7">SUM(W13:X13)</f>
        <v>100</v>
      </c>
      <c r="W13" s="39">
        <v>100</v>
      </c>
      <c r="X13" s="39">
        <v>0</v>
      </c>
      <c r="Y13" s="39">
        <v>0</v>
      </c>
      <c r="Z13" s="253" t="s">
        <v>321</v>
      </c>
      <c r="AA13" s="248"/>
    </row>
    <row r="14" spans="1:27" s="41" customFormat="1" ht="166.5" customHeight="1" x14ac:dyDescent="0.25">
      <c r="A14" s="28">
        <v>6</v>
      </c>
      <c r="B14" s="268" t="s">
        <v>36</v>
      </c>
      <c r="C14" s="235">
        <v>3127</v>
      </c>
      <c r="D14" s="317">
        <v>6351</v>
      </c>
      <c r="E14" s="268">
        <v>63</v>
      </c>
      <c r="F14" s="317">
        <v>66010001134</v>
      </c>
      <c r="G14" s="245">
        <v>1134</v>
      </c>
      <c r="H14" s="31" t="s">
        <v>293</v>
      </c>
      <c r="I14" s="32" t="s">
        <v>281</v>
      </c>
      <c r="J14" s="33" t="s">
        <v>285</v>
      </c>
      <c r="K14" s="236"/>
      <c r="L14" s="236" t="s">
        <v>360</v>
      </c>
      <c r="M14" s="35">
        <v>2043</v>
      </c>
      <c r="N14" s="35">
        <v>1737</v>
      </c>
      <c r="O14" s="35">
        <f t="shared" si="5"/>
        <v>306</v>
      </c>
      <c r="P14" s="36" t="s">
        <v>54</v>
      </c>
      <c r="Q14" s="37"/>
      <c r="R14" s="38">
        <f t="shared" si="6"/>
        <v>100</v>
      </c>
      <c r="S14" s="306">
        <f t="shared" si="1"/>
        <v>0</v>
      </c>
      <c r="T14" s="37">
        <v>0</v>
      </c>
      <c r="U14" s="37">
        <v>0</v>
      </c>
      <c r="V14" s="285">
        <f t="shared" si="7"/>
        <v>100</v>
      </c>
      <c r="W14" s="39">
        <v>100</v>
      </c>
      <c r="X14" s="39">
        <v>0</v>
      </c>
      <c r="Y14" s="39">
        <v>0</v>
      </c>
      <c r="Z14" s="253" t="s">
        <v>351</v>
      </c>
      <c r="AA14" s="248"/>
    </row>
    <row r="15" spans="1:27" s="41" customFormat="1" ht="70.5" customHeight="1" x14ac:dyDescent="0.25">
      <c r="A15" s="28">
        <v>7</v>
      </c>
      <c r="B15" s="268" t="s">
        <v>47</v>
      </c>
      <c r="C15" s="235">
        <v>3122</v>
      </c>
      <c r="D15" s="317">
        <v>6351</v>
      </c>
      <c r="E15" s="268">
        <v>63</v>
      </c>
      <c r="F15" s="317">
        <v>66010001138</v>
      </c>
      <c r="G15" s="245" t="s">
        <v>239</v>
      </c>
      <c r="H15" s="31" t="s">
        <v>294</v>
      </c>
      <c r="I15" s="32" t="s">
        <v>240</v>
      </c>
      <c r="J15" s="33" t="s">
        <v>274</v>
      </c>
      <c r="K15" s="236"/>
      <c r="L15" s="236" t="s">
        <v>360</v>
      </c>
      <c r="M15" s="35">
        <v>1573</v>
      </c>
      <c r="N15" s="35">
        <v>1337</v>
      </c>
      <c r="O15" s="35">
        <f t="shared" si="5"/>
        <v>236</v>
      </c>
      <c r="P15" s="36" t="s">
        <v>54</v>
      </c>
      <c r="Q15" s="37"/>
      <c r="R15" s="38">
        <f t="shared" si="6"/>
        <v>100</v>
      </c>
      <c r="S15" s="306">
        <f t="shared" si="1"/>
        <v>0</v>
      </c>
      <c r="T15" s="37">
        <v>0</v>
      </c>
      <c r="U15" s="37">
        <v>0</v>
      </c>
      <c r="V15" s="285">
        <f t="shared" si="7"/>
        <v>100</v>
      </c>
      <c r="W15" s="39">
        <v>100</v>
      </c>
      <c r="X15" s="39">
        <v>0</v>
      </c>
      <c r="Y15" s="39">
        <v>0</v>
      </c>
      <c r="Z15" s="253" t="s">
        <v>352</v>
      </c>
      <c r="AA15" s="248"/>
    </row>
    <row r="16" spans="1:27" s="41" customFormat="1" ht="71.25" customHeight="1" x14ac:dyDescent="0.25">
      <c r="A16" s="28">
        <v>8</v>
      </c>
      <c r="B16" s="268" t="s">
        <v>34</v>
      </c>
      <c r="C16" s="235">
        <v>3122</v>
      </c>
      <c r="D16" s="317">
        <v>6351</v>
      </c>
      <c r="E16" s="268">
        <v>63</v>
      </c>
      <c r="F16" s="317">
        <v>66010001150</v>
      </c>
      <c r="G16" s="245">
        <v>1150</v>
      </c>
      <c r="H16" s="239" t="s">
        <v>298</v>
      </c>
      <c r="I16" s="32" t="s">
        <v>283</v>
      </c>
      <c r="J16" s="33" t="s">
        <v>287</v>
      </c>
      <c r="K16" s="236"/>
      <c r="L16" s="236" t="s">
        <v>360</v>
      </c>
      <c r="M16" s="35">
        <v>1000</v>
      </c>
      <c r="N16" s="35">
        <v>850</v>
      </c>
      <c r="O16" s="35">
        <f t="shared" si="5"/>
        <v>150</v>
      </c>
      <c r="P16" s="36" t="s">
        <v>54</v>
      </c>
      <c r="Q16" s="37"/>
      <c r="R16" s="38">
        <f t="shared" si="6"/>
        <v>100</v>
      </c>
      <c r="S16" s="306">
        <f t="shared" si="1"/>
        <v>0</v>
      </c>
      <c r="T16" s="37">
        <v>0</v>
      </c>
      <c r="U16" s="37">
        <v>0</v>
      </c>
      <c r="V16" s="285">
        <f t="shared" si="7"/>
        <v>100</v>
      </c>
      <c r="W16" s="39">
        <v>100</v>
      </c>
      <c r="X16" s="39">
        <v>0</v>
      </c>
      <c r="Y16" s="39">
        <v>0</v>
      </c>
      <c r="Z16" s="253" t="s">
        <v>353</v>
      </c>
      <c r="AA16" s="248"/>
    </row>
    <row r="17" spans="1:27" s="41" customFormat="1" ht="186.75" customHeight="1" x14ac:dyDescent="0.25">
      <c r="A17" s="28">
        <v>9</v>
      </c>
      <c r="B17" s="268" t="s">
        <v>34</v>
      </c>
      <c r="C17" s="259">
        <v>3122</v>
      </c>
      <c r="D17" s="317">
        <v>6351</v>
      </c>
      <c r="E17" s="268">
        <v>63</v>
      </c>
      <c r="F17" s="317">
        <v>66010001121</v>
      </c>
      <c r="G17" s="245" t="s">
        <v>242</v>
      </c>
      <c r="H17" s="31" t="s">
        <v>317</v>
      </c>
      <c r="I17" s="32" t="s">
        <v>315</v>
      </c>
      <c r="J17" s="33" t="s">
        <v>271</v>
      </c>
      <c r="K17" s="255"/>
      <c r="L17" s="255" t="s">
        <v>360</v>
      </c>
      <c r="M17" s="35">
        <v>3168</v>
      </c>
      <c r="N17" s="35">
        <v>2693</v>
      </c>
      <c r="O17" s="35">
        <f t="shared" si="5"/>
        <v>475</v>
      </c>
      <c r="P17" s="36" t="s">
        <v>54</v>
      </c>
      <c r="Q17" s="37"/>
      <c r="R17" s="38">
        <f t="shared" si="6"/>
        <v>100</v>
      </c>
      <c r="S17" s="306">
        <f t="shared" si="1"/>
        <v>0</v>
      </c>
      <c r="T17" s="37">
        <v>0</v>
      </c>
      <c r="U17" s="37">
        <v>0</v>
      </c>
      <c r="V17" s="305">
        <f t="shared" si="7"/>
        <v>100</v>
      </c>
      <c r="W17" s="39">
        <v>100</v>
      </c>
      <c r="X17" s="39">
        <v>0</v>
      </c>
      <c r="Y17" s="39">
        <v>0</v>
      </c>
      <c r="Z17" s="253" t="s">
        <v>354</v>
      </c>
      <c r="AA17" s="248"/>
    </row>
    <row r="18" spans="1:27" s="41" customFormat="1" ht="118.5" customHeight="1" x14ac:dyDescent="0.25">
      <c r="A18" s="28">
        <v>10</v>
      </c>
      <c r="B18" s="28" t="s">
        <v>47</v>
      </c>
      <c r="C18" s="28">
        <v>3121</v>
      </c>
      <c r="D18" s="28">
        <v>6351</v>
      </c>
      <c r="E18" s="28">
        <v>63</v>
      </c>
      <c r="F18" s="28">
        <v>66010001112</v>
      </c>
      <c r="G18" s="245">
        <v>1112</v>
      </c>
      <c r="H18" s="31" t="s">
        <v>259</v>
      </c>
      <c r="I18" s="32" t="s">
        <v>250</v>
      </c>
      <c r="J18" s="45" t="s">
        <v>266</v>
      </c>
      <c r="K18" s="149"/>
      <c r="L18" s="149" t="s">
        <v>360</v>
      </c>
      <c r="M18" s="189">
        <v>1124</v>
      </c>
      <c r="N18" s="189">
        <v>955</v>
      </c>
      <c r="O18" s="189">
        <f t="shared" si="5"/>
        <v>169</v>
      </c>
      <c r="P18" s="36" t="s">
        <v>54</v>
      </c>
      <c r="Q18" s="37"/>
      <c r="R18" s="38">
        <f t="shared" si="6"/>
        <v>100</v>
      </c>
      <c r="S18" s="306">
        <f t="shared" si="1"/>
        <v>0</v>
      </c>
      <c r="T18" s="37">
        <v>0</v>
      </c>
      <c r="U18" s="37">
        <v>0</v>
      </c>
      <c r="V18" s="285">
        <f t="shared" si="7"/>
        <v>100</v>
      </c>
      <c r="W18" s="39">
        <v>100</v>
      </c>
      <c r="X18" s="39">
        <v>0</v>
      </c>
      <c r="Y18" s="39">
        <v>0</v>
      </c>
      <c r="Z18" s="253" t="s">
        <v>355</v>
      </c>
      <c r="AA18" s="248"/>
    </row>
    <row r="19" spans="1:27" s="41" customFormat="1" ht="121.5" customHeight="1" x14ac:dyDescent="0.25">
      <c r="A19" s="28">
        <v>11</v>
      </c>
      <c r="B19" s="268" t="s">
        <v>34</v>
      </c>
      <c r="C19" s="235">
        <v>3127</v>
      </c>
      <c r="D19" s="317">
        <v>6351</v>
      </c>
      <c r="E19" s="268">
        <v>63</v>
      </c>
      <c r="F19" s="317">
        <v>66010001205</v>
      </c>
      <c r="G19" s="245">
        <v>1205</v>
      </c>
      <c r="H19" s="31" t="s">
        <v>292</v>
      </c>
      <c r="I19" s="32" t="s">
        <v>280</v>
      </c>
      <c r="J19" s="33" t="s">
        <v>284</v>
      </c>
      <c r="K19" s="236"/>
      <c r="L19" s="236" t="s">
        <v>360</v>
      </c>
      <c r="M19" s="35">
        <v>1265</v>
      </c>
      <c r="N19" s="35">
        <v>1075</v>
      </c>
      <c r="O19" s="35">
        <f t="shared" si="5"/>
        <v>190</v>
      </c>
      <c r="P19" s="36" t="s">
        <v>54</v>
      </c>
      <c r="Q19" s="37"/>
      <c r="R19" s="38">
        <f t="shared" si="6"/>
        <v>100</v>
      </c>
      <c r="S19" s="306">
        <f t="shared" si="1"/>
        <v>0</v>
      </c>
      <c r="T19" s="37">
        <v>0</v>
      </c>
      <c r="U19" s="37">
        <v>0</v>
      </c>
      <c r="V19" s="285">
        <f t="shared" si="7"/>
        <v>100</v>
      </c>
      <c r="W19" s="39">
        <v>100</v>
      </c>
      <c r="X19" s="39">
        <v>0</v>
      </c>
      <c r="Y19" s="39">
        <v>0</v>
      </c>
      <c r="Z19" s="253" t="s">
        <v>356</v>
      </c>
      <c r="AA19" s="248"/>
    </row>
    <row r="20" spans="1:27" s="41" customFormat="1" ht="226.5" customHeight="1" x14ac:dyDescent="0.25">
      <c r="A20" s="28">
        <v>12</v>
      </c>
      <c r="B20" s="234" t="s">
        <v>34</v>
      </c>
      <c r="C20" s="235">
        <v>3121</v>
      </c>
      <c r="D20" s="317">
        <v>6351</v>
      </c>
      <c r="E20" s="235">
        <v>63</v>
      </c>
      <c r="F20" s="317">
        <v>66010001100</v>
      </c>
      <c r="G20" s="245" t="s">
        <v>243</v>
      </c>
      <c r="H20" s="31" t="s">
        <v>264</v>
      </c>
      <c r="I20" s="32" t="s">
        <v>244</v>
      </c>
      <c r="J20" s="33" t="s">
        <v>270</v>
      </c>
      <c r="K20" s="236"/>
      <c r="L20" s="236" t="s">
        <v>360</v>
      </c>
      <c r="M20" s="35">
        <v>3590</v>
      </c>
      <c r="N20" s="35">
        <v>3051</v>
      </c>
      <c r="O20" s="35">
        <f t="shared" ref="O20:O24" si="8">M20-N20</f>
        <v>539</v>
      </c>
      <c r="P20" s="36" t="s">
        <v>54</v>
      </c>
      <c r="Q20" s="37"/>
      <c r="R20" s="38">
        <f t="shared" ref="R20:R24" si="9">S20+V20</f>
        <v>100</v>
      </c>
      <c r="S20" s="306">
        <f t="shared" ref="S20:S24" si="10">SUM(T20:U20)</f>
        <v>0</v>
      </c>
      <c r="T20" s="37">
        <v>0</v>
      </c>
      <c r="U20" s="37">
        <v>0</v>
      </c>
      <c r="V20" s="285">
        <f t="shared" ref="V20:V24" si="11">SUM(W20:X20)</f>
        <v>100</v>
      </c>
      <c r="W20" s="39">
        <v>100</v>
      </c>
      <c r="X20" s="39">
        <v>0</v>
      </c>
      <c r="Y20" s="39">
        <v>0</v>
      </c>
      <c r="Z20" s="253" t="s">
        <v>322</v>
      </c>
      <c r="AA20" s="248"/>
    </row>
    <row r="21" spans="1:27" s="41" customFormat="1" ht="137.25" customHeight="1" x14ac:dyDescent="0.25">
      <c r="A21" s="28">
        <v>13</v>
      </c>
      <c r="B21" s="234" t="s">
        <v>224</v>
      </c>
      <c r="C21" s="235">
        <v>3121</v>
      </c>
      <c r="D21" s="317">
        <v>6351</v>
      </c>
      <c r="E21" s="235">
        <v>63</v>
      </c>
      <c r="F21" s="317">
        <v>66010001113</v>
      </c>
      <c r="G21" s="245" t="s">
        <v>241</v>
      </c>
      <c r="H21" s="31" t="s">
        <v>265</v>
      </c>
      <c r="I21" s="32" t="s">
        <v>272</v>
      </c>
      <c r="J21" s="33" t="s">
        <v>273</v>
      </c>
      <c r="K21" s="236"/>
      <c r="L21" s="236" t="s">
        <v>360</v>
      </c>
      <c r="M21" s="35">
        <v>2200</v>
      </c>
      <c r="N21" s="35">
        <v>1870</v>
      </c>
      <c r="O21" s="35">
        <f t="shared" si="8"/>
        <v>330</v>
      </c>
      <c r="P21" s="36" t="s">
        <v>54</v>
      </c>
      <c r="Q21" s="37"/>
      <c r="R21" s="38">
        <f t="shared" si="9"/>
        <v>100</v>
      </c>
      <c r="S21" s="306">
        <f t="shared" si="10"/>
        <v>0</v>
      </c>
      <c r="T21" s="37">
        <v>0</v>
      </c>
      <c r="U21" s="37">
        <v>0</v>
      </c>
      <c r="V21" s="285">
        <f t="shared" si="11"/>
        <v>100</v>
      </c>
      <c r="W21" s="39">
        <v>100</v>
      </c>
      <c r="X21" s="39">
        <v>0</v>
      </c>
      <c r="Y21" s="39">
        <v>0</v>
      </c>
      <c r="Z21" s="253" t="s">
        <v>357</v>
      </c>
      <c r="AA21" s="248"/>
    </row>
    <row r="22" spans="1:27" s="41" customFormat="1" ht="106.5" customHeight="1" x14ac:dyDescent="0.25">
      <c r="A22" s="28">
        <v>14</v>
      </c>
      <c r="B22" s="268" t="s">
        <v>32</v>
      </c>
      <c r="C22" s="235">
        <v>3122</v>
      </c>
      <c r="D22" s="317">
        <v>6351</v>
      </c>
      <c r="E22" s="268">
        <v>63</v>
      </c>
      <c r="F22" s="317">
        <v>66010001125</v>
      </c>
      <c r="G22" s="245">
        <v>1125</v>
      </c>
      <c r="H22" s="31" t="s">
        <v>297</v>
      </c>
      <c r="I22" s="32" t="s">
        <v>282</v>
      </c>
      <c r="J22" s="33" t="s">
        <v>286</v>
      </c>
      <c r="K22" s="236"/>
      <c r="L22" s="236" t="s">
        <v>360</v>
      </c>
      <c r="M22" s="35">
        <v>4650</v>
      </c>
      <c r="N22" s="35">
        <v>3953</v>
      </c>
      <c r="O22" s="35">
        <f t="shared" si="8"/>
        <v>697</v>
      </c>
      <c r="P22" s="36" t="s">
        <v>54</v>
      </c>
      <c r="Q22" s="37"/>
      <c r="R22" s="38">
        <f t="shared" si="9"/>
        <v>100</v>
      </c>
      <c r="S22" s="306">
        <f t="shared" si="10"/>
        <v>0</v>
      </c>
      <c r="T22" s="37">
        <v>0</v>
      </c>
      <c r="U22" s="37">
        <v>0</v>
      </c>
      <c r="V22" s="285">
        <f t="shared" si="11"/>
        <v>100</v>
      </c>
      <c r="W22" s="39">
        <v>100</v>
      </c>
      <c r="X22" s="39">
        <v>0</v>
      </c>
      <c r="Y22" s="39">
        <v>0</v>
      </c>
      <c r="Z22" s="253" t="s">
        <v>358</v>
      </c>
      <c r="AA22" s="248"/>
    </row>
    <row r="23" spans="1:27" s="41" customFormat="1" ht="97.5" customHeight="1" x14ac:dyDescent="0.25">
      <c r="A23" s="28">
        <v>15</v>
      </c>
      <c r="B23" s="268" t="s">
        <v>34</v>
      </c>
      <c r="C23" s="259">
        <v>3127</v>
      </c>
      <c r="D23" s="317">
        <v>6351</v>
      </c>
      <c r="E23" s="268">
        <v>63</v>
      </c>
      <c r="F23" s="317">
        <v>66010001123</v>
      </c>
      <c r="G23" s="245">
        <v>1123</v>
      </c>
      <c r="H23" s="31" t="s">
        <v>276</v>
      </c>
      <c r="I23" s="32" t="s">
        <v>316</v>
      </c>
      <c r="J23" s="33" t="s">
        <v>331</v>
      </c>
      <c r="K23" s="255"/>
      <c r="L23" s="255" t="s">
        <v>360</v>
      </c>
      <c r="M23" s="35">
        <v>1600</v>
      </c>
      <c r="N23" s="35">
        <v>1360</v>
      </c>
      <c r="O23" s="35">
        <f t="shared" si="8"/>
        <v>240</v>
      </c>
      <c r="P23" s="36" t="s">
        <v>54</v>
      </c>
      <c r="Q23" s="37"/>
      <c r="R23" s="38">
        <f t="shared" si="9"/>
        <v>100</v>
      </c>
      <c r="S23" s="306">
        <f t="shared" si="10"/>
        <v>0</v>
      </c>
      <c r="T23" s="37">
        <v>0</v>
      </c>
      <c r="U23" s="37">
        <v>0</v>
      </c>
      <c r="V23" s="305">
        <f t="shared" si="11"/>
        <v>100</v>
      </c>
      <c r="W23" s="39">
        <v>100</v>
      </c>
      <c r="X23" s="39">
        <v>0</v>
      </c>
      <c r="Y23" s="39">
        <v>0</v>
      </c>
      <c r="Z23" s="253" t="s">
        <v>341</v>
      </c>
      <c r="AA23" s="249"/>
    </row>
    <row r="24" spans="1:27" s="41" customFormat="1" ht="114.6" customHeight="1" x14ac:dyDescent="0.25">
      <c r="A24" s="28">
        <v>16</v>
      </c>
      <c r="B24" s="268" t="s">
        <v>32</v>
      </c>
      <c r="C24" s="235">
        <v>3124</v>
      </c>
      <c r="D24" s="317">
        <v>6351</v>
      </c>
      <c r="E24" s="268">
        <v>63</v>
      </c>
      <c r="F24" s="317">
        <v>66010001218</v>
      </c>
      <c r="G24" s="245">
        <v>1218</v>
      </c>
      <c r="H24" s="31" t="s">
        <v>299</v>
      </c>
      <c r="I24" s="32" t="s">
        <v>289</v>
      </c>
      <c r="J24" s="33" t="s">
        <v>332</v>
      </c>
      <c r="K24" s="236"/>
      <c r="L24" s="236" t="s">
        <v>360</v>
      </c>
      <c r="M24" s="35">
        <v>1900</v>
      </c>
      <c r="N24" s="35">
        <v>1305</v>
      </c>
      <c r="O24" s="35">
        <f t="shared" si="8"/>
        <v>595</v>
      </c>
      <c r="P24" s="36" t="s">
        <v>54</v>
      </c>
      <c r="Q24" s="37"/>
      <c r="R24" s="38">
        <f t="shared" si="9"/>
        <v>100</v>
      </c>
      <c r="S24" s="306">
        <f t="shared" si="10"/>
        <v>0</v>
      </c>
      <c r="T24" s="37">
        <v>0</v>
      </c>
      <c r="U24" s="37">
        <v>0</v>
      </c>
      <c r="V24" s="285">
        <f t="shared" si="11"/>
        <v>100</v>
      </c>
      <c r="W24" s="39">
        <v>100</v>
      </c>
      <c r="X24" s="39">
        <v>0</v>
      </c>
      <c r="Y24" s="39">
        <v>0</v>
      </c>
      <c r="Z24" s="253" t="s">
        <v>333</v>
      </c>
      <c r="AA24" s="249"/>
    </row>
    <row r="25" spans="1:27" s="27" customFormat="1" ht="25.5" hidden="1" customHeight="1" x14ac:dyDescent="0.3">
      <c r="A25" s="49" t="s">
        <v>18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>
        <f>SUM(M26)</f>
        <v>0</v>
      </c>
      <c r="N25" s="51">
        <f>SUM(N26)</f>
        <v>0</v>
      </c>
      <c r="O25" s="51">
        <f>SUM(O26)</f>
        <v>0</v>
      </c>
      <c r="P25" s="52"/>
      <c r="Q25" s="51">
        <f>SUM(Q26)</f>
        <v>0</v>
      </c>
      <c r="R25" s="53">
        <f>SUM(R26)</f>
        <v>0</v>
      </c>
      <c r="S25" s="53">
        <f>SUM(S26)</f>
        <v>0</v>
      </c>
      <c r="T25" s="53">
        <f t="shared" ref="T25:X25" si="12">SUM(T26)</f>
        <v>0</v>
      </c>
      <c r="U25" s="53">
        <f t="shared" si="12"/>
        <v>0</v>
      </c>
      <c r="V25" s="53">
        <f>SUM(V26)</f>
        <v>0</v>
      </c>
      <c r="W25" s="53">
        <f t="shared" si="12"/>
        <v>0</v>
      </c>
      <c r="X25" s="53">
        <f t="shared" si="12"/>
        <v>0</v>
      </c>
      <c r="Y25" s="54">
        <f>SUM(Y26)</f>
        <v>0</v>
      </c>
      <c r="Z25" s="55"/>
      <c r="AA25" s="247"/>
    </row>
    <row r="26" spans="1:27" s="41" customFormat="1" ht="15.75" hidden="1" x14ac:dyDescent="0.25">
      <c r="A26" s="28">
        <v>1</v>
      </c>
      <c r="B26" s="235"/>
      <c r="C26" s="234"/>
      <c r="D26" s="234"/>
      <c r="E26" s="234"/>
      <c r="F26" s="316"/>
      <c r="G26" s="233"/>
      <c r="H26" s="233"/>
      <c r="I26" s="44"/>
      <c r="J26" s="33"/>
      <c r="K26" s="237"/>
      <c r="L26" s="236"/>
      <c r="M26" s="35"/>
      <c r="N26" s="35"/>
      <c r="O26" s="35"/>
      <c r="P26" s="36"/>
      <c r="Q26" s="37">
        <v>0</v>
      </c>
      <c r="R26" s="38">
        <f t="shared" ref="R26" si="13">S26+V26</f>
        <v>0</v>
      </c>
      <c r="S26" s="37">
        <f t="shared" ref="S26" si="14">SUM(T26:U26)</f>
        <v>0</v>
      </c>
      <c r="T26" s="37"/>
      <c r="U26" s="37"/>
      <c r="V26" s="39">
        <f t="shared" ref="V26" si="15">SUM(W26:X26)</f>
        <v>0</v>
      </c>
      <c r="W26" s="39"/>
      <c r="X26" s="39"/>
      <c r="Y26" s="39">
        <f t="shared" ref="Y26" si="16">M26-Q26-R26</f>
        <v>0</v>
      </c>
      <c r="Z26" s="40"/>
      <c r="AA26" s="249"/>
    </row>
    <row r="27" spans="1:27" ht="35.25" customHeight="1" x14ac:dyDescent="0.25">
      <c r="A27" s="347" t="s">
        <v>383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8"/>
      <c r="L27" s="349"/>
      <c r="M27" s="58">
        <f>M8+M25</f>
        <v>35682</v>
      </c>
      <c r="N27" s="58">
        <f>N8+N25</f>
        <v>30389</v>
      </c>
      <c r="O27" s="58">
        <f>O8+O25</f>
        <v>5293</v>
      </c>
      <c r="P27" s="58"/>
      <c r="Q27" s="58">
        <f t="shared" ref="Q27:Y27" si="17">Q8+Q25</f>
        <v>0</v>
      </c>
      <c r="R27" s="58">
        <f t="shared" si="17"/>
        <v>1941</v>
      </c>
      <c r="S27" s="58">
        <f t="shared" si="17"/>
        <v>0</v>
      </c>
      <c r="T27" s="58">
        <f t="shared" si="17"/>
        <v>0</v>
      </c>
      <c r="U27" s="58">
        <f t="shared" si="17"/>
        <v>0</v>
      </c>
      <c r="V27" s="58">
        <f t="shared" si="17"/>
        <v>1941</v>
      </c>
      <c r="W27" s="58">
        <f t="shared" si="17"/>
        <v>1941</v>
      </c>
      <c r="X27" s="58">
        <f t="shared" si="17"/>
        <v>0</v>
      </c>
      <c r="Y27" s="59">
        <f t="shared" si="17"/>
        <v>0</v>
      </c>
      <c r="Z27" s="60"/>
    </row>
    <row r="28" spans="1:27" s="7" customFormat="1" x14ac:dyDescent="0.25">
      <c r="A28" s="5"/>
      <c r="B28" s="5"/>
      <c r="C28" s="5"/>
      <c r="D28" s="5"/>
      <c r="E28" s="5"/>
      <c r="F28" s="5"/>
      <c r="G28" s="5"/>
      <c r="H28" s="5"/>
      <c r="I28" s="61"/>
      <c r="J28" s="5"/>
      <c r="K28" s="62"/>
      <c r="L28" s="63"/>
      <c r="M28" s="64"/>
      <c r="N28" s="64"/>
      <c r="O28" s="64"/>
      <c r="P28" s="65"/>
      <c r="Q28" s="65"/>
      <c r="Z28" s="66"/>
      <c r="AA28" s="5"/>
    </row>
    <row r="29" spans="1:27" s="7" customForma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67"/>
      <c r="L29" s="68"/>
      <c r="M29" s="69"/>
      <c r="N29" s="69"/>
      <c r="O29" s="69"/>
      <c r="Z29" s="66"/>
      <c r="AA29" s="5"/>
    </row>
    <row r="30" spans="1:27" s="7" customFormat="1" ht="18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Z30" s="66"/>
      <c r="AA30" s="5"/>
    </row>
    <row r="31" spans="1:27" s="76" customFormat="1" x14ac:dyDescent="0.2">
      <c r="A31" s="71"/>
      <c r="B31" s="72"/>
      <c r="C31" s="71"/>
      <c r="D31" s="72"/>
      <c r="E31" s="72"/>
      <c r="F31" s="72"/>
      <c r="G31" s="72"/>
      <c r="H31" s="72"/>
      <c r="I31" s="72"/>
      <c r="J31" s="72"/>
      <c r="K31" s="73"/>
      <c r="L31" s="74"/>
      <c r="M31" s="75"/>
      <c r="N31" s="75"/>
      <c r="O31" s="75"/>
      <c r="Z31" s="77"/>
      <c r="AA31" s="72"/>
    </row>
    <row r="32" spans="1:27" s="7" customForma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11"/>
      <c r="L32" s="68"/>
      <c r="M32" s="69"/>
      <c r="N32" s="69"/>
      <c r="O32" s="69"/>
      <c r="Z32" s="66"/>
      <c r="AA32" s="5"/>
    </row>
    <row r="33" spans="1:27" s="7" customForma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11"/>
      <c r="L33" s="68"/>
      <c r="M33" s="69"/>
      <c r="N33" s="69"/>
      <c r="O33" s="69"/>
      <c r="Z33" s="66"/>
      <c r="AA33" s="5"/>
    </row>
    <row r="34" spans="1:27" s="7" customForma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11"/>
      <c r="L34" s="68"/>
      <c r="M34" s="69"/>
      <c r="N34" s="69"/>
      <c r="O34" s="69"/>
      <c r="Z34" s="66"/>
      <c r="AA34" s="5"/>
    </row>
    <row r="35" spans="1:27" s="7" customForma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11"/>
      <c r="L35" s="68"/>
      <c r="M35" s="69"/>
      <c r="N35" s="69"/>
      <c r="O35" s="69"/>
      <c r="Z35" s="66"/>
      <c r="AA35" s="5"/>
    </row>
    <row r="36" spans="1:27" s="7" customForma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11"/>
      <c r="L36" s="68"/>
      <c r="M36" s="69"/>
      <c r="N36" s="69"/>
      <c r="O36" s="69"/>
      <c r="Z36" s="66"/>
      <c r="AA36" s="5"/>
    </row>
    <row r="37" spans="1:27" s="7" customForma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11"/>
      <c r="L37" s="68"/>
      <c r="M37" s="69"/>
      <c r="N37" s="69"/>
      <c r="O37" s="69"/>
      <c r="Z37" s="66"/>
      <c r="AA37" s="5"/>
    </row>
    <row r="38" spans="1:27" s="7" customForma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11"/>
      <c r="L38" s="68"/>
      <c r="M38" s="69"/>
      <c r="N38" s="69"/>
      <c r="O38" s="69"/>
      <c r="Z38" s="66"/>
      <c r="AA38" s="5"/>
    </row>
    <row r="39" spans="1:27" s="7" customForma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11"/>
      <c r="L39" s="68"/>
      <c r="M39" s="69"/>
      <c r="N39" s="69"/>
      <c r="O39" s="69"/>
      <c r="Z39" s="66"/>
      <c r="AA39" s="5"/>
    </row>
    <row r="40" spans="1:27" s="7" customForma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11"/>
      <c r="L40" s="68"/>
      <c r="M40" s="69"/>
      <c r="N40" s="69"/>
      <c r="O40" s="69"/>
      <c r="Z40" s="66"/>
      <c r="AA40" s="5"/>
    </row>
    <row r="41" spans="1:27" s="7" customForma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11"/>
      <c r="L41" s="68"/>
      <c r="M41" s="69"/>
      <c r="N41" s="69"/>
      <c r="O41" s="69"/>
      <c r="Z41" s="66"/>
      <c r="AA41" s="5"/>
    </row>
    <row r="42" spans="1:27" s="7" customForma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11"/>
      <c r="L42" s="68"/>
      <c r="M42" s="69"/>
      <c r="N42" s="69"/>
      <c r="O42" s="69"/>
      <c r="Z42" s="66"/>
      <c r="AA42" s="5"/>
    </row>
    <row r="43" spans="1:27" s="7" customForma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11"/>
      <c r="L43" s="68"/>
      <c r="M43" s="69"/>
      <c r="N43" s="69"/>
      <c r="O43" s="69"/>
      <c r="Z43" s="66"/>
      <c r="AA43" s="5"/>
    </row>
    <row r="44" spans="1:27" s="7" customForma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11"/>
      <c r="L44" s="68"/>
      <c r="M44" s="69"/>
      <c r="N44" s="69"/>
      <c r="O44" s="69"/>
      <c r="Z44" s="66"/>
      <c r="AA44" s="5"/>
    </row>
    <row r="45" spans="1:27" s="7" customForma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11"/>
      <c r="L45" s="68"/>
      <c r="M45" s="69"/>
      <c r="N45" s="69"/>
      <c r="O45" s="69"/>
      <c r="Z45" s="66"/>
      <c r="AA45" s="5"/>
    </row>
    <row r="46" spans="1:27" s="7" customForma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11"/>
      <c r="L46" s="68"/>
      <c r="M46" s="69"/>
      <c r="N46" s="69"/>
      <c r="O46" s="69"/>
      <c r="Z46" s="66"/>
      <c r="AA46" s="5"/>
    </row>
    <row r="47" spans="1:27" s="7" customForma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11"/>
      <c r="L47" s="68"/>
      <c r="M47" s="69"/>
      <c r="N47" s="69"/>
      <c r="O47" s="69"/>
      <c r="Z47" s="66"/>
      <c r="AA47" s="5"/>
    </row>
    <row r="48" spans="1:27" s="7" customForma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11"/>
      <c r="L48" s="68"/>
      <c r="M48" s="69"/>
      <c r="N48" s="69"/>
      <c r="O48" s="69"/>
      <c r="Z48" s="66"/>
      <c r="AA48" s="5"/>
    </row>
    <row r="49" spans="1:27" s="7" customForma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11"/>
      <c r="L49" s="5"/>
      <c r="M49" s="69"/>
      <c r="N49" s="69"/>
      <c r="O49" s="69"/>
      <c r="Z49" s="66"/>
      <c r="AA49" s="5"/>
    </row>
    <row r="50" spans="1:27" s="7" customForma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11"/>
      <c r="L50" s="5"/>
      <c r="M50" s="69"/>
      <c r="N50" s="69"/>
      <c r="O50" s="69"/>
      <c r="Z50" s="66"/>
      <c r="AA50" s="5"/>
    </row>
    <row r="51" spans="1:27" s="7" customForma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11"/>
      <c r="L51" s="5"/>
      <c r="M51" s="69"/>
      <c r="N51" s="69"/>
      <c r="O51" s="69"/>
      <c r="Z51" s="66"/>
      <c r="AA51" s="5"/>
    </row>
    <row r="52" spans="1:27" s="7" customForma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11"/>
      <c r="L52" s="5"/>
      <c r="M52" s="69"/>
      <c r="N52" s="69"/>
      <c r="O52" s="69"/>
      <c r="Z52" s="66"/>
      <c r="AA52" s="5"/>
    </row>
    <row r="53" spans="1:27" s="7" customForma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11"/>
      <c r="L53" s="5"/>
      <c r="M53" s="69"/>
      <c r="N53" s="69"/>
      <c r="O53" s="69"/>
      <c r="Z53" s="66"/>
      <c r="AA53" s="5"/>
    </row>
    <row r="54" spans="1:27" s="7" customForma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11"/>
      <c r="L54" s="5"/>
      <c r="M54" s="69"/>
      <c r="N54" s="69"/>
      <c r="O54" s="69"/>
      <c r="Z54" s="66"/>
      <c r="AA54" s="5"/>
    </row>
    <row r="55" spans="1:27" s="7" customForma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11"/>
      <c r="L55" s="5"/>
      <c r="M55" s="69"/>
      <c r="N55" s="69"/>
      <c r="O55" s="69"/>
      <c r="Z55" s="66"/>
      <c r="AA55" s="5"/>
    </row>
    <row r="56" spans="1:27" s="7" customForma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11"/>
      <c r="L56" s="5"/>
      <c r="M56" s="69"/>
      <c r="N56" s="69"/>
      <c r="O56" s="69"/>
      <c r="Z56" s="66"/>
      <c r="AA56" s="5"/>
    </row>
    <row r="57" spans="1:27" s="7" customForma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11"/>
      <c r="L57" s="5"/>
      <c r="M57" s="69"/>
      <c r="N57" s="69"/>
      <c r="O57" s="69"/>
      <c r="Z57" s="66"/>
      <c r="AA57" s="5"/>
    </row>
    <row r="58" spans="1:27" s="7" customForma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11"/>
      <c r="L58" s="5"/>
      <c r="M58" s="69"/>
      <c r="N58" s="69"/>
      <c r="O58" s="69"/>
      <c r="Z58" s="66"/>
      <c r="AA58" s="5"/>
    </row>
    <row r="59" spans="1:27" s="7" customForma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11"/>
      <c r="L59" s="5"/>
      <c r="M59" s="69"/>
      <c r="N59" s="69"/>
      <c r="O59" s="69"/>
      <c r="Z59" s="66"/>
      <c r="AA59" s="5"/>
    </row>
    <row r="60" spans="1:27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5"/>
      <c r="M60" s="69"/>
      <c r="N60" s="69"/>
      <c r="O60" s="69"/>
      <c r="Z60" s="66"/>
      <c r="AA60" s="5"/>
    </row>
    <row r="61" spans="1:27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5"/>
      <c r="M61" s="69"/>
      <c r="N61" s="69"/>
      <c r="O61" s="69"/>
      <c r="Z61" s="66"/>
      <c r="AA61" s="5"/>
    </row>
    <row r="62" spans="1:27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5"/>
      <c r="M62" s="69"/>
      <c r="N62" s="69"/>
      <c r="O62" s="69"/>
      <c r="Z62" s="66"/>
      <c r="AA62" s="5"/>
    </row>
    <row r="63" spans="1:27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5"/>
      <c r="M63" s="69"/>
      <c r="N63" s="69"/>
      <c r="O63" s="69"/>
      <c r="Z63" s="66"/>
      <c r="AA63" s="5"/>
    </row>
    <row r="64" spans="1:27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5"/>
      <c r="M64" s="69"/>
      <c r="N64" s="69"/>
      <c r="O64" s="69"/>
      <c r="Z64" s="66"/>
      <c r="AA64" s="5"/>
    </row>
    <row r="65" spans="1:27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5"/>
      <c r="M65" s="69"/>
      <c r="N65" s="69"/>
      <c r="O65" s="69"/>
      <c r="Z65" s="66"/>
      <c r="AA65" s="5"/>
    </row>
    <row r="66" spans="1:27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5"/>
      <c r="M66" s="69"/>
      <c r="N66" s="69"/>
      <c r="O66" s="69"/>
      <c r="Z66" s="66"/>
      <c r="AA66" s="5"/>
    </row>
    <row r="67" spans="1:27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5"/>
      <c r="M67" s="69"/>
      <c r="N67" s="69"/>
      <c r="O67" s="69"/>
      <c r="Z67" s="66"/>
      <c r="AA67" s="5"/>
    </row>
    <row r="68" spans="1:27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5"/>
      <c r="M68" s="69"/>
      <c r="N68" s="69"/>
      <c r="O68" s="69"/>
      <c r="Z68" s="66"/>
      <c r="AA68" s="5"/>
    </row>
    <row r="69" spans="1:27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5"/>
      <c r="M69" s="69"/>
      <c r="N69" s="69"/>
      <c r="O69" s="69"/>
      <c r="Z69" s="66"/>
      <c r="AA69" s="5"/>
    </row>
    <row r="70" spans="1:27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5"/>
      <c r="M70" s="69"/>
      <c r="N70" s="69"/>
      <c r="O70" s="69"/>
      <c r="Z70" s="66"/>
      <c r="AA70" s="5"/>
    </row>
    <row r="71" spans="1:27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5"/>
      <c r="M71" s="69"/>
      <c r="N71" s="69"/>
      <c r="O71" s="69"/>
      <c r="Z71" s="66"/>
      <c r="AA71" s="5"/>
    </row>
    <row r="72" spans="1:27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5"/>
      <c r="M72" s="69"/>
      <c r="N72" s="69"/>
      <c r="O72" s="69"/>
      <c r="Z72" s="66"/>
      <c r="AA72" s="5"/>
    </row>
    <row r="73" spans="1:27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5"/>
      <c r="M73" s="69"/>
      <c r="N73" s="69"/>
      <c r="O73" s="69"/>
      <c r="Z73" s="66"/>
      <c r="AA73" s="5"/>
    </row>
    <row r="74" spans="1:27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5"/>
      <c r="M74" s="69"/>
      <c r="N74" s="69"/>
      <c r="O74" s="69"/>
      <c r="Z74" s="66"/>
      <c r="AA74" s="5"/>
    </row>
    <row r="75" spans="1:27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5"/>
      <c r="M75" s="69"/>
      <c r="N75" s="69"/>
      <c r="O75" s="69"/>
      <c r="Z75" s="66"/>
      <c r="AA75" s="5"/>
    </row>
    <row r="76" spans="1:27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5"/>
      <c r="M76" s="69"/>
      <c r="N76" s="69"/>
      <c r="O76" s="69"/>
      <c r="Z76" s="66"/>
      <c r="AA76" s="5"/>
    </row>
    <row r="77" spans="1:27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5"/>
      <c r="M77" s="69"/>
      <c r="N77" s="69"/>
      <c r="O77" s="69"/>
      <c r="Z77" s="66"/>
      <c r="AA77" s="5"/>
    </row>
    <row r="78" spans="1:27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5"/>
      <c r="M78" s="69"/>
      <c r="N78" s="69"/>
      <c r="O78" s="69"/>
      <c r="Z78" s="66"/>
      <c r="AA78" s="5"/>
    </row>
    <row r="79" spans="1:27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5"/>
      <c r="M79" s="69"/>
      <c r="N79" s="69"/>
      <c r="O79" s="69"/>
      <c r="Z79" s="66"/>
      <c r="AA79" s="5"/>
    </row>
    <row r="80" spans="1:27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5"/>
      <c r="M80" s="69"/>
      <c r="N80" s="69"/>
      <c r="O80" s="69"/>
      <c r="Z80" s="66"/>
      <c r="AA80" s="5"/>
    </row>
    <row r="81" spans="1:27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5"/>
      <c r="M81" s="69"/>
      <c r="N81" s="69"/>
      <c r="O81" s="69"/>
      <c r="Z81" s="66"/>
      <c r="AA81" s="5"/>
    </row>
    <row r="82" spans="1:27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5"/>
      <c r="M82" s="69"/>
      <c r="N82" s="69"/>
      <c r="O82" s="69"/>
      <c r="Z82" s="66"/>
      <c r="AA82" s="5"/>
    </row>
    <row r="83" spans="1:27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5"/>
      <c r="M83" s="69"/>
      <c r="N83" s="69"/>
      <c r="O83" s="69"/>
      <c r="Z83" s="66"/>
      <c r="AA83" s="5"/>
    </row>
    <row r="84" spans="1:27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5"/>
      <c r="M84" s="69"/>
      <c r="N84" s="69"/>
      <c r="O84" s="69"/>
      <c r="Z84" s="66"/>
      <c r="AA84" s="5"/>
    </row>
    <row r="85" spans="1:27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5"/>
      <c r="M85" s="69"/>
      <c r="N85" s="69"/>
      <c r="O85" s="69"/>
      <c r="Z85" s="66"/>
      <c r="AA85" s="5"/>
    </row>
    <row r="86" spans="1:27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5"/>
      <c r="M86" s="69"/>
      <c r="N86" s="69"/>
      <c r="O86" s="69"/>
      <c r="Z86" s="66"/>
      <c r="AA86" s="5"/>
    </row>
    <row r="87" spans="1:27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5"/>
      <c r="M87" s="69"/>
      <c r="N87" s="69"/>
      <c r="O87" s="69"/>
      <c r="Z87" s="66"/>
      <c r="AA87" s="5"/>
    </row>
    <row r="88" spans="1:27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5"/>
      <c r="M88" s="69"/>
      <c r="N88" s="69"/>
      <c r="O88" s="69"/>
      <c r="Z88" s="66"/>
      <c r="AA88" s="5"/>
    </row>
    <row r="89" spans="1:27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5"/>
      <c r="M89" s="69"/>
      <c r="N89" s="69"/>
      <c r="O89" s="69"/>
      <c r="Z89" s="66"/>
      <c r="AA89" s="5"/>
    </row>
    <row r="90" spans="1:27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5"/>
      <c r="M90" s="69"/>
      <c r="N90" s="69"/>
      <c r="O90" s="69"/>
      <c r="Z90" s="66"/>
      <c r="AA90" s="5"/>
    </row>
    <row r="91" spans="1:27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5"/>
      <c r="M91" s="69"/>
      <c r="N91" s="69"/>
      <c r="O91" s="69"/>
      <c r="Z91" s="66"/>
      <c r="AA91" s="5"/>
    </row>
    <row r="92" spans="1:27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5"/>
      <c r="M92" s="69"/>
      <c r="N92" s="69"/>
      <c r="O92" s="69"/>
      <c r="Z92" s="66"/>
      <c r="AA92" s="5"/>
    </row>
    <row r="93" spans="1:27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5"/>
      <c r="M93" s="69"/>
      <c r="N93" s="69"/>
      <c r="O93" s="69"/>
      <c r="Z93" s="66"/>
      <c r="AA93" s="5"/>
    </row>
    <row r="94" spans="1:27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5"/>
      <c r="M94" s="69"/>
      <c r="N94" s="69"/>
      <c r="O94" s="69"/>
      <c r="Z94" s="66"/>
      <c r="AA94" s="5"/>
    </row>
    <row r="95" spans="1:27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5"/>
      <c r="M95" s="69"/>
      <c r="N95" s="69"/>
      <c r="O95" s="69"/>
      <c r="Z95" s="66"/>
      <c r="AA95" s="5"/>
    </row>
    <row r="96" spans="1:27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5"/>
      <c r="M96" s="69"/>
      <c r="N96" s="69"/>
      <c r="O96" s="69"/>
      <c r="Z96" s="66"/>
      <c r="AA96" s="5"/>
    </row>
    <row r="97" spans="1:27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5"/>
      <c r="M97" s="69"/>
      <c r="N97" s="69"/>
      <c r="O97" s="69"/>
      <c r="Z97" s="66"/>
      <c r="AA97" s="5"/>
    </row>
    <row r="98" spans="1:27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5"/>
      <c r="M98" s="69"/>
      <c r="N98" s="69"/>
      <c r="O98" s="69"/>
      <c r="Z98" s="66"/>
      <c r="AA98" s="5"/>
    </row>
    <row r="99" spans="1:27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5"/>
      <c r="M99" s="69"/>
      <c r="N99" s="69"/>
      <c r="O99" s="69"/>
      <c r="Z99" s="66"/>
      <c r="AA99" s="5"/>
    </row>
    <row r="100" spans="1:27" s="7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5"/>
      <c r="M100" s="69"/>
      <c r="N100" s="69"/>
      <c r="O100" s="69"/>
      <c r="Z100" s="66"/>
      <c r="AA100" s="5"/>
    </row>
    <row r="101" spans="1:27" s="7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5"/>
      <c r="M101" s="69"/>
      <c r="N101" s="69"/>
      <c r="O101" s="69"/>
      <c r="Z101" s="66"/>
      <c r="AA101" s="5"/>
    </row>
    <row r="102" spans="1:27" s="7" customForma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5"/>
      <c r="M102" s="69"/>
      <c r="N102" s="69"/>
      <c r="O102" s="69"/>
      <c r="Z102" s="66"/>
      <c r="AA102" s="5"/>
    </row>
    <row r="103" spans="1:27" s="7" customForma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5"/>
      <c r="M103" s="69"/>
      <c r="N103" s="69"/>
      <c r="O103" s="69"/>
      <c r="Z103" s="66"/>
      <c r="AA103" s="5"/>
    </row>
    <row r="104" spans="1:27" s="7" customForma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5"/>
      <c r="M104" s="69"/>
      <c r="N104" s="69"/>
      <c r="O104" s="69"/>
      <c r="Z104" s="66"/>
      <c r="AA104" s="5"/>
    </row>
    <row r="105" spans="1:27" s="7" customForma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5"/>
      <c r="M105" s="69"/>
      <c r="N105" s="69"/>
      <c r="O105" s="69"/>
      <c r="Z105" s="66"/>
      <c r="AA105" s="5"/>
    </row>
    <row r="106" spans="1:27" s="7" customForma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5"/>
      <c r="M106" s="69"/>
      <c r="N106" s="69"/>
      <c r="O106" s="69"/>
      <c r="Z106" s="66"/>
      <c r="AA106" s="5"/>
    </row>
    <row r="107" spans="1:27" s="7" customForma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5"/>
      <c r="M107" s="69"/>
      <c r="N107" s="69"/>
      <c r="O107" s="69"/>
      <c r="Z107" s="66"/>
      <c r="AA107" s="5"/>
    </row>
    <row r="108" spans="1:27" s="7" customForma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5"/>
      <c r="M108" s="69"/>
      <c r="N108" s="69"/>
      <c r="O108" s="69"/>
      <c r="Z108" s="66"/>
      <c r="AA108" s="5"/>
    </row>
    <row r="109" spans="1:27" s="7" customForma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5"/>
      <c r="M109" s="69"/>
      <c r="N109" s="69"/>
      <c r="O109" s="69"/>
      <c r="Z109" s="66"/>
      <c r="AA109" s="5"/>
    </row>
    <row r="110" spans="1:27" s="7" customForma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5"/>
      <c r="M110" s="69"/>
      <c r="N110" s="69"/>
      <c r="O110" s="69"/>
      <c r="Z110" s="66"/>
      <c r="AA110" s="5"/>
    </row>
    <row r="111" spans="1:27" s="7" customForma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5"/>
      <c r="M111" s="69"/>
      <c r="N111" s="69"/>
      <c r="O111" s="69"/>
      <c r="Z111" s="66"/>
      <c r="AA111" s="5"/>
    </row>
  </sheetData>
  <mergeCells count="26">
    <mergeCell ref="A27:L27"/>
    <mergeCell ref="A5:Y5"/>
    <mergeCell ref="A6:A7"/>
    <mergeCell ref="B6:B7"/>
    <mergeCell ref="C6:C7"/>
    <mergeCell ref="D6:D7"/>
    <mergeCell ref="E6:E7"/>
    <mergeCell ref="G6:G7"/>
    <mergeCell ref="I6:I7"/>
    <mergeCell ref="J6:J7"/>
    <mergeCell ref="K6:K7"/>
    <mergeCell ref="F6:F7"/>
    <mergeCell ref="Z6:Z7"/>
    <mergeCell ref="H6:H7"/>
    <mergeCell ref="R6:R7"/>
    <mergeCell ref="S6:S7"/>
    <mergeCell ref="T6:U6"/>
    <mergeCell ref="V6:V7"/>
    <mergeCell ref="W6:X6"/>
    <mergeCell ref="Y6:Y7"/>
    <mergeCell ref="L6:L7"/>
    <mergeCell ref="M6:M7"/>
    <mergeCell ref="N6:N7"/>
    <mergeCell ref="O6:O7"/>
    <mergeCell ref="P6:P7"/>
    <mergeCell ref="Q6:Q7"/>
  </mergeCells>
  <pageMargins left="0.39370078740157483" right="0.39370078740157483" top="0.78740157480314965" bottom="0.78740157480314965" header="0.31496062992125984" footer="0.31496062992125984"/>
  <pageSetup paperSize="9" scale="41" firstPageNumber="169" fitToHeight="0" orientation="landscape" useFirstPageNumber="1" r:id="rId1"/>
  <headerFooter>
    <oddFooter>&amp;L&amp;"Arial,Kurzíva"Zastupitelstvo Olomouckého kraje 12.12.2022
11.1. - Rozpočet OK na rok 2023 - návrh rozpočtu 
Příloha č. 5g) - Projekty - investiční&amp;R&amp;"Arial,Kurzíva"Strana &amp;P (celkem 193)</oddFooter>
  </headerFooter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111"/>
  <sheetViews>
    <sheetView showGridLines="0" view="pageBreakPreview" zoomScale="70" zoomScaleNormal="70" zoomScaleSheetLayoutView="70" workbookViewId="0">
      <selection activeCell="U21" sqref="U21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8.28515625" style="11" customWidth="1" collapsed="1"/>
    <col min="6" max="6" width="15.5703125" style="11" hidden="1" customWidth="1" outlineLevel="1"/>
    <col min="7" max="7" width="37.85546875" style="11" customWidth="1" collapsed="1"/>
    <col min="8" max="8" width="40.4257812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5.42578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7" width="16.7109375" style="7" customWidth="1"/>
    <col min="18" max="18" width="16.85546875" style="7" customWidth="1"/>
    <col min="19" max="19" width="16.7109375" style="7" customWidth="1"/>
    <col min="20" max="20" width="21.140625" style="7" customWidth="1"/>
    <col min="21" max="22" width="14.85546875" style="7" customWidth="1"/>
    <col min="23" max="23" width="14.42578125" style="7" customWidth="1"/>
    <col min="24" max="24" width="17.7109375" style="66" customWidth="1"/>
    <col min="25" max="16384" width="9.140625" style="11"/>
  </cols>
  <sheetData>
    <row r="1" spans="1:25" ht="20.25" x14ac:dyDescent="0.3">
      <c r="A1" s="94" t="s">
        <v>23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1"/>
      <c r="W1" s="11"/>
      <c r="X1" s="11"/>
    </row>
    <row r="2" spans="1:25" ht="15.75" x14ac:dyDescent="0.25">
      <c r="A2" s="103" t="s">
        <v>0</v>
      </c>
      <c r="B2" s="95"/>
      <c r="C2" s="95"/>
      <c r="D2" s="104"/>
      <c r="E2" s="104"/>
      <c r="F2" s="97"/>
      <c r="G2" s="98" t="s">
        <v>24</v>
      </c>
      <c r="H2" s="99" t="s">
        <v>25</v>
      </c>
      <c r="I2" s="13"/>
      <c r="K2" s="6"/>
      <c r="N2" s="14"/>
      <c r="O2" s="14"/>
      <c r="Q2" s="14"/>
      <c r="R2" s="14"/>
      <c r="S2" s="14"/>
      <c r="T2" s="15"/>
      <c r="U2" s="10"/>
      <c r="V2" s="11"/>
      <c r="W2" s="11"/>
      <c r="X2" s="11"/>
    </row>
    <row r="3" spans="1:25" ht="15.75" x14ac:dyDescent="0.25">
      <c r="A3" s="100"/>
      <c r="B3" s="95"/>
      <c r="C3" s="95"/>
      <c r="D3" s="104"/>
      <c r="E3" s="104"/>
      <c r="F3" s="97"/>
      <c r="G3" s="101" t="s">
        <v>1</v>
      </c>
      <c r="H3" s="102"/>
      <c r="I3" s="13"/>
      <c r="K3" s="6"/>
      <c r="N3" s="14"/>
      <c r="O3" s="14"/>
      <c r="Q3" s="14"/>
      <c r="R3" s="14"/>
      <c r="S3" s="14"/>
      <c r="T3" s="15"/>
      <c r="U3" s="10"/>
      <c r="V3" s="11"/>
      <c r="W3" s="11"/>
      <c r="X3" s="11"/>
    </row>
    <row r="4" spans="1:25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9" t="s">
        <v>2</v>
      </c>
      <c r="Y4" s="10"/>
    </row>
    <row r="5" spans="1:25" ht="25.5" customHeight="1" x14ac:dyDescent="0.25">
      <c r="A5" s="350" t="s">
        <v>26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2"/>
      <c r="X5" s="20"/>
    </row>
    <row r="6" spans="1:25" ht="25.5" customHeight="1" x14ac:dyDescent="0.25">
      <c r="A6" s="353" t="s">
        <v>3</v>
      </c>
      <c r="B6" s="353" t="s">
        <v>4</v>
      </c>
      <c r="C6" s="354" t="s">
        <v>5</v>
      </c>
      <c r="D6" s="354" t="s">
        <v>6</v>
      </c>
      <c r="E6" s="337" t="s">
        <v>7</v>
      </c>
      <c r="F6" s="354" t="s">
        <v>8</v>
      </c>
      <c r="G6" s="354" t="s">
        <v>9</v>
      </c>
      <c r="H6" s="344" t="s">
        <v>10</v>
      </c>
      <c r="I6" s="355" t="s">
        <v>11</v>
      </c>
      <c r="J6" s="344" t="s">
        <v>12</v>
      </c>
      <c r="K6" s="344" t="s">
        <v>13</v>
      </c>
      <c r="L6" s="345" t="s">
        <v>14</v>
      </c>
      <c r="M6" s="345" t="s">
        <v>15</v>
      </c>
      <c r="N6" s="344" t="s">
        <v>22</v>
      </c>
      <c r="O6" s="343" t="s">
        <v>80</v>
      </c>
      <c r="P6" s="339" t="s">
        <v>84</v>
      </c>
      <c r="Q6" s="339" t="s">
        <v>82</v>
      </c>
      <c r="R6" s="341" t="s">
        <v>21</v>
      </c>
      <c r="S6" s="342"/>
      <c r="T6" s="339" t="s">
        <v>81</v>
      </c>
      <c r="U6" s="341" t="s">
        <v>21</v>
      </c>
      <c r="V6" s="342"/>
      <c r="W6" s="343" t="s">
        <v>83</v>
      </c>
      <c r="X6" s="336" t="s">
        <v>16</v>
      </c>
    </row>
    <row r="7" spans="1:25" ht="81" customHeight="1" x14ac:dyDescent="0.25">
      <c r="A7" s="353"/>
      <c r="B7" s="353"/>
      <c r="C7" s="354"/>
      <c r="D7" s="354"/>
      <c r="E7" s="338"/>
      <c r="F7" s="354"/>
      <c r="G7" s="354"/>
      <c r="H7" s="344"/>
      <c r="I7" s="355"/>
      <c r="J7" s="344"/>
      <c r="K7" s="344"/>
      <c r="L7" s="346"/>
      <c r="M7" s="346"/>
      <c r="N7" s="344"/>
      <c r="O7" s="343"/>
      <c r="P7" s="340"/>
      <c r="Q7" s="340"/>
      <c r="R7" s="21" t="s">
        <v>52</v>
      </c>
      <c r="S7" s="21" t="s">
        <v>53</v>
      </c>
      <c r="T7" s="340"/>
      <c r="U7" s="79" t="s">
        <v>19</v>
      </c>
      <c r="V7" s="21" t="s">
        <v>20</v>
      </c>
      <c r="W7" s="343"/>
      <c r="X7" s="336"/>
    </row>
    <row r="8" spans="1:25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 t="shared" ref="K8:P8" si="0">SUM(K9:K21)</f>
        <v>460180</v>
      </c>
      <c r="L8" s="24">
        <f t="shared" si="0"/>
        <v>250141</v>
      </c>
      <c r="M8" s="24">
        <f t="shared" si="0"/>
        <v>210039</v>
      </c>
      <c r="N8" s="24"/>
      <c r="O8" s="24">
        <f t="shared" si="0"/>
        <v>47147</v>
      </c>
      <c r="P8" s="25">
        <f t="shared" si="0"/>
        <v>87656</v>
      </c>
      <c r="Q8" s="25">
        <f>SUM(Q9:Q21)</f>
        <v>20106</v>
      </c>
      <c r="R8" s="25">
        <f t="shared" ref="R8:W8" si="1">SUM(R9:R21)</f>
        <v>20106</v>
      </c>
      <c r="S8" s="25">
        <f t="shared" si="1"/>
        <v>0</v>
      </c>
      <c r="T8" s="25">
        <f>SUM(T9:T21)</f>
        <v>67550</v>
      </c>
      <c r="U8" s="25">
        <f t="shared" si="1"/>
        <v>33113</v>
      </c>
      <c r="V8" s="25">
        <f t="shared" si="1"/>
        <v>34437</v>
      </c>
      <c r="W8" s="24">
        <f t="shared" si="1"/>
        <v>325377</v>
      </c>
      <c r="X8" s="26"/>
    </row>
    <row r="9" spans="1:25" s="41" customFormat="1" ht="63" x14ac:dyDescent="0.25">
      <c r="A9" s="28">
        <v>1</v>
      </c>
      <c r="B9" s="29" t="s">
        <v>47</v>
      </c>
      <c r="C9" s="30">
        <v>3122</v>
      </c>
      <c r="D9" s="30">
        <v>6121</v>
      </c>
      <c r="E9" s="30">
        <v>61</v>
      </c>
      <c r="F9" s="31">
        <v>60001101315</v>
      </c>
      <c r="G9" s="32" t="s">
        <v>92</v>
      </c>
      <c r="H9" s="85" t="s">
        <v>142</v>
      </c>
      <c r="I9" s="34"/>
      <c r="J9" s="34" t="s">
        <v>33</v>
      </c>
      <c r="K9" s="35">
        <v>54620</v>
      </c>
      <c r="L9" s="35">
        <v>10972</v>
      </c>
      <c r="M9" s="35">
        <f>K9-L9</f>
        <v>43648</v>
      </c>
      <c r="N9" s="36" t="s">
        <v>95</v>
      </c>
      <c r="O9" s="37">
        <v>36398</v>
      </c>
      <c r="P9" s="284">
        <f>Q9+T9</f>
        <v>18222</v>
      </c>
      <c r="Q9" s="283">
        <f>SUM(R9:S9)</f>
        <v>4000</v>
      </c>
      <c r="R9" s="37">
        <v>4000</v>
      </c>
      <c r="S9" s="37">
        <v>0</v>
      </c>
      <c r="T9" s="285">
        <f>SUM(U9:V9)</f>
        <v>14222</v>
      </c>
      <c r="U9" s="39">
        <v>6000</v>
      </c>
      <c r="V9" s="39">
        <v>8222</v>
      </c>
      <c r="W9" s="39">
        <f t="shared" ref="W9" si="2">K9-O9-P9</f>
        <v>0</v>
      </c>
      <c r="X9" s="111" t="s">
        <v>143</v>
      </c>
    </row>
    <row r="10" spans="1:25" s="41" customFormat="1" ht="63" x14ac:dyDescent="0.25">
      <c r="A10" s="28">
        <v>2</v>
      </c>
      <c r="B10" s="28" t="s">
        <v>47</v>
      </c>
      <c r="C10" s="42">
        <v>3122</v>
      </c>
      <c r="D10" s="42">
        <v>6121</v>
      </c>
      <c r="E10" s="42">
        <v>61</v>
      </c>
      <c r="F10" s="43">
        <v>60001101451</v>
      </c>
      <c r="G10" s="44" t="s">
        <v>144</v>
      </c>
      <c r="H10" s="85" t="s">
        <v>50</v>
      </c>
      <c r="I10" s="46"/>
      <c r="J10" s="46" t="s">
        <v>33</v>
      </c>
      <c r="K10" s="35">
        <v>8810</v>
      </c>
      <c r="L10" s="35">
        <v>3306</v>
      </c>
      <c r="M10" s="35">
        <f t="shared" ref="M10" si="3">K10-L10</f>
        <v>5504</v>
      </c>
      <c r="N10" s="36" t="s">
        <v>95</v>
      </c>
      <c r="O10" s="37">
        <v>5520</v>
      </c>
      <c r="P10" s="284">
        <f>Q10+T10</f>
        <v>3290</v>
      </c>
      <c r="Q10" s="283">
        <f>SUM(R10:S10)</f>
        <v>1200</v>
      </c>
      <c r="R10" s="37">
        <v>1200</v>
      </c>
      <c r="S10" s="37">
        <v>0</v>
      </c>
      <c r="T10" s="285">
        <f t="shared" ref="T10" si="4">SUM(U10:V10)</f>
        <v>2090</v>
      </c>
      <c r="U10" s="39">
        <v>1500</v>
      </c>
      <c r="V10" s="39">
        <v>590</v>
      </c>
      <c r="W10" s="39">
        <f>K10-O10-P10</f>
        <v>0</v>
      </c>
      <c r="X10" s="111" t="s">
        <v>143</v>
      </c>
    </row>
    <row r="11" spans="1:25" s="41" customFormat="1" ht="92.25" customHeight="1" x14ac:dyDescent="0.25">
      <c r="A11" s="28">
        <v>3</v>
      </c>
      <c r="B11" s="30" t="s">
        <v>34</v>
      </c>
      <c r="C11" s="29">
        <v>3114</v>
      </c>
      <c r="D11" s="29">
        <v>6121</v>
      </c>
      <c r="E11" s="29">
        <v>61</v>
      </c>
      <c r="F11" s="47">
        <v>60001101363</v>
      </c>
      <c r="G11" s="44" t="s">
        <v>30</v>
      </c>
      <c r="H11" s="85" t="s">
        <v>51</v>
      </c>
      <c r="I11" s="48"/>
      <c r="J11" s="34" t="s">
        <v>33</v>
      </c>
      <c r="K11" s="35">
        <v>23222</v>
      </c>
      <c r="L11" s="35">
        <v>3909</v>
      </c>
      <c r="M11" s="35">
        <f t="shared" ref="M11:M12" si="5">K11-L11</f>
        <v>19313</v>
      </c>
      <c r="N11" s="36">
        <v>2023</v>
      </c>
      <c r="O11" s="37">
        <v>520</v>
      </c>
      <c r="P11" s="284">
        <f t="shared" ref="P11:P12" si="6">Q11+T11</f>
        <v>22702</v>
      </c>
      <c r="Q11" s="283">
        <f t="shared" ref="Q11:Q19" si="7">SUM(R11:S11)</f>
        <v>3909</v>
      </c>
      <c r="R11" s="37">
        <v>3909</v>
      </c>
      <c r="S11" s="37">
        <v>0</v>
      </c>
      <c r="T11" s="285">
        <f t="shared" ref="T11:T12" si="8">SUM(U11:V11)</f>
        <v>18793</v>
      </c>
      <c r="U11" s="39">
        <v>5801</v>
      </c>
      <c r="V11" s="39">
        <v>12992</v>
      </c>
      <c r="W11" s="39">
        <f t="shared" ref="W11" si="9">K11-O11-P11</f>
        <v>0</v>
      </c>
      <c r="X11" s="111" t="s">
        <v>206</v>
      </c>
    </row>
    <row r="12" spans="1:25" s="41" customFormat="1" ht="67.5" customHeight="1" x14ac:dyDescent="0.25">
      <c r="A12" s="28">
        <v>4</v>
      </c>
      <c r="B12" s="30" t="s">
        <v>34</v>
      </c>
      <c r="C12" s="29">
        <v>3114</v>
      </c>
      <c r="D12" s="29">
        <v>6121</v>
      </c>
      <c r="E12" s="29">
        <v>61</v>
      </c>
      <c r="F12" s="47">
        <v>60001101445</v>
      </c>
      <c r="G12" s="44" t="s">
        <v>31</v>
      </c>
      <c r="H12" s="85" t="s">
        <v>50</v>
      </c>
      <c r="I12" s="48"/>
      <c r="J12" s="34" t="s">
        <v>33</v>
      </c>
      <c r="K12" s="35">
        <v>3098</v>
      </c>
      <c r="L12" s="35">
        <v>1725</v>
      </c>
      <c r="M12" s="35">
        <f t="shared" si="5"/>
        <v>1373</v>
      </c>
      <c r="N12" s="36">
        <v>2023</v>
      </c>
      <c r="O12" s="37">
        <v>0</v>
      </c>
      <c r="P12" s="284">
        <f t="shared" si="6"/>
        <v>3098</v>
      </c>
      <c r="Q12" s="283">
        <f t="shared" si="7"/>
        <v>1725</v>
      </c>
      <c r="R12" s="37">
        <v>1725</v>
      </c>
      <c r="S12" s="37">
        <v>0</v>
      </c>
      <c r="T12" s="285">
        <f t="shared" si="8"/>
        <v>1373</v>
      </c>
      <c r="U12" s="39">
        <v>740</v>
      </c>
      <c r="V12" s="39">
        <v>633</v>
      </c>
      <c r="W12" s="39">
        <f>K12-O12-P12</f>
        <v>0</v>
      </c>
      <c r="X12" s="111" t="s">
        <v>206</v>
      </c>
    </row>
    <row r="13" spans="1:25" s="41" customFormat="1" ht="76.5" customHeight="1" x14ac:dyDescent="0.25">
      <c r="A13" s="28">
        <v>5</v>
      </c>
      <c r="B13" s="30" t="s">
        <v>36</v>
      </c>
      <c r="C13" s="29">
        <v>3122</v>
      </c>
      <c r="D13" s="29">
        <v>6121</v>
      </c>
      <c r="E13" s="29">
        <v>61</v>
      </c>
      <c r="F13" s="47">
        <v>60001100661</v>
      </c>
      <c r="G13" s="44" t="s">
        <v>156</v>
      </c>
      <c r="H13" s="85" t="s">
        <v>155</v>
      </c>
      <c r="I13" s="48"/>
      <c r="J13" s="34" t="s">
        <v>33</v>
      </c>
      <c r="K13" s="35">
        <v>114000</v>
      </c>
      <c r="L13" s="35">
        <v>40429</v>
      </c>
      <c r="M13" s="35">
        <f>K13-L13</f>
        <v>73571</v>
      </c>
      <c r="N13" s="36" t="s">
        <v>54</v>
      </c>
      <c r="O13" s="37">
        <v>0</v>
      </c>
      <c r="P13" s="38">
        <f t="shared" ref="P13" si="10">Q13+T13</f>
        <v>22544</v>
      </c>
      <c r="Q13" s="283">
        <f t="shared" si="7"/>
        <v>6272</v>
      </c>
      <c r="R13" s="37">
        <v>6272</v>
      </c>
      <c r="S13" s="37">
        <v>0</v>
      </c>
      <c r="T13" s="285">
        <f t="shared" ref="T13:T18" si="11">SUM(U13:V13)</f>
        <v>16272</v>
      </c>
      <c r="U13" s="39">
        <v>6272</v>
      </c>
      <c r="V13" s="39">
        <v>10000</v>
      </c>
      <c r="W13" s="39">
        <f t="shared" ref="W13" si="12">K13-O13-P13</f>
        <v>91456</v>
      </c>
      <c r="X13" s="111" t="s">
        <v>368</v>
      </c>
    </row>
    <row r="14" spans="1:25" s="41" customFormat="1" ht="99.75" customHeight="1" x14ac:dyDescent="0.25">
      <c r="A14" s="28">
        <v>6</v>
      </c>
      <c r="B14" s="28" t="s">
        <v>224</v>
      </c>
      <c r="C14" s="42">
        <v>3127</v>
      </c>
      <c r="D14" s="42">
        <v>6121</v>
      </c>
      <c r="E14" s="42">
        <v>61</v>
      </c>
      <c r="F14" s="47">
        <v>60001101361</v>
      </c>
      <c r="G14" s="44" t="s">
        <v>136</v>
      </c>
      <c r="H14" s="115" t="s">
        <v>301</v>
      </c>
      <c r="I14" s="46"/>
      <c r="J14" s="149" t="s">
        <v>207</v>
      </c>
      <c r="K14" s="35">
        <v>32985</v>
      </c>
      <c r="L14" s="35">
        <v>13000</v>
      </c>
      <c r="M14" s="35">
        <f t="shared" ref="M14:M19" si="13">K14-L14</f>
        <v>19985</v>
      </c>
      <c r="N14" s="36" t="s">
        <v>45</v>
      </c>
      <c r="O14" s="37">
        <v>984</v>
      </c>
      <c r="P14" s="38">
        <f>Q14+T14</f>
        <v>7300</v>
      </c>
      <c r="Q14" s="283">
        <f t="shared" si="7"/>
        <v>3000</v>
      </c>
      <c r="R14" s="292">
        <v>3000</v>
      </c>
      <c r="S14" s="203">
        <v>0</v>
      </c>
      <c r="T14" s="285">
        <f t="shared" si="11"/>
        <v>4300</v>
      </c>
      <c r="U14" s="293">
        <v>2300</v>
      </c>
      <c r="V14" s="293">
        <v>2000</v>
      </c>
      <c r="W14" s="204">
        <f t="shared" ref="W14:W15" si="14">K14-O14-P14</f>
        <v>24701</v>
      </c>
      <c r="X14" s="272" t="s">
        <v>361</v>
      </c>
    </row>
    <row r="15" spans="1:25" s="41" customFormat="1" ht="105.75" customHeight="1" x14ac:dyDescent="0.25">
      <c r="A15" s="28">
        <v>7</v>
      </c>
      <c r="B15" s="28" t="s">
        <v>36</v>
      </c>
      <c r="C15" s="42">
        <v>3127</v>
      </c>
      <c r="D15" s="42">
        <v>6121</v>
      </c>
      <c r="E15" s="42">
        <v>61</v>
      </c>
      <c r="F15" s="47">
        <v>60001101548</v>
      </c>
      <c r="G15" s="44" t="s">
        <v>137</v>
      </c>
      <c r="H15" s="115" t="s">
        <v>148</v>
      </c>
      <c r="I15" s="46"/>
      <c r="J15" s="149" t="s">
        <v>207</v>
      </c>
      <c r="K15" s="35">
        <v>7500</v>
      </c>
      <c r="L15" s="35"/>
      <c r="M15" s="35">
        <f t="shared" si="13"/>
        <v>7500</v>
      </c>
      <c r="N15" s="36">
        <v>2023</v>
      </c>
      <c r="O15" s="37">
        <v>0</v>
      </c>
      <c r="P15" s="38">
        <f t="shared" ref="P15" si="15">Q15+T15</f>
        <v>7500</v>
      </c>
      <c r="Q15" s="283">
        <f t="shared" si="7"/>
        <v>0</v>
      </c>
      <c r="R15" s="292">
        <v>0</v>
      </c>
      <c r="S15" s="203">
        <v>0</v>
      </c>
      <c r="T15" s="285">
        <f t="shared" si="11"/>
        <v>7500</v>
      </c>
      <c r="U15" s="293">
        <v>7500</v>
      </c>
      <c r="V15" s="293">
        <v>0</v>
      </c>
      <c r="W15" s="204">
        <f t="shared" si="14"/>
        <v>0</v>
      </c>
      <c r="X15" s="272" t="s">
        <v>362</v>
      </c>
    </row>
    <row r="16" spans="1:25" s="41" customFormat="1" ht="128.25" x14ac:dyDescent="0.25">
      <c r="A16" s="28">
        <v>8</v>
      </c>
      <c r="B16" s="30" t="s">
        <v>34</v>
      </c>
      <c r="C16" s="295">
        <v>3122</v>
      </c>
      <c r="D16" s="29">
        <v>6121</v>
      </c>
      <c r="E16" s="29">
        <v>61</v>
      </c>
      <c r="F16" s="47">
        <v>60001101164</v>
      </c>
      <c r="G16" s="44" t="s">
        <v>71</v>
      </c>
      <c r="H16" s="84" t="s">
        <v>74</v>
      </c>
      <c r="I16" s="48"/>
      <c r="J16" s="34" t="s">
        <v>207</v>
      </c>
      <c r="K16" s="35">
        <v>67931</v>
      </c>
      <c r="L16" s="35">
        <v>56950</v>
      </c>
      <c r="M16" s="35">
        <f t="shared" si="13"/>
        <v>10981</v>
      </c>
      <c r="N16" s="36" t="s">
        <v>54</v>
      </c>
      <c r="O16" s="37">
        <v>840</v>
      </c>
      <c r="P16" s="38">
        <f>Q16+T16</f>
        <v>500</v>
      </c>
      <c r="Q16" s="283">
        <f t="shared" si="7"/>
        <v>0</v>
      </c>
      <c r="R16" s="37">
        <v>0</v>
      </c>
      <c r="S16" s="37">
        <v>0</v>
      </c>
      <c r="T16" s="285">
        <f t="shared" si="11"/>
        <v>500</v>
      </c>
      <c r="U16" s="39">
        <v>500</v>
      </c>
      <c r="V16" s="39">
        <v>0</v>
      </c>
      <c r="W16" s="39">
        <f>K16-O16-P16</f>
        <v>66591</v>
      </c>
      <c r="X16" s="111" t="s">
        <v>344</v>
      </c>
    </row>
    <row r="17" spans="1:25" s="41" customFormat="1" ht="158.25" customHeight="1" x14ac:dyDescent="0.25">
      <c r="A17" s="28">
        <v>9</v>
      </c>
      <c r="B17" s="30" t="s">
        <v>36</v>
      </c>
      <c r="C17" s="295">
        <v>3122</v>
      </c>
      <c r="D17" s="29">
        <v>6121</v>
      </c>
      <c r="E17" s="29">
        <v>61</v>
      </c>
      <c r="F17" s="47">
        <v>60001101147</v>
      </c>
      <c r="G17" s="44" t="s">
        <v>73</v>
      </c>
      <c r="H17" s="84" t="s">
        <v>76</v>
      </c>
      <c r="I17" s="48"/>
      <c r="J17" s="34" t="s">
        <v>207</v>
      </c>
      <c r="K17" s="35">
        <v>62820</v>
      </c>
      <c r="L17" s="35">
        <v>51000</v>
      </c>
      <c r="M17" s="35">
        <f>K17-L17</f>
        <v>11820</v>
      </c>
      <c r="N17" s="36" t="s">
        <v>54</v>
      </c>
      <c r="O17" s="37">
        <v>1152</v>
      </c>
      <c r="P17" s="38">
        <f>Q17+T17</f>
        <v>500</v>
      </c>
      <c r="Q17" s="283">
        <f>SUM(R17:S17)</f>
        <v>0</v>
      </c>
      <c r="R17" s="37">
        <v>0</v>
      </c>
      <c r="S17" s="37">
        <v>0</v>
      </c>
      <c r="T17" s="285">
        <f>SUM(U17:V17)</f>
        <v>500</v>
      </c>
      <c r="U17" s="39">
        <v>500</v>
      </c>
      <c r="V17" s="39">
        <v>0</v>
      </c>
      <c r="W17" s="39">
        <f>K17-O17-P17</f>
        <v>61168</v>
      </c>
      <c r="X17" s="111" t="s">
        <v>345</v>
      </c>
    </row>
    <row r="18" spans="1:25" s="41" customFormat="1" ht="109.5" customHeight="1" x14ac:dyDescent="0.25">
      <c r="A18" s="28">
        <v>10</v>
      </c>
      <c r="B18" s="28" t="s">
        <v>47</v>
      </c>
      <c r="C18" s="42">
        <v>3122</v>
      </c>
      <c r="D18" s="42">
        <v>6121</v>
      </c>
      <c r="E18" s="42">
        <v>61</v>
      </c>
      <c r="F18" s="43">
        <v>60001101400</v>
      </c>
      <c r="G18" s="44" t="s">
        <v>72</v>
      </c>
      <c r="H18" s="115" t="s">
        <v>75</v>
      </c>
      <c r="I18" s="46"/>
      <c r="J18" s="149" t="s">
        <v>207</v>
      </c>
      <c r="K18" s="189">
        <v>68194</v>
      </c>
      <c r="L18" s="189">
        <v>55250</v>
      </c>
      <c r="M18" s="189">
        <f t="shared" si="13"/>
        <v>12944</v>
      </c>
      <c r="N18" s="36" t="s">
        <v>54</v>
      </c>
      <c r="O18" s="37">
        <v>1538</v>
      </c>
      <c r="P18" s="38">
        <f>Q18+T18</f>
        <v>500</v>
      </c>
      <c r="Q18" s="283">
        <f t="shared" si="7"/>
        <v>0</v>
      </c>
      <c r="R18" s="37">
        <v>0</v>
      </c>
      <c r="S18" s="37">
        <v>0</v>
      </c>
      <c r="T18" s="285">
        <f t="shared" si="11"/>
        <v>500</v>
      </c>
      <c r="U18" s="39">
        <v>500</v>
      </c>
      <c r="V18" s="39">
        <v>0</v>
      </c>
      <c r="W18" s="39">
        <f>K18-O18-P18</f>
        <v>66156</v>
      </c>
      <c r="X18" s="111" t="s">
        <v>346</v>
      </c>
    </row>
    <row r="19" spans="1:25" s="41" customFormat="1" ht="223.5" customHeight="1" x14ac:dyDescent="0.25">
      <c r="A19" s="28">
        <v>11</v>
      </c>
      <c r="B19" s="28" t="s">
        <v>34</v>
      </c>
      <c r="C19" s="42">
        <v>3127</v>
      </c>
      <c r="D19" s="42">
        <v>6121</v>
      </c>
      <c r="E19" s="42">
        <v>61</v>
      </c>
      <c r="F19" s="232">
        <v>60001101467</v>
      </c>
      <c r="G19" s="231" t="s">
        <v>145</v>
      </c>
      <c r="H19" s="153" t="s">
        <v>146</v>
      </c>
      <c r="I19" s="46"/>
      <c r="J19" s="149" t="s">
        <v>207</v>
      </c>
      <c r="K19" s="189">
        <v>8000</v>
      </c>
      <c r="L19" s="189">
        <v>6800</v>
      </c>
      <c r="M19" s="189">
        <f t="shared" si="13"/>
        <v>1200</v>
      </c>
      <c r="N19" s="36" t="s">
        <v>54</v>
      </c>
      <c r="O19" s="37">
        <v>195</v>
      </c>
      <c r="P19" s="38">
        <f t="shared" ref="P19" si="16">Q19+T19</f>
        <v>500</v>
      </c>
      <c r="Q19" s="283">
        <f t="shared" si="7"/>
        <v>0</v>
      </c>
      <c r="R19" s="37">
        <v>0</v>
      </c>
      <c r="S19" s="37">
        <v>0</v>
      </c>
      <c r="T19" s="285">
        <f t="shared" ref="T19" si="17">SUM(U19:V19)</f>
        <v>500</v>
      </c>
      <c r="U19" s="39">
        <v>500</v>
      </c>
      <c r="V19" s="39">
        <v>0</v>
      </c>
      <c r="W19" s="39">
        <f t="shared" ref="W19" si="18">K19-O19-P19</f>
        <v>7305</v>
      </c>
      <c r="X19" s="272" t="s">
        <v>347</v>
      </c>
    </row>
    <row r="20" spans="1:25" s="41" customFormat="1" ht="223.5" customHeight="1" x14ac:dyDescent="0.25">
      <c r="A20" s="28">
        <v>12</v>
      </c>
      <c r="B20" s="317" t="s">
        <v>34</v>
      </c>
      <c r="C20" s="316">
        <v>3121</v>
      </c>
      <c r="D20" s="316">
        <v>6121</v>
      </c>
      <c r="E20" s="316">
        <v>61</v>
      </c>
      <c r="F20" s="325">
        <v>60001101584</v>
      </c>
      <c r="G20" s="231" t="s">
        <v>154</v>
      </c>
      <c r="H20" s="153" t="s">
        <v>324</v>
      </c>
      <c r="I20" s="319"/>
      <c r="J20" s="318" t="s">
        <v>207</v>
      </c>
      <c r="K20" s="35">
        <v>5500</v>
      </c>
      <c r="L20" s="35">
        <v>3825</v>
      </c>
      <c r="M20" s="35">
        <f>K20-L20</f>
        <v>1675</v>
      </c>
      <c r="N20" s="36" t="s">
        <v>54</v>
      </c>
      <c r="O20" s="37">
        <v>0</v>
      </c>
      <c r="P20" s="38">
        <f>Q20+T20</f>
        <v>500</v>
      </c>
      <c r="Q20" s="283">
        <f>SUM(R20:S20)</f>
        <v>0</v>
      </c>
      <c r="R20" s="320">
        <v>0</v>
      </c>
      <c r="S20" s="320">
        <v>0</v>
      </c>
      <c r="T20" s="285">
        <f>SUM(U20:V20)</f>
        <v>500</v>
      </c>
      <c r="U20" s="39">
        <v>500</v>
      </c>
      <c r="V20" s="321">
        <v>0</v>
      </c>
      <c r="W20" s="321">
        <f>K20-O20-P20</f>
        <v>5000</v>
      </c>
      <c r="X20" s="272" t="s">
        <v>348</v>
      </c>
    </row>
    <row r="21" spans="1:25" s="41" customFormat="1" ht="223.5" customHeight="1" x14ac:dyDescent="0.25">
      <c r="A21" s="28">
        <v>12</v>
      </c>
      <c r="B21" s="28" t="s">
        <v>34</v>
      </c>
      <c r="C21" s="42">
        <v>3127</v>
      </c>
      <c r="D21" s="42">
        <v>6121</v>
      </c>
      <c r="E21" s="42">
        <v>61</v>
      </c>
      <c r="F21" s="232">
        <v>60001101587</v>
      </c>
      <c r="G21" s="322" t="s">
        <v>379</v>
      </c>
      <c r="H21" s="153" t="s">
        <v>380</v>
      </c>
      <c r="I21" s="46"/>
      <c r="J21" s="149" t="s">
        <v>207</v>
      </c>
      <c r="K21" s="189">
        <v>3500</v>
      </c>
      <c r="L21" s="189">
        <v>2975</v>
      </c>
      <c r="M21" s="189">
        <f>K21-L21</f>
        <v>525</v>
      </c>
      <c r="N21" s="36" t="s">
        <v>54</v>
      </c>
      <c r="O21" s="37">
        <v>0</v>
      </c>
      <c r="P21" s="38">
        <f>Q21+T21</f>
        <v>500</v>
      </c>
      <c r="Q21" s="283">
        <f>SUM(R21:S21)</f>
        <v>0</v>
      </c>
      <c r="R21" s="37">
        <v>0</v>
      </c>
      <c r="S21" s="37">
        <v>0</v>
      </c>
      <c r="T21" s="285">
        <f>SUM(U21:V21)</f>
        <v>500</v>
      </c>
      <c r="U21" s="39">
        <v>500</v>
      </c>
      <c r="V21" s="39">
        <v>0</v>
      </c>
      <c r="W21" s="39">
        <f>K21-O21-P21</f>
        <v>3000</v>
      </c>
      <c r="X21" s="272" t="s">
        <v>382</v>
      </c>
    </row>
    <row r="22" spans="1:25" s="27" customFormat="1" ht="25.5" customHeight="1" x14ac:dyDescent="0.3">
      <c r="A22" s="49" t="s">
        <v>18</v>
      </c>
      <c r="B22" s="50"/>
      <c r="C22" s="50"/>
      <c r="D22" s="50"/>
      <c r="E22" s="50"/>
      <c r="F22" s="50"/>
      <c r="G22" s="50"/>
      <c r="H22" s="50"/>
      <c r="I22" s="50"/>
      <c r="J22" s="50"/>
      <c r="K22" s="51">
        <f>SUM(K23:K25)</f>
        <v>20000</v>
      </c>
      <c r="L22" s="51">
        <f>SUM(L23:L25)</f>
        <v>12000</v>
      </c>
      <c r="M22" s="51">
        <f>SUM(M23:M25)</f>
        <v>3000</v>
      </c>
      <c r="N22" s="52"/>
      <c r="O22" s="51">
        <f t="shared" ref="O22:W22" si="19">SUM(O23:O25)</f>
        <v>0</v>
      </c>
      <c r="P22" s="53">
        <f t="shared" si="19"/>
        <v>6300</v>
      </c>
      <c r="Q22" s="53">
        <f t="shared" si="19"/>
        <v>0</v>
      </c>
      <c r="R22" s="53">
        <f t="shared" si="19"/>
        <v>0</v>
      </c>
      <c r="S22" s="53">
        <f t="shared" si="19"/>
        <v>0</v>
      </c>
      <c r="T22" s="53">
        <f t="shared" si="19"/>
        <v>6300</v>
      </c>
      <c r="U22" s="53">
        <f t="shared" si="19"/>
        <v>0</v>
      </c>
      <c r="V22" s="53">
        <f t="shared" si="19"/>
        <v>6300</v>
      </c>
      <c r="W22" s="54">
        <f t="shared" si="19"/>
        <v>13700</v>
      </c>
      <c r="X22" s="55"/>
    </row>
    <row r="23" spans="1:25" s="113" customFormat="1" ht="78.75" customHeight="1" x14ac:dyDescent="0.25">
      <c r="A23" s="28">
        <v>1</v>
      </c>
      <c r="B23" s="30"/>
      <c r="C23" s="29">
        <v>3122</v>
      </c>
      <c r="D23" s="29">
        <v>6121</v>
      </c>
      <c r="E23" s="29">
        <v>61</v>
      </c>
      <c r="F23" s="47">
        <v>60001000000</v>
      </c>
      <c r="G23" s="44" t="s">
        <v>147</v>
      </c>
      <c r="H23" s="115"/>
      <c r="I23" s="114"/>
      <c r="J23" s="34"/>
      <c r="K23" s="35">
        <v>5000</v>
      </c>
      <c r="L23" s="35"/>
      <c r="M23" s="35"/>
      <c r="N23" s="112"/>
      <c r="O23" s="37">
        <v>0</v>
      </c>
      <c r="P23" s="38">
        <f t="shared" ref="P23:P24" si="20">Q23+T23</f>
        <v>5000</v>
      </c>
      <c r="Q23" s="283">
        <v>0</v>
      </c>
      <c r="R23" s="37">
        <v>0</v>
      </c>
      <c r="S23" s="37">
        <v>0</v>
      </c>
      <c r="T23" s="285">
        <f>SUM(U23:V23)</f>
        <v>5000</v>
      </c>
      <c r="U23" s="39">
        <v>0</v>
      </c>
      <c r="V23" s="39">
        <v>5000</v>
      </c>
      <c r="W23" s="39">
        <f t="shared" ref="W23:W24" si="21">K23-O23-P23</f>
        <v>0</v>
      </c>
      <c r="X23" s="111"/>
    </row>
    <row r="24" spans="1:25" s="113" customFormat="1" ht="154.5" customHeight="1" x14ac:dyDescent="0.25">
      <c r="A24" s="28">
        <v>2</v>
      </c>
      <c r="B24" s="259" t="s">
        <v>34</v>
      </c>
      <c r="C24" s="258">
        <v>3114</v>
      </c>
      <c r="D24" s="258">
        <v>6121</v>
      </c>
      <c r="E24" s="258">
        <v>61</v>
      </c>
      <c r="F24" s="324">
        <v>60001101585</v>
      </c>
      <c r="G24" s="44" t="s">
        <v>304</v>
      </c>
      <c r="H24" s="115" t="s">
        <v>306</v>
      </c>
      <c r="I24" s="114"/>
      <c r="J24" s="255" t="s">
        <v>46</v>
      </c>
      <c r="K24" s="35">
        <v>5000</v>
      </c>
      <c r="L24" s="35">
        <v>4000</v>
      </c>
      <c r="M24" s="35">
        <f>K24-L24</f>
        <v>1000</v>
      </c>
      <c r="N24" s="112" t="s">
        <v>149</v>
      </c>
      <c r="O24" s="37">
        <v>0</v>
      </c>
      <c r="P24" s="38">
        <f t="shared" si="20"/>
        <v>500</v>
      </c>
      <c r="Q24" s="283">
        <v>0</v>
      </c>
      <c r="R24" s="37">
        <v>0</v>
      </c>
      <c r="S24" s="37">
        <v>0</v>
      </c>
      <c r="T24" s="285">
        <f t="shared" ref="T24:T25" si="22">SUM(U24:V24)</f>
        <v>500</v>
      </c>
      <c r="U24" s="39">
        <v>0</v>
      </c>
      <c r="V24" s="39">
        <v>500</v>
      </c>
      <c r="W24" s="39">
        <f t="shared" si="21"/>
        <v>4500</v>
      </c>
      <c r="X24" s="111" t="s">
        <v>327</v>
      </c>
    </row>
    <row r="25" spans="1:25" s="113" customFormat="1" ht="164.25" customHeight="1" x14ac:dyDescent="0.25">
      <c r="A25" s="28">
        <v>3</v>
      </c>
      <c r="B25" s="30" t="s">
        <v>34</v>
      </c>
      <c r="C25" s="29">
        <v>3114</v>
      </c>
      <c r="D25" s="29">
        <v>6121</v>
      </c>
      <c r="E25" s="29">
        <v>61</v>
      </c>
      <c r="F25" s="324">
        <v>60001101586</v>
      </c>
      <c r="G25" s="44" t="s">
        <v>305</v>
      </c>
      <c r="H25" s="115" t="s">
        <v>307</v>
      </c>
      <c r="I25" s="114"/>
      <c r="J25" s="34" t="s">
        <v>46</v>
      </c>
      <c r="K25" s="35">
        <v>10000</v>
      </c>
      <c r="L25" s="35">
        <v>8000</v>
      </c>
      <c r="M25" s="35">
        <f>K25-L25</f>
        <v>2000</v>
      </c>
      <c r="N25" s="112" t="s">
        <v>149</v>
      </c>
      <c r="O25" s="37">
        <v>0</v>
      </c>
      <c r="P25" s="38">
        <f t="shared" ref="P25" si="23">Q25+T25</f>
        <v>800</v>
      </c>
      <c r="Q25" s="283">
        <v>0</v>
      </c>
      <c r="R25" s="37">
        <v>0</v>
      </c>
      <c r="S25" s="37">
        <v>0</v>
      </c>
      <c r="T25" s="285">
        <f t="shared" si="22"/>
        <v>800</v>
      </c>
      <c r="U25" s="39">
        <v>0</v>
      </c>
      <c r="V25" s="39">
        <v>800</v>
      </c>
      <c r="W25" s="39">
        <f t="shared" ref="W25" si="24">K25-O25-P25</f>
        <v>9200</v>
      </c>
      <c r="X25" s="111" t="s">
        <v>308</v>
      </c>
    </row>
    <row r="26" spans="1:25" ht="35.25" customHeight="1" x14ac:dyDescent="0.25">
      <c r="A26" s="56" t="s">
        <v>27</v>
      </c>
      <c r="B26" s="57"/>
      <c r="C26" s="57"/>
      <c r="D26" s="57"/>
      <c r="E26" s="57"/>
      <c r="F26" s="57"/>
      <c r="G26" s="57"/>
      <c r="H26" s="57"/>
      <c r="I26" s="57"/>
      <c r="J26" s="121"/>
      <c r="K26" s="58">
        <f>K22+K8</f>
        <v>480180</v>
      </c>
      <c r="L26" s="58">
        <f>L22+L8</f>
        <v>262141</v>
      </c>
      <c r="M26" s="58">
        <f>M22+M8</f>
        <v>213039</v>
      </c>
      <c r="N26" s="58"/>
      <c r="O26" s="58">
        <f t="shared" ref="O26:W26" si="25">O22+O8</f>
        <v>47147</v>
      </c>
      <c r="P26" s="58">
        <f t="shared" si="25"/>
        <v>93956</v>
      </c>
      <c r="Q26" s="58">
        <f t="shared" si="25"/>
        <v>20106</v>
      </c>
      <c r="R26" s="58">
        <f t="shared" si="25"/>
        <v>20106</v>
      </c>
      <c r="S26" s="58">
        <f t="shared" si="25"/>
        <v>0</v>
      </c>
      <c r="T26" s="58">
        <f>T22+T8</f>
        <v>73850</v>
      </c>
      <c r="U26" s="58">
        <f t="shared" si="25"/>
        <v>33113</v>
      </c>
      <c r="V26" s="58">
        <f t="shared" si="25"/>
        <v>40737</v>
      </c>
      <c r="W26" s="59">
        <f t="shared" si="25"/>
        <v>339077</v>
      </c>
      <c r="X26" s="60"/>
    </row>
    <row r="27" spans="1:25" s="120" customFormat="1" ht="35.25" customHeight="1" x14ac:dyDescent="0.25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8"/>
      <c r="X27" s="119"/>
    </row>
    <row r="28" spans="1:25" s="7" customFormat="1" x14ac:dyDescent="0.25">
      <c r="A28" s="5"/>
      <c r="B28" s="5"/>
      <c r="C28" s="5"/>
      <c r="D28" s="5"/>
      <c r="E28" s="5"/>
      <c r="F28" s="5"/>
      <c r="G28" s="61"/>
      <c r="H28" s="5"/>
      <c r="I28" s="62"/>
      <c r="J28" s="63"/>
      <c r="K28" s="64"/>
      <c r="L28" s="64"/>
      <c r="M28" s="64"/>
      <c r="N28" s="65"/>
      <c r="O28" s="65"/>
      <c r="X28" s="66"/>
      <c r="Y28" s="11"/>
    </row>
    <row r="29" spans="1:25" s="7" customFormat="1" x14ac:dyDescent="0.25">
      <c r="A29" s="5"/>
      <c r="B29" s="5"/>
      <c r="C29" s="5"/>
      <c r="D29" s="5"/>
      <c r="E29" s="5"/>
      <c r="F29" s="5"/>
      <c r="G29" s="5"/>
      <c r="H29" s="5"/>
      <c r="I29" s="67"/>
      <c r="J29" s="68"/>
      <c r="K29" s="69"/>
      <c r="L29" s="69"/>
      <c r="M29" s="69"/>
      <c r="X29" s="66"/>
      <c r="Y29" s="11"/>
    </row>
    <row r="30" spans="1:25" s="7" customFormat="1" ht="18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X30" s="66"/>
      <c r="Y30" s="11"/>
    </row>
    <row r="31" spans="1:25" s="76" customFormat="1" x14ac:dyDescent="0.2">
      <c r="A31" s="71"/>
      <c r="B31" s="72"/>
      <c r="C31" s="71"/>
      <c r="D31" s="72"/>
      <c r="E31" s="72"/>
      <c r="F31" s="72"/>
      <c r="G31" s="72"/>
      <c r="H31" s="72"/>
      <c r="I31" s="73"/>
      <c r="J31" s="74"/>
      <c r="K31" s="75"/>
      <c r="L31" s="75"/>
      <c r="M31" s="75"/>
      <c r="X31" s="77"/>
      <c r="Y31" s="78"/>
    </row>
    <row r="32" spans="1:25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8"/>
      <c r="K32" s="69"/>
      <c r="L32" s="69"/>
      <c r="M32" s="69"/>
      <c r="X32" s="66"/>
      <c r="Y32" s="11"/>
    </row>
    <row r="33" spans="1:25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8"/>
      <c r="K33" s="69"/>
      <c r="L33" s="69"/>
      <c r="M33" s="69"/>
      <c r="X33" s="66"/>
      <c r="Y33" s="11"/>
    </row>
    <row r="34" spans="1:25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68"/>
      <c r="K34" s="69"/>
      <c r="L34" s="69"/>
      <c r="M34" s="69"/>
      <c r="X34" s="66"/>
      <c r="Y34" s="11"/>
    </row>
    <row r="35" spans="1:25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68"/>
      <c r="K35" s="69"/>
      <c r="L35" s="69"/>
      <c r="M35" s="69"/>
      <c r="X35" s="66"/>
      <c r="Y35" s="11"/>
    </row>
    <row r="36" spans="1:25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68"/>
      <c r="K36" s="69"/>
      <c r="L36" s="69"/>
      <c r="M36" s="69"/>
      <c r="X36" s="66"/>
      <c r="Y36" s="11"/>
    </row>
    <row r="37" spans="1:25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68"/>
      <c r="K37" s="69"/>
      <c r="L37" s="69"/>
      <c r="M37" s="69"/>
      <c r="X37" s="66"/>
      <c r="Y37" s="11"/>
    </row>
    <row r="38" spans="1:25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68"/>
      <c r="K38" s="69"/>
      <c r="L38" s="69"/>
      <c r="M38" s="69"/>
      <c r="X38" s="66"/>
      <c r="Y38" s="11"/>
    </row>
    <row r="39" spans="1:25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68"/>
      <c r="K39" s="69"/>
      <c r="L39" s="69"/>
      <c r="M39" s="69"/>
      <c r="X39" s="66"/>
      <c r="Y39" s="11"/>
    </row>
    <row r="40" spans="1:25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68"/>
      <c r="K40" s="69"/>
      <c r="L40" s="69"/>
      <c r="M40" s="69"/>
      <c r="X40" s="66"/>
      <c r="Y40" s="11"/>
    </row>
    <row r="41" spans="1:25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68"/>
      <c r="K41" s="69"/>
      <c r="L41" s="69"/>
      <c r="M41" s="69"/>
      <c r="X41" s="66"/>
      <c r="Y41" s="11"/>
    </row>
    <row r="42" spans="1:25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68"/>
      <c r="K42" s="69"/>
      <c r="L42" s="69"/>
      <c r="M42" s="69"/>
      <c r="X42" s="66"/>
      <c r="Y42" s="11"/>
    </row>
    <row r="43" spans="1:25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68"/>
      <c r="K43" s="69"/>
      <c r="L43" s="69"/>
      <c r="M43" s="69"/>
      <c r="X43" s="66"/>
      <c r="Y43" s="11"/>
    </row>
    <row r="44" spans="1:25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68"/>
      <c r="K44" s="69"/>
      <c r="L44" s="69"/>
      <c r="M44" s="69"/>
      <c r="X44" s="66"/>
      <c r="Y44" s="11"/>
    </row>
    <row r="45" spans="1:25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68"/>
      <c r="K45" s="69"/>
      <c r="L45" s="69"/>
      <c r="M45" s="69"/>
      <c r="X45" s="66"/>
      <c r="Y45" s="11"/>
    </row>
    <row r="46" spans="1:25" s="7" customFormat="1" x14ac:dyDescent="0.25">
      <c r="A46" s="5"/>
      <c r="B46" s="5"/>
      <c r="C46" s="5"/>
      <c r="D46" s="5"/>
      <c r="E46" s="5"/>
      <c r="F46" s="5"/>
      <c r="G46" s="5"/>
      <c r="H46" s="5"/>
      <c r="I46" s="11"/>
      <c r="J46" s="68"/>
      <c r="K46" s="69"/>
      <c r="L46" s="69"/>
      <c r="M46" s="69"/>
      <c r="X46" s="66"/>
      <c r="Y46" s="11"/>
    </row>
    <row r="47" spans="1:25" s="7" customFormat="1" x14ac:dyDescent="0.25">
      <c r="A47" s="5"/>
      <c r="B47" s="5"/>
      <c r="C47" s="5"/>
      <c r="D47" s="5"/>
      <c r="E47" s="5"/>
      <c r="F47" s="5"/>
      <c r="G47" s="5"/>
      <c r="H47" s="5"/>
      <c r="I47" s="11"/>
      <c r="J47" s="68"/>
      <c r="K47" s="69"/>
      <c r="L47" s="69"/>
      <c r="M47" s="69"/>
      <c r="X47" s="66"/>
      <c r="Y47" s="11"/>
    </row>
    <row r="48" spans="1:25" s="7" customFormat="1" x14ac:dyDescent="0.25">
      <c r="A48" s="5"/>
      <c r="B48" s="5"/>
      <c r="C48" s="5"/>
      <c r="D48" s="5"/>
      <c r="E48" s="5"/>
      <c r="F48" s="5"/>
      <c r="G48" s="5"/>
      <c r="H48" s="5"/>
      <c r="I48" s="11"/>
      <c r="J48" s="68"/>
      <c r="K48" s="69"/>
      <c r="L48" s="69"/>
      <c r="M48" s="69"/>
      <c r="X48" s="66"/>
      <c r="Y48" s="11"/>
    </row>
    <row r="49" spans="1:25" s="7" customFormat="1" x14ac:dyDescent="0.25">
      <c r="A49" s="5"/>
      <c r="B49" s="5"/>
      <c r="C49" s="5"/>
      <c r="D49" s="5"/>
      <c r="E49" s="5"/>
      <c r="F49" s="5"/>
      <c r="G49" s="5"/>
      <c r="H49" s="5"/>
      <c r="I49" s="11"/>
      <c r="J49" s="5"/>
      <c r="K49" s="69"/>
      <c r="L49" s="69"/>
      <c r="M49" s="69"/>
      <c r="X49" s="66"/>
      <c r="Y49" s="11"/>
    </row>
    <row r="50" spans="1:25" s="7" customFormat="1" x14ac:dyDescent="0.25">
      <c r="A50" s="5"/>
      <c r="B50" s="5"/>
      <c r="C50" s="5"/>
      <c r="D50" s="5"/>
      <c r="E50" s="5"/>
      <c r="F50" s="5"/>
      <c r="G50" s="5"/>
      <c r="H50" s="5"/>
      <c r="I50" s="11"/>
      <c r="J50" s="5"/>
      <c r="K50" s="69"/>
      <c r="L50" s="69"/>
      <c r="M50" s="69"/>
      <c r="X50" s="66"/>
      <c r="Y50" s="11"/>
    </row>
    <row r="51" spans="1:25" s="7" customFormat="1" x14ac:dyDescent="0.25">
      <c r="A51" s="5"/>
      <c r="B51" s="5"/>
      <c r="C51" s="5"/>
      <c r="D51" s="5"/>
      <c r="E51" s="5"/>
      <c r="F51" s="5"/>
      <c r="G51" s="5"/>
      <c r="H51" s="5"/>
      <c r="I51" s="11"/>
      <c r="J51" s="5"/>
      <c r="K51" s="69"/>
      <c r="L51" s="69"/>
      <c r="M51" s="69"/>
      <c r="X51" s="66"/>
      <c r="Y51" s="11"/>
    </row>
    <row r="52" spans="1:25" s="7" customFormat="1" x14ac:dyDescent="0.25">
      <c r="A52" s="5"/>
      <c r="B52" s="5"/>
      <c r="C52" s="5"/>
      <c r="D52" s="5"/>
      <c r="E52" s="5"/>
      <c r="F52" s="5"/>
      <c r="G52" s="5"/>
      <c r="H52" s="5"/>
      <c r="I52" s="11"/>
      <c r="J52" s="5"/>
      <c r="K52" s="69"/>
      <c r="L52" s="69"/>
      <c r="M52" s="69"/>
      <c r="X52" s="66"/>
      <c r="Y52" s="11"/>
    </row>
    <row r="53" spans="1:25" s="7" customFormat="1" x14ac:dyDescent="0.25">
      <c r="A53" s="5"/>
      <c r="B53" s="5"/>
      <c r="C53" s="5"/>
      <c r="D53" s="5"/>
      <c r="E53" s="5"/>
      <c r="F53" s="5"/>
      <c r="G53" s="5"/>
      <c r="H53" s="5"/>
      <c r="I53" s="11"/>
      <c r="J53" s="5"/>
      <c r="K53" s="69"/>
      <c r="L53" s="69"/>
      <c r="M53" s="69"/>
      <c r="X53" s="66"/>
      <c r="Y53" s="11"/>
    </row>
    <row r="54" spans="1:25" s="7" customFormat="1" x14ac:dyDescent="0.25">
      <c r="A54" s="5"/>
      <c r="B54" s="5"/>
      <c r="C54" s="5"/>
      <c r="D54" s="5"/>
      <c r="E54" s="5"/>
      <c r="F54" s="5"/>
      <c r="G54" s="5"/>
      <c r="H54" s="5"/>
      <c r="I54" s="11"/>
      <c r="J54" s="5"/>
      <c r="K54" s="69"/>
      <c r="L54" s="69"/>
      <c r="M54" s="69"/>
      <c r="X54" s="66"/>
      <c r="Y54" s="11"/>
    </row>
    <row r="55" spans="1:25" s="7" customFormat="1" x14ac:dyDescent="0.25">
      <c r="A55" s="5"/>
      <c r="B55" s="5"/>
      <c r="C55" s="5"/>
      <c r="D55" s="5"/>
      <c r="E55" s="5"/>
      <c r="F55" s="5"/>
      <c r="G55" s="5"/>
      <c r="H55" s="5"/>
      <c r="I55" s="11"/>
      <c r="J55" s="5"/>
      <c r="K55" s="69"/>
      <c r="L55" s="69"/>
      <c r="M55" s="69"/>
      <c r="X55" s="66"/>
      <c r="Y55" s="11"/>
    </row>
    <row r="56" spans="1:25" s="7" customFormat="1" x14ac:dyDescent="0.25">
      <c r="A56" s="5"/>
      <c r="B56" s="5"/>
      <c r="C56" s="5"/>
      <c r="D56" s="5"/>
      <c r="E56" s="5"/>
      <c r="F56" s="5"/>
      <c r="G56" s="5"/>
      <c r="H56" s="5"/>
      <c r="I56" s="11"/>
      <c r="J56" s="5"/>
      <c r="K56" s="69"/>
      <c r="L56" s="69"/>
      <c r="M56" s="69"/>
      <c r="X56" s="66"/>
      <c r="Y56" s="11"/>
    </row>
    <row r="57" spans="1:25" s="7" customFormat="1" x14ac:dyDescent="0.25">
      <c r="A57" s="5"/>
      <c r="B57" s="5"/>
      <c r="C57" s="5"/>
      <c r="D57" s="5"/>
      <c r="E57" s="5"/>
      <c r="F57" s="5"/>
      <c r="G57" s="5"/>
      <c r="H57" s="5"/>
      <c r="I57" s="11"/>
      <c r="J57" s="5"/>
      <c r="K57" s="69"/>
      <c r="L57" s="69"/>
      <c r="M57" s="69"/>
      <c r="X57" s="66"/>
      <c r="Y57" s="11"/>
    </row>
    <row r="58" spans="1:25" s="7" customFormat="1" x14ac:dyDescent="0.25">
      <c r="A58" s="5"/>
      <c r="B58" s="5"/>
      <c r="C58" s="5"/>
      <c r="D58" s="5"/>
      <c r="E58" s="5"/>
      <c r="F58" s="5"/>
      <c r="G58" s="5"/>
      <c r="H58" s="5"/>
      <c r="I58" s="11"/>
      <c r="J58" s="5"/>
      <c r="K58" s="69"/>
      <c r="L58" s="69"/>
      <c r="M58" s="69"/>
      <c r="X58" s="66"/>
      <c r="Y58" s="11"/>
    </row>
    <row r="59" spans="1:25" s="7" customFormat="1" x14ac:dyDescent="0.25">
      <c r="A59" s="5"/>
      <c r="B59" s="5"/>
      <c r="C59" s="5"/>
      <c r="D59" s="5"/>
      <c r="E59" s="5"/>
      <c r="F59" s="5"/>
      <c r="G59" s="5"/>
      <c r="H59" s="5"/>
      <c r="I59" s="11"/>
      <c r="J59" s="5"/>
      <c r="K59" s="69"/>
      <c r="L59" s="69"/>
      <c r="M59" s="69"/>
      <c r="X59" s="66"/>
      <c r="Y59" s="11"/>
    </row>
    <row r="60" spans="1:25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X60" s="66"/>
      <c r="Y60" s="11"/>
    </row>
    <row r="61" spans="1:25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X61" s="66"/>
      <c r="Y61" s="11"/>
    </row>
    <row r="62" spans="1:25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X62" s="66"/>
      <c r="Y62" s="11"/>
    </row>
    <row r="63" spans="1:25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X63" s="66"/>
      <c r="Y63" s="11"/>
    </row>
    <row r="64" spans="1:25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X64" s="66"/>
      <c r="Y64" s="11"/>
    </row>
    <row r="65" spans="1:25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X65" s="66"/>
      <c r="Y65" s="11"/>
    </row>
    <row r="66" spans="1:25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X66" s="66"/>
      <c r="Y66" s="11"/>
    </row>
    <row r="67" spans="1:25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X67" s="66"/>
      <c r="Y67" s="11"/>
    </row>
    <row r="68" spans="1:25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X68" s="66"/>
      <c r="Y68" s="11"/>
    </row>
    <row r="69" spans="1:25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X69" s="66"/>
      <c r="Y69" s="11"/>
    </row>
    <row r="70" spans="1:25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X70" s="66"/>
      <c r="Y70" s="11"/>
    </row>
    <row r="71" spans="1:25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X71" s="66"/>
      <c r="Y71" s="11"/>
    </row>
    <row r="72" spans="1:25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X72" s="66"/>
      <c r="Y72" s="11"/>
    </row>
    <row r="73" spans="1:25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X73" s="66"/>
      <c r="Y73" s="11"/>
    </row>
    <row r="74" spans="1:25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X74" s="66"/>
      <c r="Y74" s="11"/>
    </row>
    <row r="75" spans="1:25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X75" s="66"/>
      <c r="Y75" s="11"/>
    </row>
    <row r="76" spans="1:25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X76" s="66"/>
      <c r="Y76" s="11"/>
    </row>
    <row r="77" spans="1:25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X77" s="66"/>
      <c r="Y77" s="11"/>
    </row>
    <row r="78" spans="1:25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X78" s="66"/>
      <c r="Y78" s="11"/>
    </row>
    <row r="79" spans="1:25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X79" s="66"/>
      <c r="Y79" s="11"/>
    </row>
    <row r="80" spans="1:25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X80" s="66"/>
      <c r="Y80" s="11"/>
    </row>
    <row r="81" spans="1:25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X81" s="66"/>
      <c r="Y81" s="11"/>
    </row>
    <row r="82" spans="1:25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X82" s="66"/>
      <c r="Y82" s="11"/>
    </row>
    <row r="83" spans="1:25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X83" s="66"/>
      <c r="Y83" s="11"/>
    </row>
    <row r="84" spans="1:25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X84" s="66"/>
      <c r="Y84" s="11"/>
    </row>
    <row r="85" spans="1:25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X85" s="66"/>
      <c r="Y85" s="11"/>
    </row>
    <row r="86" spans="1:25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X86" s="66"/>
      <c r="Y86" s="11"/>
    </row>
    <row r="87" spans="1:25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X87" s="66"/>
      <c r="Y87" s="11"/>
    </row>
    <row r="88" spans="1:25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X88" s="66"/>
      <c r="Y88" s="11"/>
    </row>
    <row r="89" spans="1:25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X89" s="66"/>
      <c r="Y89" s="11"/>
    </row>
    <row r="90" spans="1:25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X90" s="66"/>
      <c r="Y90" s="11"/>
    </row>
    <row r="91" spans="1:25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X91" s="66"/>
      <c r="Y91" s="11"/>
    </row>
    <row r="92" spans="1:25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X92" s="66"/>
      <c r="Y92" s="11"/>
    </row>
    <row r="93" spans="1:25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X93" s="66"/>
      <c r="Y93" s="11"/>
    </row>
    <row r="94" spans="1:25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X94" s="66"/>
      <c r="Y94" s="11"/>
    </row>
    <row r="95" spans="1:25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X95" s="66"/>
      <c r="Y95" s="11"/>
    </row>
    <row r="96" spans="1:25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69"/>
      <c r="L96" s="69"/>
      <c r="M96" s="69"/>
      <c r="X96" s="66"/>
      <c r="Y96" s="11"/>
    </row>
    <row r="97" spans="1:25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69"/>
      <c r="L97" s="69"/>
      <c r="M97" s="69"/>
      <c r="X97" s="66"/>
      <c r="Y97" s="11"/>
    </row>
    <row r="98" spans="1:25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5"/>
      <c r="K98" s="69"/>
      <c r="L98" s="69"/>
      <c r="M98" s="69"/>
      <c r="X98" s="66"/>
      <c r="Y98" s="11"/>
    </row>
    <row r="99" spans="1:25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5"/>
      <c r="K99" s="69"/>
      <c r="L99" s="69"/>
      <c r="M99" s="69"/>
      <c r="X99" s="66"/>
      <c r="Y99" s="11"/>
    </row>
    <row r="100" spans="1:25" s="7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5"/>
      <c r="K100" s="69"/>
      <c r="L100" s="69"/>
      <c r="M100" s="69"/>
      <c r="X100" s="66"/>
      <c r="Y100" s="11"/>
    </row>
    <row r="101" spans="1:25" s="7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5"/>
      <c r="K101" s="69"/>
      <c r="L101" s="69"/>
      <c r="M101" s="69"/>
      <c r="X101" s="66"/>
      <c r="Y101" s="11"/>
    </row>
    <row r="102" spans="1:25" s="7" customForma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5"/>
      <c r="K102" s="69"/>
      <c r="L102" s="69"/>
      <c r="M102" s="69"/>
      <c r="X102" s="66"/>
      <c r="Y102" s="11"/>
    </row>
    <row r="103" spans="1:25" s="7" customForma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5"/>
      <c r="K103" s="69"/>
      <c r="L103" s="69"/>
      <c r="M103" s="69"/>
      <c r="X103" s="66"/>
      <c r="Y103" s="11"/>
    </row>
    <row r="104" spans="1:25" s="7" customForma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5"/>
      <c r="K104" s="69"/>
      <c r="L104" s="69"/>
      <c r="M104" s="69"/>
      <c r="X104" s="66"/>
      <c r="Y104" s="11"/>
    </row>
    <row r="105" spans="1:25" s="7" customForma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5"/>
      <c r="K105" s="69"/>
      <c r="L105" s="69"/>
      <c r="M105" s="69"/>
      <c r="X105" s="66"/>
      <c r="Y105" s="11"/>
    </row>
    <row r="106" spans="1:25" s="7" customForma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5"/>
      <c r="K106" s="69"/>
      <c r="L106" s="69"/>
      <c r="M106" s="69"/>
      <c r="X106" s="66"/>
      <c r="Y106" s="11"/>
    </row>
    <row r="107" spans="1:25" s="7" customForma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5"/>
      <c r="K107" s="69"/>
      <c r="L107" s="69"/>
      <c r="M107" s="69"/>
      <c r="X107" s="66"/>
      <c r="Y107" s="11"/>
    </row>
    <row r="108" spans="1:25" s="7" customForma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5"/>
      <c r="K108" s="69"/>
      <c r="L108" s="69"/>
      <c r="M108" s="69"/>
      <c r="X108" s="66"/>
      <c r="Y108" s="11"/>
    </row>
    <row r="109" spans="1:25" s="7" customForma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5"/>
      <c r="K109" s="69"/>
      <c r="L109" s="69"/>
      <c r="M109" s="69"/>
      <c r="X109" s="66"/>
      <c r="Y109" s="11"/>
    </row>
    <row r="110" spans="1:25" s="7" customForma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5"/>
      <c r="K110" s="69"/>
      <c r="L110" s="69"/>
      <c r="M110" s="69"/>
      <c r="X110" s="66"/>
      <c r="Y110" s="11"/>
    </row>
    <row r="111" spans="1:25" s="7" customForma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5"/>
      <c r="K111" s="69"/>
      <c r="L111" s="69"/>
      <c r="M111" s="69"/>
      <c r="X111" s="66"/>
      <c r="Y111" s="11"/>
    </row>
  </sheetData>
  <mergeCells count="23">
    <mergeCell ref="P6:P7"/>
    <mergeCell ref="Q6:Q7"/>
    <mergeCell ref="T6:T7"/>
    <mergeCell ref="W6:W7"/>
    <mergeCell ref="X6:X7"/>
    <mergeCell ref="R6:S6"/>
    <mergeCell ref="U6:V6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39370078740157483" right="0.39370078740157483" top="0.78740157480314965" bottom="0.78740157480314965" header="0.31496062992125984" footer="0.31496062992125984"/>
  <pageSetup paperSize="9" scale="42" firstPageNumber="171" fitToHeight="0" orientation="landscape" useFirstPageNumber="1" r:id="rId1"/>
  <headerFooter>
    <oddFooter>&amp;L&amp;"Arial,Kurzíva"Zastupitelstvo Olomouckého kraje 12.12.2022
11.1. - Rozpočet OK na rok 2023 - návrh rozpočtu 
Příloha č. 5g) - Projekty - investiční&amp;R&amp;"Arial,Kurzíva"Strana &amp;P (celkem 193)</oddFooter>
  </headerFooter>
  <rowBreaks count="1" manualBreakCount="1">
    <brk id="21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102"/>
  <sheetViews>
    <sheetView showGridLines="0" view="pageBreakPreview" zoomScale="70" zoomScaleNormal="70" zoomScaleSheetLayoutView="70" workbookViewId="0">
      <pane ySplit="7" topLeftCell="A8" activePane="bottomLeft" state="frozen"/>
      <selection activeCell="I12" sqref="I12"/>
      <selection pane="bottomLeft" activeCell="X4" sqref="X4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9.140625" style="11" hidden="1" customWidth="1" outlineLevel="1"/>
    <col min="4" max="4" width="6.85546875" style="11" hidden="1" customWidth="1" outlineLevel="1"/>
    <col min="5" max="5" width="8.28515625" style="11" customWidth="1" collapsed="1"/>
    <col min="6" max="6" width="16.140625" style="11" hidden="1" customWidth="1" outlineLevel="1"/>
    <col min="7" max="7" width="15.5703125" style="11" hidden="1" customWidth="1" outlineLevel="1"/>
    <col min="8" max="8" width="37.85546875" style="11" customWidth="1" collapsed="1"/>
    <col min="9" max="9" width="55.7109375" style="11" customWidth="1"/>
    <col min="10" max="10" width="9.5703125" style="11" customWidth="1"/>
    <col min="11" max="11" width="16.85546875" style="5" customWidth="1"/>
    <col min="12" max="13" width="14.85546875" style="7" customWidth="1"/>
    <col min="14" max="14" width="13.5703125" style="7" customWidth="1"/>
    <col min="15" max="15" width="14" style="7" customWidth="1"/>
    <col min="16" max="16" width="14.7109375" style="7" customWidth="1"/>
    <col min="17" max="17" width="14.85546875" style="7" customWidth="1"/>
    <col min="18" max="18" width="16.7109375" style="7" customWidth="1"/>
    <col min="19" max="19" width="17.42578125" style="7" customWidth="1"/>
    <col min="20" max="20" width="16.85546875" style="7" customWidth="1"/>
    <col min="21" max="23" width="14.85546875" style="7" customWidth="1"/>
    <col min="24" max="24" width="14.42578125" style="7" customWidth="1"/>
    <col min="25" max="25" width="17.7109375" style="66" customWidth="1"/>
    <col min="26" max="26" width="18.85546875" style="5" customWidth="1"/>
    <col min="27" max="16384" width="9.140625" style="11"/>
  </cols>
  <sheetData>
    <row r="1" spans="1:26" ht="20.25" x14ac:dyDescent="0.3">
      <c r="A1" s="94" t="s">
        <v>174</v>
      </c>
      <c r="B1" s="1"/>
      <c r="C1" s="1"/>
      <c r="D1" s="1"/>
      <c r="E1" s="1"/>
      <c r="F1" s="2"/>
      <c r="G1" s="2"/>
      <c r="H1" s="3"/>
      <c r="I1" s="4"/>
      <c r="J1" s="1"/>
      <c r="L1" s="6"/>
      <c r="O1" s="8"/>
      <c r="P1" s="8"/>
      <c r="R1" s="8"/>
      <c r="S1" s="8"/>
      <c r="T1" s="8"/>
      <c r="U1" s="9"/>
      <c r="V1" s="10"/>
      <c r="W1" s="11"/>
      <c r="X1" s="11"/>
      <c r="Y1" s="11"/>
    </row>
    <row r="2" spans="1:26" ht="15.75" x14ac:dyDescent="0.25">
      <c r="A2" s="103" t="s">
        <v>0</v>
      </c>
      <c r="B2" s="95"/>
      <c r="C2" s="95"/>
      <c r="D2" s="104"/>
      <c r="E2" s="104"/>
      <c r="F2" s="97"/>
      <c r="G2" s="97"/>
      <c r="H2" s="98" t="s">
        <v>176</v>
      </c>
      <c r="I2" s="99" t="s">
        <v>177</v>
      </c>
      <c r="J2" s="13"/>
      <c r="L2" s="6"/>
      <c r="O2" s="14"/>
      <c r="P2" s="14"/>
      <c r="R2" s="14"/>
      <c r="S2" s="14"/>
      <c r="T2" s="14"/>
      <c r="U2" s="15"/>
      <c r="V2" s="10"/>
      <c r="W2" s="11"/>
      <c r="X2" s="11"/>
      <c r="Y2" s="11"/>
    </row>
    <row r="3" spans="1:26" ht="15.75" x14ac:dyDescent="0.25">
      <c r="A3" s="100"/>
      <c r="B3" s="95"/>
      <c r="C3" s="95"/>
      <c r="D3" s="104"/>
      <c r="E3" s="104"/>
      <c r="F3" s="97"/>
      <c r="G3" s="97"/>
      <c r="H3" s="101" t="s">
        <v>1</v>
      </c>
      <c r="I3" s="102"/>
      <c r="J3" s="13"/>
      <c r="L3" s="6"/>
      <c r="O3" s="14"/>
      <c r="P3" s="14"/>
      <c r="R3" s="14"/>
      <c r="S3" s="14"/>
      <c r="T3" s="14"/>
      <c r="U3" s="15"/>
      <c r="V3" s="10"/>
      <c r="W3" s="11"/>
      <c r="X3" s="11"/>
      <c r="Y3" s="11"/>
    </row>
    <row r="4" spans="1:26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  <c r="N4" s="17"/>
      <c r="O4" s="18"/>
      <c r="P4" s="17"/>
      <c r="Q4" s="17"/>
      <c r="R4" s="17"/>
      <c r="S4" s="17"/>
      <c r="T4" s="17"/>
      <c r="U4" s="17"/>
      <c r="V4" s="17"/>
      <c r="W4" s="17"/>
      <c r="X4" s="19" t="s">
        <v>2</v>
      </c>
      <c r="Z4" s="246"/>
    </row>
    <row r="5" spans="1:26" ht="25.5" customHeight="1" x14ac:dyDescent="0.25">
      <c r="A5" s="350" t="s">
        <v>369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2"/>
      <c r="Y5" s="20"/>
    </row>
    <row r="6" spans="1:26" ht="25.5" customHeight="1" x14ac:dyDescent="0.25">
      <c r="A6" s="353" t="s">
        <v>3</v>
      </c>
      <c r="B6" s="353" t="s">
        <v>4</v>
      </c>
      <c r="C6" s="354" t="s">
        <v>5</v>
      </c>
      <c r="D6" s="354" t="s">
        <v>255</v>
      </c>
      <c r="E6" s="337" t="s">
        <v>7</v>
      </c>
      <c r="F6" s="354" t="s">
        <v>8</v>
      </c>
      <c r="G6" s="337" t="s">
        <v>258</v>
      </c>
      <c r="H6" s="354" t="s">
        <v>9</v>
      </c>
      <c r="I6" s="344" t="s">
        <v>10</v>
      </c>
      <c r="J6" s="355" t="s">
        <v>11</v>
      </c>
      <c r="K6" s="344" t="s">
        <v>12</v>
      </c>
      <c r="L6" s="344" t="s">
        <v>13</v>
      </c>
      <c r="M6" s="345" t="s">
        <v>14</v>
      </c>
      <c r="N6" s="345" t="s">
        <v>15</v>
      </c>
      <c r="O6" s="344" t="s">
        <v>22</v>
      </c>
      <c r="P6" s="343" t="s">
        <v>80</v>
      </c>
      <c r="Q6" s="339" t="s">
        <v>84</v>
      </c>
      <c r="R6" s="339" t="s">
        <v>82</v>
      </c>
      <c r="S6" s="341" t="s">
        <v>21</v>
      </c>
      <c r="T6" s="342"/>
      <c r="U6" s="339" t="s">
        <v>81</v>
      </c>
      <c r="V6" s="341" t="s">
        <v>21</v>
      </c>
      <c r="W6" s="342"/>
      <c r="X6" s="343" t="s">
        <v>83</v>
      </c>
      <c r="Y6" s="336" t="s">
        <v>16</v>
      </c>
    </row>
    <row r="7" spans="1:26" ht="81" customHeight="1" x14ac:dyDescent="0.25">
      <c r="A7" s="353"/>
      <c r="B7" s="353"/>
      <c r="C7" s="354"/>
      <c r="D7" s="354"/>
      <c r="E7" s="338"/>
      <c r="F7" s="354"/>
      <c r="G7" s="338"/>
      <c r="H7" s="354"/>
      <c r="I7" s="344"/>
      <c r="J7" s="355"/>
      <c r="K7" s="344"/>
      <c r="L7" s="344"/>
      <c r="M7" s="346"/>
      <c r="N7" s="346"/>
      <c r="O7" s="344"/>
      <c r="P7" s="343"/>
      <c r="Q7" s="340"/>
      <c r="R7" s="340"/>
      <c r="S7" s="271" t="s">
        <v>52</v>
      </c>
      <c r="T7" s="271" t="s">
        <v>53</v>
      </c>
      <c r="U7" s="340"/>
      <c r="V7" s="79" t="s">
        <v>19</v>
      </c>
      <c r="W7" s="260" t="s">
        <v>20</v>
      </c>
      <c r="X7" s="343"/>
      <c r="Y7" s="336"/>
    </row>
    <row r="8" spans="1:26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4">
        <f>SUM(L9:L15)</f>
        <v>82162</v>
      </c>
      <c r="M8" s="24">
        <f>SUM(M9:M15)</f>
        <v>69926</v>
      </c>
      <c r="N8" s="24">
        <f>SUM(N9:N15)</f>
        <v>11192</v>
      </c>
      <c r="O8" s="24"/>
      <c r="P8" s="24">
        <f t="shared" ref="P8:X8" si="0">SUM(P9:P14)</f>
        <v>0</v>
      </c>
      <c r="Q8" s="25">
        <f t="shared" ref="Q8:V8" si="1">SUM(Q9:Q15)</f>
        <v>1400</v>
      </c>
      <c r="R8" s="25">
        <f t="shared" si="1"/>
        <v>0</v>
      </c>
      <c r="S8" s="25">
        <f t="shared" si="1"/>
        <v>0</v>
      </c>
      <c r="T8" s="25">
        <f t="shared" si="1"/>
        <v>0</v>
      </c>
      <c r="U8" s="25">
        <f t="shared" si="1"/>
        <v>1400</v>
      </c>
      <c r="V8" s="25">
        <f t="shared" si="1"/>
        <v>1400</v>
      </c>
      <c r="W8" s="25">
        <f t="shared" si="0"/>
        <v>0</v>
      </c>
      <c r="X8" s="24">
        <f t="shared" si="0"/>
        <v>67130</v>
      </c>
      <c r="Y8" s="26"/>
      <c r="Z8" s="247"/>
    </row>
    <row r="9" spans="1:26" s="41" customFormat="1" ht="189" customHeight="1" x14ac:dyDescent="0.25">
      <c r="A9" s="28">
        <v>1</v>
      </c>
      <c r="B9" s="258" t="s">
        <v>36</v>
      </c>
      <c r="C9" s="315">
        <v>3127</v>
      </c>
      <c r="D9" s="315">
        <v>6121</v>
      </c>
      <c r="E9" s="315">
        <v>61</v>
      </c>
      <c r="F9" s="31">
        <v>60001101561</v>
      </c>
      <c r="G9" s="31" t="s">
        <v>262</v>
      </c>
      <c r="H9" s="32" t="s">
        <v>247</v>
      </c>
      <c r="I9" s="33" t="s">
        <v>268</v>
      </c>
      <c r="J9" s="255" t="s">
        <v>46</v>
      </c>
      <c r="K9" s="255" t="s">
        <v>342</v>
      </c>
      <c r="L9" s="35">
        <v>6153</v>
      </c>
      <c r="M9" s="35">
        <v>5230</v>
      </c>
      <c r="N9" s="35">
        <f t="shared" ref="N9:N14" si="2">L9-M9</f>
        <v>923</v>
      </c>
      <c r="O9" s="36" t="s">
        <v>54</v>
      </c>
      <c r="P9" s="37"/>
      <c r="Q9" s="38">
        <f t="shared" ref="Q9:Q14" si="3">R9+U9</f>
        <v>200</v>
      </c>
      <c r="R9" s="261">
        <f t="shared" ref="R9:R15" si="4">SUM(S9:T9)</f>
        <v>0</v>
      </c>
      <c r="S9" s="37">
        <v>0</v>
      </c>
      <c r="T9" s="37">
        <v>0</v>
      </c>
      <c r="U9" s="238">
        <f t="shared" ref="U9:U11" si="5">SUM(V9:W9)</f>
        <v>200</v>
      </c>
      <c r="V9" s="39">
        <v>200</v>
      </c>
      <c r="W9" s="39">
        <v>0</v>
      </c>
      <c r="X9" s="39">
        <f t="shared" ref="X9:X17" si="6">L9-P9-Q9</f>
        <v>5953</v>
      </c>
      <c r="Y9" s="253" t="s">
        <v>349</v>
      </c>
      <c r="Z9" s="251"/>
    </row>
    <row r="10" spans="1:26" s="41" customFormat="1" ht="92.25" customHeight="1" x14ac:dyDescent="0.25">
      <c r="A10" s="28">
        <v>2</v>
      </c>
      <c r="B10" s="258" t="s">
        <v>34</v>
      </c>
      <c r="C10" s="315">
        <v>3127</v>
      </c>
      <c r="D10" s="315">
        <v>6121</v>
      </c>
      <c r="E10" s="315">
        <v>61</v>
      </c>
      <c r="F10" s="31" t="s">
        <v>370</v>
      </c>
      <c r="G10" s="31" t="s">
        <v>260</v>
      </c>
      <c r="H10" s="32" t="s">
        <v>249</v>
      </c>
      <c r="I10" s="33" t="s">
        <v>334</v>
      </c>
      <c r="J10" s="255"/>
      <c r="K10" s="290" t="s">
        <v>342</v>
      </c>
      <c r="L10" s="35">
        <v>12001</v>
      </c>
      <c r="M10" s="35">
        <v>10200</v>
      </c>
      <c r="N10" s="35">
        <f t="shared" si="2"/>
        <v>1801</v>
      </c>
      <c r="O10" s="36" t="s">
        <v>54</v>
      </c>
      <c r="P10" s="37"/>
      <c r="Q10" s="38">
        <f t="shared" si="3"/>
        <v>200</v>
      </c>
      <c r="R10" s="261">
        <f t="shared" si="4"/>
        <v>0</v>
      </c>
      <c r="S10" s="37">
        <v>0</v>
      </c>
      <c r="T10" s="37">
        <v>0</v>
      </c>
      <c r="U10" s="238">
        <f>SUM(V10:W10)</f>
        <v>200</v>
      </c>
      <c r="V10" s="39">
        <v>200</v>
      </c>
      <c r="W10" s="39">
        <v>0</v>
      </c>
      <c r="X10" s="39">
        <f t="shared" si="6"/>
        <v>11801</v>
      </c>
      <c r="Y10" s="253" t="s">
        <v>278</v>
      </c>
      <c r="Z10" s="251"/>
    </row>
    <row r="11" spans="1:26" s="41" customFormat="1" ht="144.75" customHeight="1" x14ac:dyDescent="0.25">
      <c r="A11" s="28">
        <v>3</v>
      </c>
      <c r="B11" s="258" t="s">
        <v>36</v>
      </c>
      <c r="C11" s="315">
        <v>3127</v>
      </c>
      <c r="D11" s="315">
        <v>6121</v>
      </c>
      <c r="E11" s="315">
        <v>61</v>
      </c>
      <c r="F11" s="31" t="s">
        <v>371</v>
      </c>
      <c r="G11" s="31" t="s">
        <v>261</v>
      </c>
      <c r="H11" s="32" t="s">
        <v>248</v>
      </c>
      <c r="I11" s="33" t="s">
        <v>267</v>
      </c>
      <c r="J11" s="255"/>
      <c r="K11" s="290" t="s">
        <v>342</v>
      </c>
      <c r="L11" s="35">
        <v>11066</v>
      </c>
      <c r="M11" s="35">
        <v>9406</v>
      </c>
      <c r="N11" s="35">
        <f t="shared" si="2"/>
        <v>1660</v>
      </c>
      <c r="O11" s="36" t="s">
        <v>54</v>
      </c>
      <c r="P11" s="37"/>
      <c r="Q11" s="38">
        <f t="shared" si="3"/>
        <v>200</v>
      </c>
      <c r="R11" s="261">
        <f t="shared" si="4"/>
        <v>0</v>
      </c>
      <c r="S11" s="37">
        <v>0</v>
      </c>
      <c r="T11" s="37">
        <v>0</v>
      </c>
      <c r="U11" s="238">
        <f t="shared" si="5"/>
        <v>200</v>
      </c>
      <c r="V11" s="39">
        <v>200</v>
      </c>
      <c r="W11" s="39">
        <v>0</v>
      </c>
      <c r="X11" s="39">
        <f t="shared" si="6"/>
        <v>10866</v>
      </c>
      <c r="Y11" s="253" t="s">
        <v>350</v>
      </c>
      <c r="Z11" s="250"/>
    </row>
    <row r="12" spans="1:26" s="41" customFormat="1" ht="84" customHeight="1" x14ac:dyDescent="0.25">
      <c r="A12" s="28">
        <v>4</v>
      </c>
      <c r="B12" s="258" t="s">
        <v>34</v>
      </c>
      <c r="C12" s="315">
        <v>3121</v>
      </c>
      <c r="D12" s="315">
        <v>6121</v>
      </c>
      <c r="E12" s="315">
        <v>61</v>
      </c>
      <c r="F12" s="31" t="s">
        <v>372</v>
      </c>
      <c r="G12" s="31" t="s">
        <v>311</v>
      </c>
      <c r="H12" s="32" t="s">
        <v>309</v>
      </c>
      <c r="I12" s="33" t="s">
        <v>310</v>
      </c>
      <c r="J12" s="266" t="s">
        <v>335</v>
      </c>
      <c r="K12" s="290" t="s">
        <v>342</v>
      </c>
      <c r="L12" s="35">
        <v>11900</v>
      </c>
      <c r="M12" s="35">
        <v>10115</v>
      </c>
      <c r="N12" s="35">
        <v>741</v>
      </c>
      <c r="O12" s="36" t="s">
        <v>54</v>
      </c>
      <c r="P12" s="37"/>
      <c r="Q12" s="38">
        <f>R12+U12</f>
        <v>200</v>
      </c>
      <c r="R12" s="261">
        <f>SUM(S12:T12)</f>
        <v>0</v>
      </c>
      <c r="S12" s="37">
        <v>0</v>
      </c>
      <c r="T12" s="37">
        <v>0</v>
      </c>
      <c r="U12" s="262">
        <f>SUM(V12:W12)</f>
        <v>200</v>
      </c>
      <c r="V12" s="39">
        <v>200</v>
      </c>
      <c r="W12" s="39">
        <v>0</v>
      </c>
      <c r="X12" s="39">
        <f t="shared" si="6"/>
        <v>11700</v>
      </c>
      <c r="Y12" s="253" t="s">
        <v>340</v>
      </c>
      <c r="Z12" s="249"/>
    </row>
    <row r="13" spans="1:26" s="113" customFormat="1" ht="96.75" customHeight="1" x14ac:dyDescent="0.25">
      <c r="A13" s="28">
        <v>5</v>
      </c>
      <c r="B13" s="281" t="s">
        <v>36</v>
      </c>
      <c r="C13" s="314">
        <v>3121</v>
      </c>
      <c r="D13" s="314">
        <v>6121</v>
      </c>
      <c r="E13" s="314">
        <v>61</v>
      </c>
      <c r="F13" s="313" t="s">
        <v>373</v>
      </c>
      <c r="G13" s="31" t="s">
        <v>337</v>
      </c>
      <c r="H13" s="44" t="s">
        <v>288</v>
      </c>
      <c r="I13" s="289" t="s">
        <v>279</v>
      </c>
      <c r="J13" s="282"/>
      <c r="K13" s="290" t="s">
        <v>342</v>
      </c>
      <c r="L13" s="35">
        <v>22010</v>
      </c>
      <c r="M13" s="35">
        <v>18708</v>
      </c>
      <c r="N13" s="35">
        <f>L13-M13</f>
        <v>3302</v>
      </c>
      <c r="O13" s="112" t="s">
        <v>149</v>
      </c>
      <c r="P13" s="37">
        <v>0</v>
      </c>
      <c r="Q13" s="38">
        <f>R13+U13</f>
        <v>200</v>
      </c>
      <c r="R13" s="261">
        <v>0</v>
      </c>
      <c r="S13" s="37">
        <v>0</v>
      </c>
      <c r="T13" s="37">
        <v>0</v>
      </c>
      <c r="U13" s="262">
        <f>SUM(V13:W13)</f>
        <v>200</v>
      </c>
      <c r="V13" s="39">
        <v>200</v>
      </c>
      <c r="W13" s="39">
        <v>0</v>
      </c>
      <c r="X13" s="39">
        <f t="shared" si="6"/>
        <v>21810</v>
      </c>
      <c r="Y13" s="253" t="s">
        <v>359</v>
      </c>
    </row>
    <row r="14" spans="1:26" s="41" customFormat="1" ht="96.75" customHeight="1" x14ac:dyDescent="0.25">
      <c r="A14" s="28">
        <v>6</v>
      </c>
      <c r="B14" s="258" t="s">
        <v>34</v>
      </c>
      <c r="C14" s="315">
        <v>3124</v>
      </c>
      <c r="D14" s="315">
        <v>6121</v>
      </c>
      <c r="E14" s="315">
        <v>61</v>
      </c>
      <c r="F14" s="31" t="s">
        <v>374</v>
      </c>
      <c r="G14" s="31" t="s">
        <v>296</v>
      </c>
      <c r="H14" s="32" t="s">
        <v>277</v>
      </c>
      <c r="I14" s="33" t="s">
        <v>238</v>
      </c>
      <c r="J14" s="255"/>
      <c r="K14" s="290" t="s">
        <v>343</v>
      </c>
      <c r="L14" s="35">
        <v>5200</v>
      </c>
      <c r="M14" s="35">
        <v>4680</v>
      </c>
      <c r="N14" s="35">
        <f t="shared" si="2"/>
        <v>520</v>
      </c>
      <c r="O14" s="252" t="s">
        <v>54</v>
      </c>
      <c r="P14" s="37"/>
      <c r="Q14" s="38">
        <f t="shared" si="3"/>
        <v>200</v>
      </c>
      <c r="R14" s="261">
        <f t="shared" si="4"/>
        <v>0</v>
      </c>
      <c r="S14" s="37">
        <v>0</v>
      </c>
      <c r="T14" s="37">
        <v>0</v>
      </c>
      <c r="U14" s="238">
        <f t="shared" ref="U14" si="7">SUM(V14:W14)</f>
        <v>200</v>
      </c>
      <c r="V14" s="39">
        <v>200</v>
      </c>
      <c r="W14" s="39">
        <v>0</v>
      </c>
      <c r="X14" s="39">
        <f t="shared" si="6"/>
        <v>5000</v>
      </c>
      <c r="Y14" s="253"/>
      <c r="Z14" s="249"/>
    </row>
    <row r="15" spans="1:26" s="41" customFormat="1" ht="84.75" customHeight="1" x14ac:dyDescent="0.25">
      <c r="A15" s="28">
        <v>7</v>
      </c>
      <c r="B15" s="258" t="s">
        <v>34</v>
      </c>
      <c r="C15" s="315">
        <v>3233</v>
      </c>
      <c r="D15" s="315">
        <v>6121</v>
      </c>
      <c r="E15" s="315">
        <v>61</v>
      </c>
      <c r="F15" s="31" t="s">
        <v>375</v>
      </c>
      <c r="G15" s="31" t="s">
        <v>295</v>
      </c>
      <c r="H15" s="32" t="s">
        <v>314</v>
      </c>
      <c r="I15" s="33" t="s">
        <v>275</v>
      </c>
      <c r="J15" s="266"/>
      <c r="K15" s="290" t="s">
        <v>343</v>
      </c>
      <c r="L15" s="35">
        <v>13832</v>
      </c>
      <c r="M15" s="35">
        <v>11587</v>
      </c>
      <c r="N15" s="35">
        <f>L15-M15</f>
        <v>2245</v>
      </c>
      <c r="O15" s="36" t="s">
        <v>54</v>
      </c>
      <c r="P15" s="37"/>
      <c r="Q15" s="38">
        <f>R15+U15</f>
        <v>200</v>
      </c>
      <c r="R15" s="261">
        <f t="shared" si="4"/>
        <v>0</v>
      </c>
      <c r="S15" s="37">
        <v>0</v>
      </c>
      <c r="T15" s="37">
        <v>0</v>
      </c>
      <c r="U15" s="262">
        <f>SUM(V15:W15)</f>
        <v>200</v>
      </c>
      <c r="V15" s="39">
        <v>200</v>
      </c>
      <c r="W15" s="39">
        <v>0</v>
      </c>
      <c r="X15" s="39">
        <f t="shared" si="6"/>
        <v>13632</v>
      </c>
      <c r="Y15" s="253" t="s">
        <v>381</v>
      </c>
      <c r="Z15" s="250"/>
    </row>
    <row r="16" spans="1:26" s="27" customFormat="1" ht="25.5" hidden="1" customHeight="1" x14ac:dyDescent="0.3">
      <c r="A16" s="49" t="s">
        <v>18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1">
        <f>SUM(L17)</f>
        <v>0</v>
      </c>
      <c r="M16" s="51">
        <f>SUM(M17)</f>
        <v>0</v>
      </c>
      <c r="N16" s="51">
        <f>SUM(N17)</f>
        <v>0</v>
      </c>
      <c r="O16" s="52"/>
      <c r="P16" s="51">
        <f>SUM(P17)</f>
        <v>0</v>
      </c>
      <c r="Q16" s="53">
        <f>SUM(Q17)</f>
        <v>0</v>
      </c>
      <c r="R16" s="53">
        <f>SUM(R17)</f>
        <v>0</v>
      </c>
      <c r="S16" s="53">
        <f t="shared" ref="S16:W16" si="8">SUM(S17)</f>
        <v>0</v>
      </c>
      <c r="T16" s="53">
        <f t="shared" si="8"/>
        <v>0</v>
      </c>
      <c r="U16" s="53">
        <f>SUM(U17)</f>
        <v>0</v>
      </c>
      <c r="V16" s="53">
        <f t="shared" si="8"/>
        <v>0</v>
      </c>
      <c r="W16" s="53">
        <f t="shared" si="8"/>
        <v>0</v>
      </c>
      <c r="X16" s="54">
        <f>SUM(X17)</f>
        <v>0</v>
      </c>
      <c r="Y16" s="55"/>
      <c r="Z16" s="247"/>
    </row>
    <row r="17" spans="1:26" s="41" customFormat="1" ht="15.75" hidden="1" x14ac:dyDescent="0.25">
      <c r="A17" s="28">
        <v>1</v>
      </c>
      <c r="B17" s="259"/>
      <c r="C17" s="258"/>
      <c r="D17" s="258"/>
      <c r="E17" s="258"/>
      <c r="F17" s="257"/>
      <c r="G17" s="257"/>
      <c r="H17" s="44"/>
      <c r="I17" s="33"/>
      <c r="J17" s="256"/>
      <c r="K17" s="255"/>
      <c r="L17" s="35"/>
      <c r="M17" s="35"/>
      <c r="N17" s="35"/>
      <c r="O17" s="36"/>
      <c r="P17" s="37">
        <v>0</v>
      </c>
      <c r="Q17" s="38">
        <f t="shared" ref="Q17" si="9">R17+U17</f>
        <v>0</v>
      </c>
      <c r="R17" s="37">
        <f t="shared" ref="R17" si="10">SUM(S17:T17)</f>
        <v>0</v>
      </c>
      <c r="S17" s="37"/>
      <c r="T17" s="37"/>
      <c r="U17" s="39">
        <f t="shared" ref="U17" si="11">SUM(V17:W17)</f>
        <v>0</v>
      </c>
      <c r="V17" s="39"/>
      <c r="W17" s="39"/>
      <c r="X17" s="39">
        <f t="shared" si="6"/>
        <v>0</v>
      </c>
      <c r="Y17" s="40"/>
      <c r="Z17" s="249"/>
    </row>
    <row r="18" spans="1:26" ht="35.25" customHeight="1" x14ac:dyDescent="0.25">
      <c r="A18" s="56" t="s">
        <v>323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8">
        <f>L8+L16</f>
        <v>82162</v>
      </c>
      <c r="M18" s="58">
        <f>M8+M16</f>
        <v>69926</v>
      </c>
      <c r="N18" s="58">
        <f>N8+N16</f>
        <v>11192</v>
      </c>
      <c r="O18" s="58"/>
      <c r="P18" s="58">
        <f t="shared" ref="P18:X18" si="12">P8+P16</f>
        <v>0</v>
      </c>
      <c r="Q18" s="58">
        <f t="shared" si="12"/>
        <v>1400</v>
      </c>
      <c r="R18" s="58">
        <f t="shared" si="12"/>
        <v>0</v>
      </c>
      <c r="S18" s="58">
        <f t="shared" si="12"/>
        <v>0</v>
      </c>
      <c r="T18" s="58">
        <f t="shared" si="12"/>
        <v>0</v>
      </c>
      <c r="U18" s="58">
        <f t="shared" si="12"/>
        <v>1400</v>
      </c>
      <c r="V18" s="58">
        <f t="shared" si="12"/>
        <v>1400</v>
      </c>
      <c r="W18" s="58">
        <f t="shared" si="12"/>
        <v>0</v>
      </c>
      <c r="X18" s="59">
        <f t="shared" si="12"/>
        <v>67130</v>
      </c>
      <c r="Y18" s="60"/>
    </row>
    <row r="19" spans="1:26" s="7" customFormat="1" x14ac:dyDescent="0.25">
      <c r="A19" s="5"/>
      <c r="B19" s="5"/>
      <c r="C19" s="5"/>
      <c r="D19" s="5"/>
      <c r="E19" s="5"/>
      <c r="F19" s="5"/>
      <c r="G19" s="5"/>
      <c r="H19" s="61"/>
      <c r="I19" s="5"/>
      <c r="J19" s="62"/>
      <c r="K19" s="63"/>
      <c r="L19" s="64"/>
      <c r="M19" s="64"/>
      <c r="N19" s="64"/>
      <c r="O19" s="65"/>
      <c r="P19" s="65"/>
      <c r="Y19" s="66"/>
      <c r="Z19" s="5"/>
    </row>
    <row r="20" spans="1:26" s="7" customFormat="1" x14ac:dyDescent="0.25">
      <c r="A20" s="5"/>
      <c r="B20" s="5"/>
      <c r="C20" s="5"/>
      <c r="D20" s="5"/>
      <c r="E20" s="5"/>
      <c r="F20" s="5"/>
      <c r="G20" s="5"/>
      <c r="H20" s="5"/>
      <c r="I20" s="5"/>
      <c r="J20" s="67"/>
      <c r="K20" s="68"/>
      <c r="L20" s="69"/>
      <c r="M20" s="69"/>
      <c r="N20" s="69"/>
      <c r="Y20" s="66"/>
      <c r="Z20" s="5"/>
    </row>
    <row r="21" spans="1:26" s="7" customFormat="1" ht="18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Y21" s="66"/>
      <c r="Z21" s="5"/>
    </row>
    <row r="22" spans="1:26" s="76" customFormat="1" x14ac:dyDescent="0.2">
      <c r="A22" s="71"/>
      <c r="B22" s="72"/>
      <c r="C22" s="71"/>
      <c r="D22" s="72"/>
      <c r="E22" s="72"/>
      <c r="F22" s="72"/>
      <c r="G22" s="72"/>
      <c r="H22" s="72"/>
      <c r="I22" s="72"/>
      <c r="J22" s="73"/>
      <c r="K22" s="74"/>
      <c r="L22" s="75"/>
      <c r="M22" s="75"/>
      <c r="N22" s="75"/>
      <c r="Y22" s="77"/>
      <c r="Z22" s="72"/>
    </row>
    <row r="23" spans="1:26" s="7" customFormat="1" x14ac:dyDescent="0.25">
      <c r="A23" s="5"/>
      <c r="B23" s="5"/>
      <c r="C23" s="5"/>
      <c r="D23" s="5"/>
      <c r="E23" s="5"/>
      <c r="F23" s="5"/>
      <c r="G23" s="5"/>
      <c r="H23" s="5"/>
      <c r="I23" s="5"/>
      <c r="J23" s="11"/>
      <c r="K23" s="68"/>
      <c r="L23" s="69"/>
      <c r="M23" s="69"/>
      <c r="N23" s="69"/>
      <c r="Y23" s="66"/>
      <c r="Z23" s="5"/>
    </row>
    <row r="24" spans="1:26" s="7" customFormat="1" x14ac:dyDescent="0.25">
      <c r="A24" s="5"/>
      <c r="B24" s="5"/>
      <c r="C24" s="5"/>
      <c r="D24" s="5"/>
      <c r="E24" s="5"/>
      <c r="F24" s="5"/>
      <c r="G24" s="5"/>
      <c r="H24" s="5"/>
      <c r="I24" s="5"/>
      <c r="J24" s="11"/>
      <c r="K24" s="68"/>
      <c r="L24" s="69"/>
      <c r="M24" s="69"/>
      <c r="N24" s="69"/>
      <c r="Y24" s="66"/>
      <c r="Z24" s="5"/>
    </row>
    <row r="25" spans="1:26" s="7" customFormat="1" x14ac:dyDescent="0.25">
      <c r="A25" s="5"/>
      <c r="B25" s="5"/>
      <c r="C25" s="5"/>
      <c r="D25" s="5"/>
      <c r="E25" s="5"/>
      <c r="F25" s="5"/>
      <c r="G25" s="5"/>
      <c r="H25" s="5"/>
      <c r="I25" s="5"/>
      <c r="J25" s="11"/>
      <c r="K25" s="68"/>
      <c r="L25" s="69"/>
      <c r="M25" s="69"/>
      <c r="N25" s="69"/>
      <c r="Y25" s="66"/>
      <c r="Z25" s="5"/>
    </row>
    <row r="26" spans="1:26" s="7" customFormat="1" x14ac:dyDescent="0.25">
      <c r="A26" s="5"/>
      <c r="B26" s="5"/>
      <c r="C26" s="5"/>
      <c r="D26" s="5"/>
      <c r="E26" s="5"/>
      <c r="F26" s="5"/>
      <c r="G26" s="5"/>
      <c r="H26" s="5"/>
      <c r="I26" s="5"/>
      <c r="J26" s="11"/>
      <c r="K26" s="68"/>
      <c r="L26" s="69"/>
      <c r="M26" s="69"/>
      <c r="N26" s="69"/>
      <c r="Y26" s="66"/>
      <c r="Z26" s="5"/>
    </row>
    <row r="27" spans="1:26" s="7" customFormat="1" x14ac:dyDescent="0.25">
      <c r="A27" s="5"/>
      <c r="B27" s="5"/>
      <c r="C27" s="5"/>
      <c r="D27" s="5"/>
      <c r="E27" s="5"/>
      <c r="F27" s="5"/>
      <c r="G27" s="5"/>
      <c r="H27" s="5"/>
      <c r="I27" s="5"/>
      <c r="J27" s="11"/>
      <c r="K27" s="68"/>
      <c r="L27" s="69"/>
      <c r="M27" s="69"/>
      <c r="N27" s="69"/>
      <c r="Y27" s="66"/>
      <c r="Z27" s="5"/>
    </row>
    <row r="28" spans="1:26" s="7" customFormat="1" x14ac:dyDescent="0.25">
      <c r="A28" s="5"/>
      <c r="B28" s="5"/>
      <c r="C28" s="5"/>
      <c r="D28" s="5"/>
      <c r="E28" s="5"/>
      <c r="F28" s="5"/>
      <c r="G28" s="5"/>
      <c r="H28" s="5"/>
      <c r="I28" s="5"/>
      <c r="J28" s="11"/>
      <c r="K28" s="68"/>
      <c r="L28" s="69"/>
      <c r="M28" s="69"/>
      <c r="N28" s="69"/>
      <c r="Y28" s="66"/>
      <c r="Z28" s="5"/>
    </row>
    <row r="29" spans="1:26" s="7" customFormat="1" x14ac:dyDescent="0.25">
      <c r="A29" s="5"/>
      <c r="B29" s="5"/>
      <c r="C29" s="5"/>
      <c r="D29" s="5"/>
      <c r="E29" s="5"/>
      <c r="F29" s="5"/>
      <c r="G29" s="5"/>
      <c r="H29" s="5"/>
      <c r="I29" s="5"/>
      <c r="J29" s="11"/>
      <c r="K29" s="68"/>
      <c r="L29" s="69"/>
      <c r="M29" s="69"/>
      <c r="N29" s="69"/>
      <c r="Y29" s="66"/>
      <c r="Z29" s="5"/>
    </row>
    <row r="30" spans="1:26" s="7" customFormat="1" x14ac:dyDescent="0.25">
      <c r="A30" s="5"/>
      <c r="B30" s="5"/>
      <c r="C30" s="5"/>
      <c r="D30" s="5"/>
      <c r="E30" s="5"/>
      <c r="F30" s="5"/>
      <c r="G30" s="5"/>
      <c r="H30" s="5"/>
      <c r="I30" s="5"/>
      <c r="J30" s="11"/>
      <c r="K30" s="68"/>
      <c r="L30" s="69"/>
      <c r="M30" s="69"/>
      <c r="N30" s="69"/>
      <c r="Y30" s="66"/>
      <c r="Z30" s="5"/>
    </row>
    <row r="31" spans="1:26" s="7" customFormat="1" x14ac:dyDescent="0.25">
      <c r="A31" s="5"/>
      <c r="B31" s="5"/>
      <c r="C31" s="5"/>
      <c r="D31" s="5"/>
      <c r="E31" s="5"/>
      <c r="F31" s="5"/>
      <c r="G31" s="5"/>
      <c r="H31" s="5"/>
      <c r="I31" s="5"/>
      <c r="J31" s="11"/>
      <c r="K31" s="68"/>
      <c r="L31" s="69"/>
      <c r="M31" s="69"/>
      <c r="N31" s="69"/>
      <c r="Y31" s="66"/>
      <c r="Z31" s="5"/>
    </row>
    <row r="32" spans="1:26" s="7" customFormat="1" x14ac:dyDescent="0.25">
      <c r="A32" s="5"/>
      <c r="B32" s="5"/>
      <c r="C32" s="5"/>
      <c r="D32" s="5"/>
      <c r="E32" s="5"/>
      <c r="F32" s="5"/>
      <c r="G32" s="5"/>
      <c r="H32" s="5"/>
      <c r="I32" s="5"/>
      <c r="J32" s="11"/>
      <c r="K32" s="68"/>
      <c r="L32" s="69"/>
      <c r="M32" s="69"/>
      <c r="N32" s="69"/>
      <c r="Y32" s="66"/>
      <c r="Z32" s="5"/>
    </row>
    <row r="33" spans="1:26" s="7" customFormat="1" x14ac:dyDescent="0.25">
      <c r="A33" s="5"/>
      <c r="B33" s="5"/>
      <c r="C33" s="5"/>
      <c r="D33" s="5"/>
      <c r="E33" s="5"/>
      <c r="F33" s="5"/>
      <c r="G33" s="5"/>
      <c r="H33" s="5"/>
      <c r="I33" s="5"/>
      <c r="J33" s="11"/>
      <c r="K33" s="68"/>
      <c r="L33" s="69"/>
      <c r="M33" s="69"/>
      <c r="N33" s="69"/>
      <c r="Y33" s="66"/>
      <c r="Z33" s="5"/>
    </row>
    <row r="34" spans="1:26" s="7" customFormat="1" x14ac:dyDescent="0.25">
      <c r="A34" s="5"/>
      <c r="B34" s="5"/>
      <c r="C34" s="5"/>
      <c r="D34" s="5"/>
      <c r="E34" s="5"/>
      <c r="F34" s="5"/>
      <c r="G34" s="5"/>
      <c r="H34" s="5"/>
      <c r="I34" s="5"/>
      <c r="J34" s="11"/>
      <c r="K34" s="68"/>
      <c r="L34" s="69"/>
      <c r="M34" s="69"/>
      <c r="N34" s="69"/>
      <c r="Y34" s="66"/>
      <c r="Z34" s="5"/>
    </row>
    <row r="35" spans="1:26" s="7" customFormat="1" x14ac:dyDescent="0.25">
      <c r="A35" s="5"/>
      <c r="B35" s="5"/>
      <c r="C35" s="5"/>
      <c r="D35" s="5"/>
      <c r="E35" s="5"/>
      <c r="F35" s="5"/>
      <c r="G35" s="5"/>
      <c r="H35" s="5"/>
      <c r="I35" s="5"/>
      <c r="J35" s="11"/>
      <c r="K35" s="68"/>
      <c r="L35" s="69"/>
      <c r="M35" s="69"/>
      <c r="N35" s="69"/>
      <c r="Y35" s="66"/>
      <c r="Z35" s="5"/>
    </row>
    <row r="36" spans="1:26" s="7" customFormat="1" x14ac:dyDescent="0.25">
      <c r="A36" s="5"/>
      <c r="B36" s="5"/>
      <c r="C36" s="5"/>
      <c r="D36" s="5"/>
      <c r="E36" s="5"/>
      <c r="F36" s="5"/>
      <c r="G36" s="5"/>
      <c r="H36" s="5"/>
      <c r="I36" s="5"/>
      <c r="J36" s="11"/>
      <c r="K36" s="68"/>
      <c r="L36" s="69"/>
      <c r="M36" s="69"/>
      <c r="N36" s="69"/>
      <c r="Y36" s="66"/>
      <c r="Z36" s="5"/>
    </row>
    <row r="37" spans="1:26" s="7" customFormat="1" x14ac:dyDescent="0.25">
      <c r="A37" s="5"/>
      <c r="B37" s="5"/>
      <c r="C37" s="5"/>
      <c r="D37" s="5"/>
      <c r="E37" s="5"/>
      <c r="F37" s="5"/>
      <c r="G37" s="5"/>
      <c r="H37" s="5"/>
      <c r="I37" s="5"/>
      <c r="J37" s="11"/>
      <c r="K37" s="68"/>
      <c r="L37" s="69"/>
      <c r="M37" s="69"/>
      <c r="N37" s="69"/>
      <c r="Y37" s="66"/>
      <c r="Z37" s="5"/>
    </row>
    <row r="38" spans="1:26" s="7" customFormat="1" x14ac:dyDescent="0.25">
      <c r="A38" s="5"/>
      <c r="B38" s="5"/>
      <c r="C38" s="5"/>
      <c r="D38" s="5"/>
      <c r="E38" s="5"/>
      <c r="F38" s="5"/>
      <c r="G38" s="5"/>
      <c r="H38" s="5"/>
      <c r="I38" s="5"/>
      <c r="J38" s="11"/>
      <c r="K38" s="68"/>
      <c r="L38" s="69"/>
      <c r="M38" s="69"/>
      <c r="N38" s="69"/>
      <c r="Y38" s="66"/>
      <c r="Z38" s="5"/>
    </row>
    <row r="39" spans="1:26" s="7" customFormat="1" x14ac:dyDescent="0.25">
      <c r="A39" s="5"/>
      <c r="B39" s="5"/>
      <c r="C39" s="5"/>
      <c r="D39" s="5"/>
      <c r="E39" s="5"/>
      <c r="F39" s="5"/>
      <c r="G39" s="5"/>
      <c r="H39" s="5"/>
      <c r="I39" s="5"/>
      <c r="J39" s="11"/>
      <c r="K39" s="68"/>
      <c r="L39" s="69"/>
      <c r="M39" s="69"/>
      <c r="N39" s="69"/>
      <c r="Y39" s="66"/>
      <c r="Z39" s="5"/>
    </row>
    <row r="40" spans="1:26" s="7" customFormat="1" x14ac:dyDescent="0.25">
      <c r="A40" s="5"/>
      <c r="B40" s="5"/>
      <c r="C40" s="5"/>
      <c r="D40" s="5"/>
      <c r="E40" s="5"/>
      <c r="F40" s="5"/>
      <c r="G40" s="5"/>
      <c r="H40" s="5"/>
      <c r="I40" s="5"/>
      <c r="J40" s="11"/>
      <c r="K40" s="5"/>
      <c r="L40" s="69"/>
      <c r="M40" s="69"/>
      <c r="N40" s="69"/>
      <c r="Y40" s="66"/>
      <c r="Z40" s="5"/>
    </row>
    <row r="41" spans="1:26" s="7" customFormat="1" x14ac:dyDescent="0.25">
      <c r="A41" s="5"/>
      <c r="B41" s="5"/>
      <c r="C41" s="5"/>
      <c r="D41" s="5"/>
      <c r="E41" s="5"/>
      <c r="F41" s="5"/>
      <c r="G41" s="5"/>
      <c r="H41" s="5"/>
      <c r="I41" s="5"/>
      <c r="J41" s="11"/>
      <c r="K41" s="5"/>
      <c r="L41" s="69"/>
      <c r="M41" s="69"/>
      <c r="N41" s="69"/>
      <c r="Y41" s="66"/>
      <c r="Z41" s="5"/>
    </row>
    <row r="42" spans="1:26" s="7" customFormat="1" x14ac:dyDescent="0.25">
      <c r="A42" s="5"/>
      <c r="B42" s="5"/>
      <c r="C42" s="5"/>
      <c r="D42" s="5"/>
      <c r="E42" s="5"/>
      <c r="F42" s="5"/>
      <c r="G42" s="5"/>
      <c r="H42" s="5"/>
      <c r="I42" s="5"/>
      <c r="J42" s="11"/>
      <c r="K42" s="5"/>
      <c r="L42" s="69"/>
      <c r="M42" s="69"/>
      <c r="N42" s="69"/>
      <c r="Y42" s="66"/>
      <c r="Z42" s="5"/>
    </row>
    <row r="43" spans="1:26" s="7" customFormat="1" x14ac:dyDescent="0.25">
      <c r="A43" s="5"/>
      <c r="B43" s="5"/>
      <c r="C43" s="5"/>
      <c r="D43" s="5"/>
      <c r="E43" s="5"/>
      <c r="F43" s="5"/>
      <c r="G43" s="5"/>
      <c r="H43" s="5"/>
      <c r="I43" s="5"/>
      <c r="J43" s="11"/>
      <c r="K43" s="5"/>
      <c r="L43" s="69"/>
      <c r="M43" s="69"/>
      <c r="N43" s="69"/>
      <c r="Y43" s="66"/>
      <c r="Z43" s="5"/>
    </row>
    <row r="44" spans="1:26" s="7" customFormat="1" x14ac:dyDescent="0.25">
      <c r="A44" s="5"/>
      <c r="B44" s="5"/>
      <c r="C44" s="5"/>
      <c r="D44" s="5"/>
      <c r="E44" s="5"/>
      <c r="F44" s="5"/>
      <c r="G44" s="5"/>
      <c r="H44" s="5"/>
      <c r="I44" s="5"/>
      <c r="J44" s="11"/>
      <c r="K44" s="5"/>
      <c r="L44" s="69"/>
      <c r="M44" s="69"/>
      <c r="N44" s="69"/>
      <c r="Y44" s="66"/>
      <c r="Z44" s="5"/>
    </row>
    <row r="45" spans="1:26" s="7" customFormat="1" x14ac:dyDescent="0.25">
      <c r="A45" s="5"/>
      <c r="B45" s="5"/>
      <c r="C45" s="5"/>
      <c r="D45" s="5"/>
      <c r="E45" s="5"/>
      <c r="F45" s="5"/>
      <c r="G45" s="5"/>
      <c r="H45" s="5"/>
      <c r="I45" s="5"/>
      <c r="J45" s="11"/>
      <c r="K45" s="5"/>
      <c r="L45" s="69"/>
      <c r="M45" s="69"/>
      <c r="N45" s="69"/>
      <c r="Y45" s="66"/>
      <c r="Z45" s="5"/>
    </row>
    <row r="46" spans="1:26" s="7" customFormat="1" x14ac:dyDescent="0.25">
      <c r="A46" s="5"/>
      <c r="B46" s="5"/>
      <c r="C46" s="5"/>
      <c r="D46" s="5"/>
      <c r="E46" s="5"/>
      <c r="F46" s="5"/>
      <c r="G46" s="5"/>
      <c r="H46" s="5"/>
      <c r="I46" s="5"/>
      <c r="J46" s="11"/>
      <c r="K46" s="5"/>
      <c r="L46" s="69"/>
      <c r="M46" s="69"/>
      <c r="N46" s="69"/>
      <c r="Y46" s="66"/>
      <c r="Z46" s="5"/>
    </row>
    <row r="47" spans="1:26" s="7" customFormat="1" x14ac:dyDescent="0.25">
      <c r="A47" s="5"/>
      <c r="B47" s="5"/>
      <c r="C47" s="5"/>
      <c r="D47" s="5"/>
      <c r="E47" s="5"/>
      <c r="F47" s="5"/>
      <c r="G47" s="5"/>
      <c r="H47" s="5"/>
      <c r="I47" s="5"/>
      <c r="J47" s="11"/>
      <c r="K47" s="5"/>
      <c r="L47" s="69"/>
      <c r="M47" s="69"/>
      <c r="N47" s="69"/>
      <c r="Y47" s="66"/>
      <c r="Z47" s="5"/>
    </row>
    <row r="48" spans="1:26" s="7" customFormat="1" x14ac:dyDescent="0.25">
      <c r="A48" s="5"/>
      <c r="B48" s="5"/>
      <c r="C48" s="5"/>
      <c r="D48" s="5"/>
      <c r="E48" s="5"/>
      <c r="F48" s="5"/>
      <c r="G48" s="5"/>
      <c r="H48" s="5"/>
      <c r="I48" s="5"/>
      <c r="J48" s="11"/>
      <c r="K48" s="5"/>
      <c r="L48" s="69"/>
      <c r="M48" s="69"/>
      <c r="N48" s="69"/>
      <c r="Y48" s="66"/>
      <c r="Z48" s="5"/>
    </row>
    <row r="49" spans="1:26" s="7" customFormat="1" x14ac:dyDescent="0.25">
      <c r="A49" s="5"/>
      <c r="B49" s="5"/>
      <c r="C49" s="5"/>
      <c r="D49" s="5"/>
      <c r="E49" s="5"/>
      <c r="F49" s="5"/>
      <c r="G49" s="5"/>
      <c r="H49" s="5"/>
      <c r="I49" s="5"/>
      <c r="J49" s="11"/>
      <c r="K49" s="5"/>
      <c r="L49" s="69"/>
      <c r="M49" s="69"/>
      <c r="N49" s="69"/>
      <c r="Y49" s="66"/>
      <c r="Z49" s="5"/>
    </row>
    <row r="50" spans="1:26" s="7" customFormat="1" x14ac:dyDescent="0.25">
      <c r="A50" s="5"/>
      <c r="B50" s="5"/>
      <c r="C50" s="5"/>
      <c r="D50" s="5"/>
      <c r="E50" s="5"/>
      <c r="F50" s="5"/>
      <c r="G50" s="5"/>
      <c r="H50" s="5"/>
      <c r="I50" s="5"/>
      <c r="J50" s="11"/>
      <c r="K50" s="5"/>
      <c r="L50" s="69"/>
      <c r="M50" s="69"/>
      <c r="N50" s="69"/>
      <c r="Y50" s="66"/>
      <c r="Z50" s="5"/>
    </row>
    <row r="51" spans="1:26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5"/>
      <c r="L51" s="69"/>
      <c r="M51" s="69"/>
      <c r="N51" s="69"/>
      <c r="Y51" s="66"/>
      <c r="Z51" s="5"/>
    </row>
    <row r="52" spans="1:26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5"/>
      <c r="L52" s="69"/>
      <c r="M52" s="69"/>
      <c r="N52" s="69"/>
      <c r="Y52" s="66"/>
      <c r="Z52" s="5"/>
    </row>
    <row r="53" spans="1:26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5"/>
      <c r="L53" s="69"/>
      <c r="M53" s="69"/>
      <c r="N53" s="69"/>
      <c r="Y53" s="66"/>
      <c r="Z53" s="5"/>
    </row>
    <row r="54" spans="1:26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5"/>
      <c r="L54" s="69"/>
      <c r="M54" s="69"/>
      <c r="N54" s="69"/>
      <c r="Y54" s="66"/>
      <c r="Z54" s="5"/>
    </row>
    <row r="55" spans="1:26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5"/>
      <c r="L55" s="69"/>
      <c r="M55" s="69"/>
      <c r="N55" s="69"/>
      <c r="Y55" s="66"/>
      <c r="Z55" s="5"/>
    </row>
    <row r="56" spans="1:26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5"/>
      <c r="L56" s="69"/>
      <c r="M56" s="69"/>
      <c r="N56" s="69"/>
      <c r="Y56" s="66"/>
      <c r="Z56" s="5"/>
    </row>
    <row r="57" spans="1:26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5"/>
      <c r="L57" s="69"/>
      <c r="M57" s="69"/>
      <c r="N57" s="69"/>
      <c r="Y57" s="66"/>
      <c r="Z57" s="5"/>
    </row>
    <row r="58" spans="1:26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5"/>
      <c r="L58" s="69"/>
      <c r="M58" s="69"/>
      <c r="N58" s="69"/>
      <c r="Y58" s="66"/>
      <c r="Z58" s="5"/>
    </row>
    <row r="59" spans="1:26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5"/>
      <c r="L59" s="69"/>
      <c r="M59" s="69"/>
      <c r="N59" s="69"/>
      <c r="Y59" s="66"/>
      <c r="Z59" s="5"/>
    </row>
    <row r="60" spans="1:26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5"/>
      <c r="L60" s="69"/>
      <c r="M60" s="69"/>
      <c r="N60" s="69"/>
      <c r="Y60" s="66"/>
      <c r="Z60" s="5"/>
    </row>
    <row r="61" spans="1:26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5"/>
      <c r="L61" s="69"/>
      <c r="M61" s="69"/>
      <c r="N61" s="69"/>
      <c r="Y61" s="66"/>
      <c r="Z61" s="5"/>
    </row>
    <row r="62" spans="1:26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5"/>
      <c r="L62" s="69"/>
      <c r="M62" s="69"/>
      <c r="N62" s="69"/>
      <c r="Y62" s="66"/>
      <c r="Z62" s="5"/>
    </row>
    <row r="63" spans="1:26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5"/>
      <c r="L63" s="69"/>
      <c r="M63" s="69"/>
      <c r="N63" s="69"/>
      <c r="Y63" s="66"/>
      <c r="Z63" s="5"/>
    </row>
    <row r="64" spans="1:26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5"/>
      <c r="L64" s="69"/>
      <c r="M64" s="69"/>
      <c r="N64" s="69"/>
      <c r="Y64" s="66"/>
      <c r="Z64" s="5"/>
    </row>
    <row r="65" spans="1:26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5"/>
      <c r="L65" s="69"/>
      <c r="M65" s="69"/>
      <c r="N65" s="69"/>
      <c r="Y65" s="66"/>
      <c r="Z65" s="5"/>
    </row>
    <row r="66" spans="1:26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5"/>
      <c r="L66" s="69"/>
      <c r="M66" s="69"/>
      <c r="N66" s="69"/>
      <c r="Y66" s="66"/>
      <c r="Z66" s="5"/>
    </row>
    <row r="67" spans="1:26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5"/>
      <c r="L67" s="69"/>
      <c r="M67" s="69"/>
      <c r="N67" s="69"/>
      <c r="Y67" s="66"/>
      <c r="Z67" s="5"/>
    </row>
    <row r="68" spans="1:26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5"/>
      <c r="L68" s="69"/>
      <c r="M68" s="69"/>
      <c r="N68" s="69"/>
      <c r="Y68" s="66"/>
      <c r="Z68" s="5"/>
    </row>
    <row r="69" spans="1:26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5"/>
      <c r="L69" s="69"/>
      <c r="M69" s="69"/>
      <c r="N69" s="69"/>
      <c r="Y69" s="66"/>
      <c r="Z69" s="5"/>
    </row>
    <row r="70" spans="1:26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5"/>
      <c r="L70" s="69"/>
      <c r="M70" s="69"/>
      <c r="N70" s="69"/>
      <c r="Y70" s="66"/>
      <c r="Z70" s="5"/>
    </row>
    <row r="71" spans="1:26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5"/>
      <c r="L71" s="69"/>
      <c r="M71" s="69"/>
      <c r="N71" s="69"/>
      <c r="Y71" s="66"/>
      <c r="Z71" s="5"/>
    </row>
    <row r="72" spans="1:26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5"/>
      <c r="L72" s="69"/>
      <c r="M72" s="69"/>
      <c r="N72" s="69"/>
      <c r="Y72" s="66"/>
      <c r="Z72" s="5"/>
    </row>
    <row r="73" spans="1:26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5"/>
      <c r="L73" s="69"/>
      <c r="M73" s="69"/>
      <c r="N73" s="69"/>
      <c r="Y73" s="66"/>
      <c r="Z73" s="5"/>
    </row>
    <row r="74" spans="1:26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5"/>
      <c r="L74" s="69"/>
      <c r="M74" s="69"/>
      <c r="N74" s="69"/>
      <c r="Y74" s="66"/>
      <c r="Z74" s="5"/>
    </row>
    <row r="75" spans="1:26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5"/>
      <c r="L75" s="69"/>
      <c r="M75" s="69"/>
      <c r="N75" s="69"/>
      <c r="Y75" s="66"/>
      <c r="Z75" s="5"/>
    </row>
    <row r="76" spans="1:26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5"/>
      <c r="L76" s="69"/>
      <c r="M76" s="69"/>
      <c r="N76" s="69"/>
      <c r="Y76" s="66"/>
      <c r="Z76" s="5"/>
    </row>
    <row r="77" spans="1:26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5"/>
      <c r="L77" s="69"/>
      <c r="M77" s="69"/>
      <c r="N77" s="69"/>
      <c r="Y77" s="66"/>
      <c r="Z77" s="5"/>
    </row>
    <row r="78" spans="1:26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5"/>
      <c r="L78" s="69"/>
      <c r="M78" s="69"/>
      <c r="N78" s="69"/>
      <c r="Y78" s="66"/>
      <c r="Z78" s="5"/>
    </row>
    <row r="79" spans="1:26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5"/>
      <c r="L79" s="69"/>
      <c r="M79" s="69"/>
      <c r="N79" s="69"/>
      <c r="Y79" s="66"/>
      <c r="Z79" s="5"/>
    </row>
    <row r="80" spans="1:26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5"/>
      <c r="L80" s="69"/>
      <c r="M80" s="69"/>
      <c r="N80" s="69"/>
      <c r="Y80" s="66"/>
      <c r="Z80" s="5"/>
    </row>
    <row r="81" spans="1:26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5"/>
      <c r="L81" s="69"/>
      <c r="M81" s="69"/>
      <c r="N81" s="69"/>
      <c r="Y81" s="66"/>
      <c r="Z81" s="5"/>
    </row>
    <row r="82" spans="1:26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5"/>
      <c r="L82" s="69"/>
      <c r="M82" s="69"/>
      <c r="N82" s="69"/>
      <c r="Y82" s="66"/>
      <c r="Z82" s="5"/>
    </row>
    <row r="83" spans="1:26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5"/>
      <c r="L83" s="69"/>
      <c r="M83" s="69"/>
      <c r="N83" s="69"/>
      <c r="Y83" s="66"/>
      <c r="Z83" s="5"/>
    </row>
    <row r="84" spans="1:26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5"/>
      <c r="L84" s="69"/>
      <c r="M84" s="69"/>
      <c r="N84" s="69"/>
      <c r="Y84" s="66"/>
      <c r="Z84" s="5"/>
    </row>
    <row r="85" spans="1:26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5"/>
      <c r="L85" s="69"/>
      <c r="M85" s="69"/>
      <c r="N85" s="69"/>
      <c r="Y85" s="66"/>
      <c r="Z85" s="5"/>
    </row>
    <row r="86" spans="1:26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5"/>
      <c r="L86" s="69"/>
      <c r="M86" s="69"/>
      <c r="N86" s="69"/>
      <c r="Y86" s="66"/>
      <c r="Z86" s="5"/>
    </row>
    <row r="87" spans="1:26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5"/>
      <c r="L87" s="69"/>
      <c r="M87" s="69"/>
      <c r="N87" s="69"/>
      <c r="Y87" s="66"/>
      <c r="Z87" s="5"/>
    </row>
    <row r="88" spans="1:26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5"/>
      <c r="L88" s="69"/>
      <c r="M88" s="69"/>
      <c r="N88" s="69"/>
      <c r="Y88" s="66"/>
      <c r="Z88" s="5"/>
    </row>
    <row r="89" spans="1:26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5"/>
      <c r="L89" s="69"/>
      <c r="M89" s="69"/>
      <c r="N89" s="69"/>
      <c r="Y89" s="66"/>
      <c r="Z89" s="5"/>
    </row>
    <row r="90" spans="1:26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5"/>
      <c r="L90" s="69"/>
      <c r="M90" s="69"/>
      <c r="N90" s="69"/>
      <c r="Y90" s="66"/>
      <c r="Z90" s="5"/>
    </row>
    <row r="91" spans="1:26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5"/>
      <c r="L91" s="69"/>
      <c r="M91" s="69"/>
      <c r="N91" s="69"/>
      <c r="Y91" s="66"/>
      <c r="Z91" s="5"/>
    </row>
    <row r="92" spans="1:26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5"/>
      <c r="L92" s="69"/>
      <c r="M92" s="69"/>
      <c r="N92" s="69"/>
      <c r="Y92" s="66"/>
      <c r="Z92" s="5"/>
    </row>
    <row r="93" spans="1:26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5"/>
      <c r="L93" s="69"/>
      <c r="M93" s="69"/>
      <c r="N93" s="69"/>
      <c r="Y93" s="66"/>
      <c r="Z93" s="5"/>
    </row>
    <row r="94" spans="1:26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5"/>
      <c r="L94" s="69"/>
      <c r="M94" s="69"/>
      <c r="N94" s="69"/>
      <c r="Y94" s="66"/>
      <c r="Z94" s="5"/>
    </row>
    <row r="95" spans="1:26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5"/>
      <c r="L95" s="69"/>
      <c r="M95" s="69"/>
      <c r="N95" s="69"/>
      <c r="Y95" s="66"/>
      <c r="Z95" s="5"/>
    </row>
    <row r="96" spans="1:26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5"/>
      <c r="L96" s="69"/>
      <c r="M96" s="69"/>
      <c r="N96" s="69"/>
      <c r="Y96" s="66"/>
      <c r="Z96" s="5"/>
    </row>
    <row r="97" spans="1:26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5"/>
      <c r="L97" s="69"/>
      <c r="M97" s="69"/>
      <c r="N97" s="69"/>
      <c r="Y97" s="66"/>
      <c r="Z97" s="5"/>
    </row>
    <row r="98" spans="1:26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5"/>
      <c r="L98" s="69"/>
      <c r="M98" s="69"/>
      <c r="N98" s="69"/>
      <c r="Y98" s="66"/>
      <c r="Z98" s="5"/>
    </row>
    <row r="99" spans="1:26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5"/>
      <c r="L99" s="69"/>
      <c r="M99" s="69"/>
      <c r="N99" s="69"/>
      <c r="Y99" s="66"/>
      <c r="Z99" s="5"/>
    </row>
    <row r="100" spans="1:26" s="7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5"/>
      <c r="L100" s="69"/>
      <c r="M100" s="69"/>
      <c r="N100" s="69"/>
      <c r="Y100" s="66"/>
      <c r="Z100" s="5"/>
    </row>
    <row r="101" spans="1:26" s="7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5"/>
      <c r="L101" s="69"/>
      <c r="M101" s="69"/>
      <c r="N101" s="69"/>
      <c r="Y101" s="66"/>
      <c r="Z101" s="5"/>
    </row>
    <row r="102" spans="1:26" s="7" customForma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5"/>
      <c r="L102" s="69"/>
      <c r="M102" s="69"/>
      <c r="N102" s="69"/>
      <c r="Y102" s="66"/>
      <c r="Z102" s="5"/>
    </row>
  </sheetData>
  <mergeCells count="24">
    <mergeCell ref="X6:X7"/>
    <mergeCell ref="Y6:Y7"/>
    <mergeCell ref="P6:P7"/>
    <mergeCell ref="Q6:Q7"/>
    <mergeCell ref="R6:R7"/>
    <mergeCell ref="S6:T6"/>
    <mergeCell ref="U6:U7"/>
    <mergeCell ref="V6:W6"/>
    <mergeCell ref="O6:O7"/>
    <mergeCell ref="A5:X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39370078740157483" right="0.39370078740157483" top="0.78740157480314965" bottom="0.78740157480314965" header="0.31496062992125984" footer="0.31496062992125984"/>
  <pageSetup paperSize="9" scale="41" firstPageNumber="174" fitToHeight="0" orientation="landscape" useFirstPageNumber="1" r:id="rId1"/>
  <headerFooter>
    <oddFooter>&amp;L&amp;"Arial,Kurzíva"Zastupitelstvo Olomouckého kraje 12.12.2022
11.1. - Rozpočet OK na rok 2023 - návrh rozpočtu 
Příloha č. 5g) - Projekty - investiční&amp;R&amp;"Arial,Kurzíva"Strana &amp;P (celkem 193)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119"/>
  <sheetViews>
    <sheetView showGridLines="0" view="pageBreakPreview" zoomScale="70" zoomScaleNormal="70" zoomScaleSheetLayoutView="70" workbookViewId="0">
      <selection activeCell="V9" sqref="V9:V15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8.28515625" style="11" hidden="1" customWidth="1" outlineLevel="1"/>
    <col min="5" max="5" width="6" style="11" customWidth="1" collapsed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9" width="16.7109375" style="7" customWidth="1"/>
    <col min="20" max="21" width="15.42578125" style="7" hidden="1" customWidth="1"/>
    <col min="22" max="22" width="14" style="7" customWidth="1"/>
    <col min="23" max="24" width="14.85546875" style="7" customWidth="1"/>
    <col min="25" max="25" width="14.42578125" style="7" customWidth="1"/>
    <col min="26" max="26" width="17.7109375" style="66" customWidth="1"/>
    <col min="27" max="16384" width="9.140625" style="11"/>
  </cols>
  <sheetData>
    <row r="1" spans="1:27" ht="20.25" x14ac:dyDescent="0.3">
      <c r="A1" s="94" t="s">
        <v>23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8"/>
      <c r="U1" s="8"/>
      <c r="V1" s="9"/>
      <c r="W1" s="10"/>
      <c r="X1" s="11"/>
      <c r="Y1" s="11"/>
      <c r="Z1" s="11"/>
    </row>
    <row r="2" spans="1:27" ht="15.75" x14ac:dyDescent="0.25">
      <c r="A2" s="103" t="s">
        <v>0</v>
      </c>
      <c r="B2" s="95"/>
      <c r="C2" s="95"/>
      <c r="D2" s="104"/>
      <c r="E2" s="104"/>
      <c r="F2" s="97"/>
      <c r="G2" s="98" t="s">
        <v>24</v>
      </c>
      <c r="H2" s="99" t="s">
        <v>25</v>
      </c>
      <c r="I2" s="13"/>
      <c r="K2" s="6"/>
      <c r="N2" s="14"/>
      <c r="O2" s="14"/>
      <c r="Q2" s="14"/>
      <c r="R2" s="14"/>
      <c r="S2" s="14"/>
      <c r="T2" s="14"/>
      <c r="U2" s="14"/>
      <c r="V2" s="15"/>
      <c r="W2" s="10"/>
      <c r="X2" s="11"/>
      <c r="Y2" s="11"/>
      <c r="Z2" s="11"/>
    </row>
    <row r="3" spans="1:27" ht="15.75" x14ac:dyDescent="0.25">
      <c r="A3" s="100"/>
      <c r="B3" s="95"/>
      <c r="C3" s="95"/>
      <c r="D3" s="104"/>
      <c r="E3" s="104"/>
      <c r="F3" s="97"/>
      <c r="G3" s="101" t="s">
        <v>1</v>
      </c>
      <c r="H3" s="102"/>
      <c r="I3" s="13"/>
      <c r="K3" s="6"/>
      <c r="N3" s="14"/>
      <c r="O3" s="14"/>
      <c r="Q3" s="14"/>
      <c r="R3" s="14"/>
      <c r="S3" s="14"/>
      <c r="T3" s="14"/>
      <c r="U3" s="14"/>
      <c r="V3" s="15"/>
      <c r="W3" s="10"/>
      <c r="X3" s="11"/>
      <c r="Y3" s="11"/>
      <c r="Z3" s="11"/>
    </row>
    <row r="4" spans="1:27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7"/>
      <c r="X4" s="17"/>
      <c r="Y4" s="19" t="s">
        <v>2</v>
      </c>
      <c r="Z4" s="19"/>
      <c r="AA4" s="10"/>
    </row>
    <row r="5" spans="1:27" ht="25.5" customHeight="1" x14ac:dyDescent="0.25">
      <c r="A5" s="350" t="s">
        <v>106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  <c r="Z5" s="20"/>
    </row>
    <row r="6" spans="1:27" ht="25.5" customHeight="1" x14ac:dyDescent="0.25">
      <c r="A6" s="353" t="s">
        <v>3</v>
      </c>
      <c r="B6" s="353" t="s">
        <v>4</v>
      </c>
      <c r="C6" s="354" t="s">
        <v>5</v>
      </c>
      <c r="D6" s="354" t="s">
        <v>6</v>
      </c>
      <c r="E6" s="337" t="s">
        <v>7</v>
      </c>
      <c r="F6" s="354" t="s">
        <v>8</v>
      </c>
      <c r="G6" s="354" t="s">
        <v>9</v>
      </c>
      <c r="H6" s="344" t="s">
        <v>10</v>
      </c>
      <c r="I6" s="355" t="s">
        <v>11</v>
      </c>
      <c r="J6" s="344" t="s">
        <v>12</v>
      </c>
      <c r="K6" s="344" t="s">
        <v>13</v>
      </c>
      <c r="L6" s="345" t="s">
        <v>14</v>
      </c>
      <c r="M6" s="345" t="s">
        <v>15</v>
      </c>
      <c r="N6" s="344" t="s">
        <v>22</v>
      </c>
      <c r="O6" s="343" t="s">
        <v>80</v>
      </c>
      <c r="P6" s="339" t="s">
        <v>84</v>
      </c>
      <c r="Q6" s="339" t="s">
        <v>88</v>
      </c>
      <c r="R6" s="341" t="s">
        <v>21</v>
      </c>
      <c r="S6" s="342"/>
      <c r="T6" s="341" t="s">
        <v>21</v>
      </c>
      <c r="U6" s="342"/>
      <c r="V6" s="339" t="s">
        <v>81</v>
      </c>
      <c r="W6" s="341" t="s">
        <v>21</v>
      </c>
      <c r="X6" s="342"/>
      <c r="Y6" s="343" t="s">
        <v>83</v>
      </c>
      <c r="Z6" s="336" t="s">
        <v>16</v>
      </c>
    </row>
    <row r="7" spans="1:27" ht="81" customHeight="1" x14ac:dyDescent="0.25">
      <c r="A7" s="353"/>
      <c r="B7" s="353"/>
      <c r="C7" s="354"/>
      <c r="D7" s="354"/>
      <c r="E7" s="338"/>
      <c r="F7" s="354"/>
      <c r="G7" s="354"/>
      <c r="H7" s="344"/>
      <c r="I7" s="355"/>
      <c r="J7" s="344"/>
      <c r="K7" s="344"/>
      <c r="L7" s="346"/>
      <c r="M7" s="346"/>
      <c r="N7" s="344"/>
      <c r="O7" s="343"/>
      <c r="P7" s="340"/>
      <c r="Q7" s="340"/>
      <c r="R7" s="21" t="s">
        <v>52</v>
      </c>
      <c r="S7" s="21" t="s">
        <v>53</v>
      </c>
      <c r="T7" s="21" t="s">
        <v>107</v>
      </c>
      <c r="U7" s="21" t="s">
        <v>108</v>
      </c>
      <c r="V7" s="340"/>
      <c r="W7" s="79" t="s">
        <v>19</v>
      </c>
      <c r="X7" s="21" t="s">
        <v>20</v>
      </c>
      <c r="Y7" s="343"/>
      <c r="Z7" s="336"/>
    </row>
    <row r="8" spans="1:27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SUM(K9:K19)</f>
        <v>491901</v>
      </c>
      <c r="L8" s="24">
        <f>SUM(L9:L19)</f>
        <v>292748</v>
      </c>
      <c r="M8" s="24">
        <f>SUM(M9:M19)</f>
        <v>199153</v>
      </c>
      <c r="N8" s="24"/>
      <c r="O8" s="24">
        <f>SUM(O9:O19)</f>
        <v>51544</v>
      </c>
      <c r="P8" s="25">
        <f>SUM(P9:P19)</f>
        <v>187458</v>
      </c>
      <c r="Q8" s="25">
        <f>SUM(Q9:Q19)</f>
        <v>136148</v>
      </c>
      <c r="R8" s="25">
        <f>SUM(R9:R19)</f>
        <v>134405</v>
      </c>
      <c r="S8" s="25">
        <f>SUM(S9:S19)</f>
        <v>1743</v>
      </c>
      <c r="T8" s="25">
        <f t="shared" ref="T8:U8" si="0">SUM(T9:T19)</f>
        <v>0</v>
      </c>
      <c r="U8" s="25">
        <f t="shared" si="0"/>
        <v>0</v>
      </c>
      <c r="V8" s="25">
        <f>SUM(V9:V19)</f>
        <v>51310</v>
      </c>
      <c r="W8" s="25">
        <f>SUM(W9:W19)</f>
        <v>4215</v>
      </c>
      <c r="X8" s="25">
        <f>SUM(X9:X19)</f>
        <v>47095</v>
      </c>
      <c r="Y8" s="24">
        <f>SUM(Y9:Y19)</f>
        <v>252899</v>
      </c>
      <c r="Z8" s="26"/>
    </row>
    <row r="9" spans="1:27" s="41" customFormat="1" ht="93" customHeight="1" x14ac:dyDescent="0.25">
      <c r="A9" s="28">
        <v>1</v>
      </c>
      <c r="B9" s="30" t="s">
        <v>47</v>
      </c>
      <c r="C9" s="30">
        <v>4357</v>
      </c>
      <c r="D9" s="30">
        <v>6121</v>
      </c>
      <c r="E9" s="30">
        <v>61</v>
      </c>
      <c r="F9" s="138">
        <v>60002101181</v>
      </c>
      <c r="G9" s="44" t="s">
        <v>111</v>
      </c>
      <c r="H9" s="136" t="s">
        <v>112</v>
      </c>
      <c r="I9" s="34"/>
      <c r="J9" s="46" t="s">
        <v>33</v>
      </c>
      <c r="K9" s="35">
        <v>37439</v>
      </c>
      <c r="L9" s="35">
        <v>21903</v>
      </c>
      <c r="M9" s="35">
        <f t="shared" ref="M9" si="1">K9-L9</f>
        <v>15536</v>
      </c>
      <c r="N9" s="36" t="s">
        <v>95</v>
      </c>
      <c r="O9" s="37">
        <v>25152</v>
      </c>
      <c r="P9" s="38">
        <f t="shared" ref="P9" si="2">Q9+V9</f>
        <v>12287</v>
      </c>
      <c r="Q9" s="199">
        <f t="shared" ref="Q9" si="3">SUM(R9:S9)</f>
        <v>8661</v>
      </c>
      <c r="R9" s="37">
        <v>8179</v>
      </c>
      <c r="S9" s="37">
        <v>482</v>
      </c>
      <c r="T9" s="37"/>
      <c r="U9" s="37"/>
      <c r="V9" s="238">
        <f t="shared" ref="V9" si="4">SUM(W9:X9)</f>
        <v>3626</v>
      </c>
      <c r="W9" s="39">
        <v>963</v>
      </c>
      <c r="X9" s="39">
        <v>2663</v>
      </c>
      <c r="Y9" s="39">
        <f t="shared" ref="Y9:Y34" si="5">K9-O9-P9</f>
        <v>0</v>
      </c>
      <c r="Z9" s="111" t="s">
        <v>110</v>
      </c>
    </row>
    <row r="10" spans="1:27" s="41" customFormat="1" ht="78.75" x14ac:dyDescent="0.25">
      <c r="A10" s="28">
        <v>2</v>
      </c>
      <c r="B10" s="139" t="s">
        <v>34</v>
      </c>
      <c r="C10" s="140">
        <v>4357</v>
      </c>
      <c r="D10" s="29">
        <v>6121</v>
      </c>
      <c r="E10" s="29">
        <v>61</v>
      </c>
      <c r="F10" s="47">
        <v>60002101348</v>
      </c>
      <c r="G10" s="44" t="s">
        <v>113</v>
      </c>
      <c r="H10" s="136" t="s">
        <v>112</v>
      </c>
      <c r="I10" s="48" t="s">
        <v>46</v>
      </c>
      <c r="J10" s="46" t="s">
        <v>41</v>
      </c>
      <c r="K10" s="35">
        <v>41167</v>
      </c>
      <c r="L10" s="35">
        <v>27845</v>
      </c>
      <c r="M10" s="35">
        <f t="shared" ref="M10:M15" si="6">K10-L10</f>
        <v>13322</v>
      </c>
      <c r="N10" s="36" t="s">
        <v>35</v>
      </c>
      <c r="O10" s="37">
        <v>10777</v>
      </c>
      <c r="P10" s="38">
        <f t="shared" ref="P10:P34" si="7">Q10+V10</f>
        <v>29791</v>
      </c>
      <c r="Q10" s="199">
        <f t="shared" ref="Q10:Q19" si="8">SUM(R10:S10)</f>
        <v>22694</v>
      </c>
      <c r="R10" s="37">
        <v>21433</v>
      </c>
      <c r="S10" s="37">
        <v>1261</v>
      </c>
      <c r="T10" s="37"/>
      <c r="U10" s="37"/>
      <c r="V10" s="238">
        <f t="shared" ref="V10:V19" si="9">SUM(W10:X10)</f>
        <v>7097</v>
      </c>
      <c r="W10" s="39">
        <v>1922</v>
      </c>
      <c r="X10" s="39">
        <v>5175</v>
      </c>
      <c r="Y10" s="39">
        <f t="shared" si="5"/>
        <v>599</v>
      </c>
      <c r="Z10" s="111" t="s">
        <v>118</v>
      </c>
    </row>
    <row r="11" spans="1:27" s="41" customFormat="1" ht="86.25" customHeight="1" x14ac:dyDescent="0.25">
      <c r="A11" s="28">
        <v>3</v>
      </c>
      <c r="B11" s="139" t="s">
        <v>36</v>
      </c>
      <c r="C11" s="29">
        <v>4357</v>
      </c>
      <c r="D11" s="29">
        <v>6121</v>
      </c>
      <c r="E11" s="29">
        <v>61</v>
      </c>
      <c r="F11" s="47">
        <v>60002101201</v>
      </c>
      <c r="G11" s="44" t="s">
        <v>225</v>
      </c>
      <c r="H11" s="141" t="s">
        <v>329</v>
      </c>
      <c r="I11" s="48"/>
      <c r="J11" s="34" t="s">
        <v>226</v>
      </c>
      <c r="K11" s="35">
        <v>13295</v>
      </c>
      <c r="L11" s="35">
        <v>3000</v>
      </c>
      <c r="M11" s="35">
        <f t="shared" si="6"/>
        <v>10295</v>
      </c>
      <c r="N11" s="36" t="s">
        <v>109</v>
      </c>
      <c r="O11" s="37">
        <v>11965</v>
      </c>
      <c r="P11" s="38">
        <f t="shared" ref="P11:P16" si="10">Q11+V11</f>
        <v>1330</v>
      </c>
      <c r="Q11" s="199">
        <f t="shared" ref="Q11:Q16" si="11">SUM(R11:S11)</f>
        <v>0</v>
      </c>
      <c r="R11" s="37">
        <v>0</v>
      </c>
      <c r="S11" s="37">
        <v>0</v>
      </c>
      <c r="T11" s="37"/>
      <c r="U11" s="37"/>
      <c r="V11" s="238">
        <f t="shared" si="9"/>
        <v>1330</v>
      </c>
      <c r="W11" s="39">
        <v>1330</v>
      </c>
      <c r="X11" s="39">
        <v>0</v>
      </c>
      <c r="Y11" s="39">
        <f t="shared" si="5"/>
        <v>0</v>
      </c>
      <c r="Z11" s="111" t="s">
        <v>153</v>
      </c>
    </row>
    <row r="12" spans="1:27" s="41" customFormat="1" ht="55.5" customHeight="1" x14ac:dyDescent="0.25">
      <c r="A12" s="28">
        <v>4</v>
      </c>
      <c r="B12" s="30" t="s">
        <v>34</v>
      </c>
      <c r="C12" s="29">
        <v>4350</v>
      </c>
      <c r="D12" s="29">
        <v>6121</v>
      </c>
      <c r="E12" s="29">
        <v>61</v>
      </c>
      <c r="F12" s="47">
        <v>60002101192</v>
      </c>
      <c r="G12" s="44" t="s">
        <v>159</v>
      </c>
      <c r="H12" s="33" t="s">
        <v>328</v>
      </c>
      <c r="I12" s="48"/>
      <c r="J12" s="34" t="s">
        <v>33</v>
      </c>
      <c r="K12" s="35">
        <v>160000</v>
      </c>
      <c r="L12" s="35">
        <v>80000</v>
      </c>
      <c r="M12" s="35">
        <f t="shared" si="6"/>
        <v>80000</v>
      </c>
      <c r="N12" s="36" t="s">
        <v>54</v>
      </c>
      <c r="O12" s="37">
        <v>0</v>
      </c>
      <c r="P12" s="38">
        <f t="shared" si="10"/>
        <v>30000</v>
      </c>
      <c r="Q12" s="199">
        <f t="shared" si="11"/>
        <v>24793</v>
      </c>
      <c r="R12" s="37">
        <v>24793</v>
      </c>
      <c r="S12" s="37">
        <v>0</v>
      </c>
      <c r="T12" s="37"/>
      <c r="U12" s="37"/>
      <c r="V12" s="238">
        <f t="shared" si="9"/>
        <v>5207</v>
      </c>
      <c r="W12" s="39">
        <v>0</v>
      </c>
      <c r="X12" s="39">
        <v>5207</v>
      </c>
      <c r="Y12" s="39">
        <f t="shared" si="5"/>
        <v>130000</v>
      </c>
      <c r="Z12" s="111" t="s">
        <v>320</v>
      </c>
    </row>
    <row r="13" spans="1:27" s="133" customFormat="1" ht="45.75" customHeight="1" x14ac:dyDescent="0.25">
      <c r="A13" s="396">
        <v>5</v>
      </c>
      <c r="B13" s="396" t="s">
        <v>32</v>
      </c>
      <c r="C13" s="369">
        <v>4350</v>
      </c>
      <c r="D13" s="29">
        <v>6121</v>
      </c>
      <c r="E13" s="369">
        <v>61</v>
      </c>
      <c r="F13" s="399">
        <v>60002101550</v>
      </c>
      <c r="G13" s="400" t="s">
        <v>169</v>
      </c>
      <c r="H13" s="401" t="s">
        <v>223</v>
      </c>
      <c r="I13" s="402"/>
      <c r="J13" s="375" t="s">
        <v>33</v>
      </c>
      <c r="K13" s="403">
        <v>110000</v>
      </c>
      <c r="L13" s="403">
        <v>80000</v>
      </c>
      <c r="M13" s="373">
        <f t="shared" si="6"/>
        <v>30000</v>
      </c>
      <c r="N13" s="406" t="s">
        <v>45</v>
      </c>
      <c r="O13" s="361">
        <v>950</v>
      </c>
      <c r="P13" s="363">
        <f>Q13+V13</f>
        <v>109050</v>
      </c>
      <c r="Q13" s="364">
        <f>SUM(R13:S13)+SUM(R14:S14)</f>
        <v>80000</v>
      </c>
      <c r="R13" s="39">
        <v>5000</v>
      </c>
      <c r="S13" s="359">
        <v>0</v>
      </c>
      <c r="T13" s="294"/>
      <c r="U13" s="294"/>
      <c r="V13" s="366">
        <f>SUM(W13:X13)+SUM(W14:X14)</f>
        <v>29050</v>
      </c>
      <c r="W13" s="357">
        <v>0</v>
      </c>
      <c r="X13" s="39">
        <v>29050</v>
      </c>
      <c r="Y13" s="389">
        <f t="shared" si="5"/>
        <v>0</v>
      </c>
      <c r="Z13" s="404" t="s">
        <v>320</v>
      </c>
    </row>
    <row r="14" spans="1:27" s="133" customFormat="1" ht="42" customHeight="1" x14ac:dyDescent="0.25">
      <c r="A14" s="397"/>
      <c r="B14" s="398"/>
      <c r="C14" s="398"/>
      <c r="D14" s="29">
        <v>6130</v>
      </c>
      <c r="E14" s="398"/>
      <c r="F14" s="398"/>
      <c r="G14" s="398"/>
      <c r="H14" s="398"/>
      <c r="I14" s="398"/>
      <c r="J14" s="398"/>
      <c r="K14" s="362"/>
      <c r="L14" s="362"/>
      <c r="M14" s="362"/>
      <c r="N14" s="407"/>
      <c r="O14" s="362"/>
      <c r="P14" s="362"/>
      <c r="Q14" s="365"/>
      <c r="R14" s="39">
        <v>75000</v>
      </c>
      <c r="S14" s="360"/>
      <c r="T14" s="294"/>
      <c r="U14" s="294"/>
      <c r="V14" s="365"/>
      <c r="W14" s="358"/>
      <c r="X14" s="39">
        <v>0</v>
      </c>
      <c r="Y14" s="398"/>
      <c r="Z14" s="405"/>
    </row>
    <row r="15" spans="1:27" s="41" customFormat="1" ht="55.15" customHeight="1" x14ac:dyDescent="0.25">
      <c r="A15" s="28">
        <v>6</v>
      </c>
      <c r="B15" s="30" t="s">
        <v>34</v>
      </c>
      <c r="C15" s="29">
        <v>4357</v>
      </c>
      <c r="D15" s="29">
        <v>6121</v>
      </c>
      <c r="E15" s="29">
        <v>61</v>
      </c>
      <c r="F15" s="156">
        <v>60002101009</v>
      </c>
      <c r="G15" s="44" t="s">
        <v>170</v>
      </c>
      <c r="H15" s="33" t="s">
        <v>171</v>
      </c>
      <c r="I15" s="48"/>
      <c r="J15" s="34" t="s">
        <v>33</v>
      </c>
      <c r="K15" s="35">
        <v>130000</v>
      </c>
      <c r="L15" s="35">
        <v>80000</v>
      </c>
      <c r="M15" s="35">
        <f t="shared" si="6"/>
        <v>50000</v>
      </c>
      <c r="N15" s="36" t="s">
        <v>54</v>
      </c>
      <c r="O15" s="37">
        <v>2700</v>
      </c>
      <c r="P15" s="38">
        <f t="shared" si="10"/>
        <v>5000</v>
      </c>
      <c r="Q15" s="199">
        <f t="shared" si="11"/>
        <v>0</v>
      </c>
      <c r="R15" s="37">
        <v>0</v>
      </c>
      <c r="S15" s="37">
        <v>0</v>
      </c>
      <c r="T15" s="37"/>
      <c r="U15" s="37"/>
      <c r="V15" s="238">
        <f t="shared" si="9"/>
        <v>5000</v>
      </c>
      <c r="W15" s="39">
        <v>0</v>
      </c>
      <c r="X15" s="39">
        <v>5000</v>
      </c>
      <c r="Y15" s="39">
        <f t="shared" si="5"/>
        <v>122300</v>
      </c>
      <c r="Z15" s="253" t="s">
        <v>172</v>
      </c>
    </row>
    <row r="16" spans="1:27" s="41" customFormat="1" ht="54.75" hidden="1" customHeight="1" x14ac:dyDescent="0.25">
      <c r="A16" s="28"/>
      <c r="B16" s="30"/>
      <c r="C16" s="29"/>
      <c r="D16" s="29"/>
      <c r="E16" s="29"/>
      <c r="F16" s="47"/>
      <c r="G16" s="44"/>
      <c r="H16" s="33"/>
      <c r="I16" s="48"/>
      <c r="J16" s="46"/>
      <c r="K16" s="35"/>
      <c r="L16" s="35"/>
      <c r="M16" s="35"/>
      <c r="N16" s="36"/>
      <c r="O16" s="37"/>
      <c r="P16" s="38">
        <f t="shared" si="10"/>
        <v>0</v>
      </c>
      <c r="Q16" s="137">
        <f t="shared" si="11"/>
        <v>0</v>
      </c>
      <c r="R16" s="37"/>
      <c r="S16" s="37"/>
      <c r="T16" s="37"/>
      <c r="U16" s="37"/>
      <c r="V16" s="38">
        <f t="shared" si="9"/>
        <v>0</v>
      </c>
      <c r="W16" s="39"/>
      <c r="X16" s="39"/>
      <c r="Y16" s="39">
        <f t="shared" si="5"/>
        <v>0</v>
      </c>
      <c r="Z16" s="40"/>
    </row>
    <row r="17" spans="1:26" s="41" customFormat="1" ht="15.75" hidden="1" x14ac:dyDescent="0.25">
      <c r="A17" s="28"/>
      <c r="B17" s="30"/>
      <c r="C17" s="30"/>
      <c r="D17" s="30"/>
      <c r="E17" s="30"/>
      <c r="F17" s="138"/>
      <c r="G17" s="44"/>
      <c r="H17" s="33"/>
      <c r="I17" s="34"/>
      <c r="J17" s="46"/>
      <c r="K17" s="35"/>
      <c r="L17" s="35"/>
      <c r="M17" s="35"/>
      <c r="N17" s="36"/>
      <c r="O17" s="37"/>
      <c r="P17" s="38"/>
      <c r="Q17" s="137"/>
      <c r="R17" s="37"/>
      <c r="S17" s="37"/>
      <c r="T17" s="37"/>
      <c r="U17" s="37"/>
      <c r="V17" s="38"/>
      <c r="W17" s="39"/>
      <c r="X17" s="39"/>
      <c r="Y17" s="39"/>
      <c r="Z17" s="40"/>
    </row>
    <row r="18" spans="1:26" s="41" customFormat="1" ht="15.75" hidden="1" x14ac:dyDescent="0.25">
      <c r="A18" s="28"/>
      <c r="B18" s="30"/>
      <c r="C18" s="30"/>
      <c r="D18" s="30"/>
      <c r="E18" s="30"/>
      <c r="F18" s="138"/>
      <c r="G18" s="44"/>
      <c r="H18" s="33"/>
      <c r="I18" s="34"/>
      <c r="J18" s="34"/>
      <c r="K18" s="35"/>
      <c r="L18" s="35"/>
      <c r="M18" s="35"/>
      <c r="N18" s="36"/>
      <c r="O18" s="37"/>
      <c r="P18" s="38">
        <f t="shared" si="7"/>
        <v>0</v>
      </c>
      <c r="Q18" s="137">
        <f t="shared" si="8"/>
        <v>0</v>
      </c>
      <c r="R18" s="37"/>
      <c r="S18" s="37"/>
      <c r="T18" s="37"/>
      <c r="U18" s="37"/>
      <c r="V18" s="38">
        <f t="shared" si="9"/>
        <v>0</v>
      </c>
      <c r="W18" s="39"/>
      <c r="X18" s="39"/>
      <c r="Y18" s="39">
        <f t="shared" si="5"/>
        <v>0</v>
      </c>
      <c r="Z18" s="40"/>
    </row>
    <row r="19" spans="1:26" s="41" customFormat="1" ht="15.75" hidden="1" x14ac:dyDescent="0.25">
      <c r="A19" s="28"/>
      <c r="B19" s="30"/>
      <c r="C19" s="29"/>
      <c r="D19" s="29"/>
      <c r="E19" s="29"/>
      <c r="F19" s="47"/>
      <c r="G19" s="44"/>
      <c r="H19" s="33"/>
      <c r="I19" s="48"/>
      <c r="J19" s="34"/>
      <c r="K19" s="35"/>
      <c r="L19" s="35"/>
      <c r="M19" s="35"/>
      <c r="N19" s="36"/>
      <c r="O19" s="37"/>
      <c r="P19" s="38">
        <f t="shared" si="7"/>
        <v>0</v>
      </c>
      <c r="Q19" s="137">
        <f t="shared" si="8"/>
        <v>0</v>
      </c>
      <c r="R19" s="37"/>
      <c r="S19" s="37"/>
      <c r="T19" s="37"/>
      <c r="U19" s="37"/>
      <c r="V19" s="38">
        <f t="shared" si="9"/>
        <v>0</v>
      </c>
      <c r="W19" s="39"/>
      <c r="X19" s="39"/>
      <c r="Y19" s="39">
        <f t="shared" si="5"/>
        <v>0</v>
      </c>
      <c r="Z19" s="40"/>
    </row>
    <row r="20" spans="1:26" s="27" customFormat="1" ht="25.5" customHeight="1" x14ac:dyDescent="0.3">
      <c r="A20" s="49" t="s">
        <v>18</v>
      </c>
      <c r="B20" s="50"/>
      <c r="C20" s="50"/>
      <c r="D20" s="50"/>
      <c r="E20" s="50"/>
      <c r="F20" s="50"/>
      <c r="G20" s="50"/>
      <c r="H20" s="50"/>
      <c r="I20" s="50"/>
      <c r="J20" s="50"/>
      <c r="K20" s="51">
        <f>SUM(K21:K34)</f>
        <v>339785</v>
      </c>
      <c r="L20" s="51">
        <f>SUM(L21:L34)</f>
        <v>35079</v>
      </c>
      <c r="M20" s="51">
        <f>SUM(M21:M34)</f>
        <v>304706</v>
      </c>
      <c r="N20" s="52"/>
      <c r="O20" s="51">
        <f>SUM(O21:O32)</f>
        <v>1151</v>
      </c>
      <c r="P20" s="53">
        <f>SUM(P21:P32)</f>
        <v>15600</v>
      </c>
      <c r="Q20" s="53">
        <f t="shared" ref="Q20:Y20" si="12">SUM(Q21:Q21)</f>
        <v>0</v>
      </c>
      <c r="R20" s="53">
        <f t="shared" si="12"/>
        <v>0</v>
      </c>
      <c r="S20" s="53">
        <f t="shared" si="12"/>
        <v>0</v>
      </c>
      <c r="T20" s="53">
        <f t="shared" si="12"/>
        <v>0</v>
      </c>
      <c r="U20" s="53">
        <f t="shared" si="12"/>
        <v>0</v>
      </c>
      <c r="V20" s="53">
        <f>SUM(V21:V32)</f>
        <v>15600</v>
      </c>
      <c r="W20" s="53">
        <f t="shared" si="12"/>
        <v>0</v>
      </c>
      <c r="X20" s="53">
        <f>SUM(X21:X32)</f>
        <v>15600</v>
      </c>
      <c r="Y20" s="54">
        <f t="shared" si="12"/>
        <v>42134</v>
      </c>
      <c r="Z20" s="55"/>
    </row>
    <row r="21" spans="1:26" s="133" customFormat="1" ht="89.25" customHeight="1" x14ac:dyDescent="0.25">
      <c r="A21" s="122">
        <v>1</v>
      </c>
      <c r="B21" s="143" t="s">
        <v>47</v>
      </c>
      <c r="C21" s="122">
        <v>4357</v>
      </c>
      <c r="D21" s="122">
        <v>6121</v>
      </c>
      <c r="E21" s="122">
        <v>61</v>
      </c>
      <c r="F21" s="144">
        <v>60002101343</v>
      </c>
      <c r="G21" s="132" t="s">
        <v>114</v>
      </c>
      <c r="H21" s="200" t="s">
        <v>115</v>
      </c>
      <c r="I21" s="145"/>
      <c r="J21" s="145" t="s">
        <v>116</v>
      </c>
      <c r="K21" s="127">
        <v>44785</v>
      </c>
      <c r="L21" s="127">
        <f>54000-18921</f>
        <v>35079</v>
      </c>
      <c r="M21" s="127">
        <f t="shared" ref="M21:M32" si="13">K21-L21</f>
        <v>9706</v>
      </c>
      <c r="N21" s="128" t="s">
        <v>149</v>
      </c>
      <c r="O21" s="129">
        <v>1151</v>
      </c>
      <c r="P21" s="146">
        <f>Q21+V21</f>
        <v>1500</v>
      </c>
      <c r="Q21" s="199">
        <f>SUM(R21:S21)</f>
        <v>0</v>
      </c>
      <c r="R21" s="37">
        <v>0</v>
      </c>
      <c r="S21" s="37">
        <v>0</v>
      </c>
      <c r="T21" s="147"/>
      <c r="U21" s="147"/>
      <c r="V21" s="286">
        <f>SUM(W21:X21)</f>
        <v>1500</v>
      </c>
      <c r="W21" s="37">
        <v>0</v>
      </c>
      <c r="X21" s="39">
        <v>1500</v>
      </c>
      <c r="Y21" s="148">
        <f>K21-O21-P21</f>
        <v>42134</v>
      </c>
      <c r="Z21" s="273" t="s">
        <v>227</v>
      </c>
    </row>
    <row r="22" spans="1:26" s="41" customFormat="1" ht="52.9" customHeight="1" x14ac:dyDescent="0.25">
      <c r="A22" s="28">
        <v>2</v>
      </c>
      <c r="B22" s="28" t="s">
        <v>36</v>
      </c>
      <c r="C22" s="332">
        <v>4357</v>
      </c>
      <c r="D22" s="29">
        <v>6121</v>
      </c>
      <c r="E22" s="29">
        <v>61</v>
      </c>
      <c r="F22" s="47">
        <v>60002101531</v>
      </c>
      <c r="G22" s="44" t="s">
        <v>157</v>
      </c>
      <c r="H22" s="201" t="s">
        <v>158</v>
      </c>
      <c r="I22" s="48"/>
      <c r="J22" s="34" t="s">
        <v>116</v>
      </c>
      <c r="K22" s="254">
        <v>25000</v>
      </c>
      <c r="L22" s="35"/>
      <c r="M22" s="127">
        <f t="shared" si="13"/>
        <v>25000</v>
      </c>
      <c r="N22" s="128" t="s">
        <v>149</v>
      </c>
      <c r="O22" s="37">
        <v>0</v>
      </c>
      <c r="P22" s="38">
        <f t="shared" ref="P22:P25" si="14">Q22+V22</f>
        <v>1500</v>
      </c>
      <c r="Q22" s="199">
        <f t="shared" ref="Q22" si="15">SUM(R22:S22)</f>
        <v>0</v>
      </c>
      <c r="R22" s="37">
        <v>0</v>
      </c>
      <c r="S22" s="37">
        <v>0</v>
      </c>
      <c r="T22" s="37"/>
      <c r="U22" s="37"/>
      <c r="V22" s="238">
        <f t="shared" ref="V22:V32" si="16">SUM(W22:X22)</f>
        <v>1500</v>
      </c>
      <c r="W22" s="39">
        <v>0</v>
      </c>
      <c r="X22" s="39">
        <v>1500</v>
      </c>
      <c r="Y22" s="39">
        <f t="shared" ref="Y22:Y25" si="17">K22-O22-P22</f>
        <v>23500</v>
      </c>
      <c r="Z22" s="274" t="s">
        <v>227</v>
      </c>
    </row>
    <row r="23" spans="1:26" s="41" customFormat="1" ht="63" x14ac:dyDescent="0.25">
      <c r="A23" s="122">
        <v>3</v>
      </c>
      <c r="B23" s="30" t="s">
        <v>36</v>
      </c>
      <c r="C23" s="332">
        <v>4357</v>
      </c>
      <c r="D23" s="29">
        <v>6121</v>
      </c>
      <c r="E23" s="29">
        <v>61</v>
      </c>
      <c r="F23" s="47">
        <v>60002101530</v>
      </c>
      <c r="G23" s="44" t="s">
        <v>160</v>
      </c>
      <c r="H23" s="201" t="s">
        <v>161</v>
      </c>
      <c r="I23" s="48"/>
      <c r="J23" s="34" t="s">
        <v>116</v>
      </c>
      <c r="K23" s="254">
        <v>30000</v>
      </c>
      <c r="L23" s="35"/>
      <c r="M23" s="127">
        <f t="shared" si="13"/>
        <v>30000</v>
      </c>
      <c r="N23" s="128" t="s">
        <v>149</v>
      </c>
      <c r="O23" s="37">
        <v>0</v>
      </c>
      <c r="P23" s="38">
        <f t="shared" si="14"/>
        <v>1000</v>
      </c>
      <c r="Q23" s="199">
        <f t="shared" ref="Q23:Q32" si="18">SUM(R23:S23)</f>
        <v>0</v>
      </c>
      <c r="R23" s="37">
        <v>0</v>
      </c>
      <c r="S23" s="37">
        <v>0</v>
      </c>
      <c r="T23" s="37"/>
      <c r="U23" s="37"/>
      <c r="V23" s="238">
        <f t="shared" si="16"/>
        <v>1000</v>
      </c>
      <c r="W23" s="39">
        <v>0</v>
      </c>
      <c r="X23" s="39">
        <v>1000</v>
      </c>
      <c r="Y23" s="39">
        <f t="shared" si="17"/>
        <v>29000</v>
      </c>
      <c r="Z23" s="274" t="s">
        <v>227</v>
      </c>
    </row>
    <row r="24" spans="1:26" s="133" customFormat="1" ht="89.25" customHeight="1" x14ac:dyDescent="0.25">
      <c r="A24" s="28">
        <v>4</v>
      </c>
      <c r="B24" s="142" t="s">
        <v>34</v>
      </c>
      <c r="C24" s="155">
        <v>4357</v>
      </c>
      <c r="D24" s="155">
        <v>6121</v>
      </c>
      <c r="E24" s="155">
        <v>61</v>
      </c>
      <c r="F24" s="156">
        <v>60002101535</v>
      </c>
      <c r="G24" s="132" t="s">
        <v>162</v>
      </c>
      <c r="H24" s="202" t="s">
        <v>161</v>
      </c>
      <c r="I24" s="157"/>
      <c r="J24" s="157" t="s">
        <v>116</v>
      </c>
      <c r="K24" s="254">
        <v>35000</v>
      </c>
      <c r="L24" s="80"/>
      <c r="M24" s="127">
        <f t="shared" si="13"/>
        <v>35000</v>
      </c>
      <c r="N24" s="128" t="s">
        <v>149</v>
      </c>
      <c r="O24" s="129"/>
      <c r="P24" s="38">
        <f t="shared" si="14"/>
        <v>1500</v>
      </c>
      <c r="Q24" s="199">
        <f t="shared" si="18"/>
        <v>0</v>
      </c>
      <c r="R24" s="37">
        <v>0</v>
      </c>
      <c r="S24" s="37">
        <v>0</v>
      </c>
      <c r="T24" s="147"/>
      <c r="U24" s="147"/>
      <c r="V24" s="238">
        <f t="shared" si="16"/>
        <v>1500</v>
      </c>
      <c r="W24" s="37">
        <v>0</v>
      </c>
      <c r="X24" s="39">
        <v>1500</v>
      </c>
      <c r="Y24" s="39">
        <f t="shared" si="17"/>
        <v>33500</v>
      </c>
      <c r="Z24" s="275" t="s">
        <v>227</v>
      </c>
    </row>
    <row r="25" spans="1:26" s="133" customFormat="1" ht="89.25" customHeight="1" x14ac:dyDescent="0.25">
      <c r="A25" s="122">
        <v>5</v>
      </c>
      <c r="B25" s="142" t="s">
        <v>32</v>
      </c>
      <c r="C25" s="155">
        <v>4357</v>
      </c>
      <c r="D25" s="155">
        <v>6121</v>
      </c>
      <c r="E25" s="155">
        <v>61</v>
      </c>
      <c r="F25" s="156">
        <v>60002101536</v>
      </c>
      <c r="G25" s="132" t="s">
        <v>163</v>
      </c>
      <c r="H25" s="202" t="s">
        <v>161</v>
      </c>
      <c r="I25" s="157"/>
      <c r="J25" s="157" t="s">
        <v>116</v>
      </c>
      <c r="K25" s="254">
        <v>15000</v>
      </c>
      <c r="L25" s="80"/>
      <c r="M25" s="127">
        <f t="shared" si="13"/>
        <v>15000</v>
      </c>
      <c r="N25" s="128" t="s">
        <v>149</v>
      </c>
      <c r="O25" s="129"/>
      <c r="P25" s="38">
        <f t="shared" si="14"/>
        <v>600</v>
      </c>
      <c r="Q25" s="199">
        <f t="shared" si="18"/>
        <v>0</v>
      </c>
      <c r="R25" s="37">
        <v>0</v>
      </c>
      <c r="S25" s="37">
        <v>0</v>
      </c>
      <c r="T25" s="147"/>
      <c r="U25" s="147"/>
      <c r="V25" s="238">
        <f t="shared" si="16"/>
        <v>600</v>
      </c>
      <c r="W25" s="37">
        <v>0</v>
      </c>
      <c r="X25" s="39">
        <v>600</v>
      </c>
      <c r="Y25" s="39">
        <f t="shared" si="17"/>
        <v>14400</v>
      </c>
      <c r="Z25" s="275" t="s">
        <v>227</v>
      </c>
    </row>
    <row r="26" spans="1:26" s="41" customFormat="1" ht="38.25" customHeight="1" x14ac:dyDescent="0.25">
      <c r="A26" s="371">
        <v>6</v>
      </c>
      <c r="B26" s="371" t="s">
        <v>36</v>
      </c>
      <c r="C26" s="369">
        <v>4357</v>
      </c>
      <c r="D26" s="29">
        <v>6121</v>
      </c>
      <c r="E26" s="369">
        <v>61</v>
      </c>
      <c r="F26" s="367">
        <v>60002101537</v>
      </c>
      <c r="G26" s="381" t="s">
        <v>164</v>
      </c>
      <c r="H26" s="379" t="s">
        <v>237</v>
      </c>
      <c r="I26" s="377"/>
      <c r="J26" s="375" t="s">
        <v>116</v>
      </c>
      <c r="K26" s="373">
        <v>40000</v>
      </c>
      <c r="L26" s="385"/>
      <c r="M26" s="373">
        <f t="shared" si="13"/>
        <v>40000</v>
      </c>
      <c r="N26" s="383" t="s">
        <v>173</v>
      </c>
      <c r="O26" s="359">
        <v>0</v>
      </c>
      <c r="P26" s="363">
        <f>Q26+V26</f>
        <v>2000</v>
      </c>
      <c r="Q26" s="387">
        <f>SUM(R26:S26)+SUM(R27:S27)</f>
        <v>0</v>
      </c>
      <c r="R26" s="359">
        <v>0</v>
      </c>
      <c r="S26" s="359">
        <v>0</v>
      </c>
      <c r="T26" s="37"/>
      <c r="U26" s="37"/>
      <c r="V26" s="391">
        <f>SUM(W26:X26)+SUM(W27:X27)</f>
        <v>2000</v>
      </c>
      <c r="W26" s="357">
        <v>0</v>
      </c>
      <c r="X26" s="357">
        <v>2000</v>
      </c>
      <c r="Y26" s="389">
        <f>K26-O26-P26</f>
        <v>38000</v>
      </c>
      <c r="Z26" s="394" t="s">
        <v>363</v>
      </c>
    </row>
    <row r="27" spans="1:26" s="41" customFormat="1" ht="35.25" customHeight="1" x14ac:dyDescent="0.25">
      <c r="A27" s="372"/>
      <c r="B27" s="372"/>
      <c r="C27" s="370"/>
      <c r="D27" s="326">
        <v>6130</v>
      </c>
      <c r="E27" s="370"/>
      <c r="F27" s="368"/>
      <c r="G27" s="382"/>
      <c r="H27" s="380"/>
      <c r="I27" s="378"/>
      <c r="J27" s="376"/>
      <c r="K27" s="374"/>
      <c r="L27" s="386"/>
      <c r="M27" s="374"/>
      <c r="N27" s="384"/>
      <c r="O27" s="360"/>
      <c r="P27" s="393"/>
      <c r="Q27" s="388"/>
      <c r="R27" s="360"/>
      <c r="S27" s="360"/>
      <c r="T27" s="37"/>
      <c r="U27" s="37"/>
      <c r="V27" s="392"/>
      <c r="W27" s="358"/>
      <c r="X27" s="358"/>
      <c r="Y27" s="390"/>
      <c r="Z27" s="395"/>
    </row>
    <row r="28" spans="1:26" s="41" customFormat="1" ht="63" x14ac:dyDescent="0.25">
      <c r="A28" s="122">
        <v>7</v>
      </c>
      <c r="B28" s="30" t="s">
        <v>34</v>
      </c>
      <c r="C28" s="332">
        <v>4357</v>
      </c>
      <c r="D28" s="29">
        <v>6121</v>
      </c>
      <c r="E28" s="29">
        <v>61</v>
      </c>
      <c r="F28" s="47">
        <v>60002101538</v>
      </c>
      <c r="G28" s="44" t="s">
        <v>165</v>
      </c>
      <c r="H28" s="201" t="s">
        <v>161</v>
      </c>
      <c r="I28" s="48"/>
      <c r="J28" s="34" t="s">
        <v>116</v>
      </c>
      <c r="K28" s="254">
        <v>35000</v>
      </c>
      <c r="L28" s="35"/>
      <c r="M28" s="127">
        <f t="shared" si="13"/>
        <v>35000</v>
      </c>
      <c r="N28" s="128" t="s">
        <v>149</v>
      </c>
      <c r="O28" s="37">
        <v>0</v>
      </c>
      <c r="P28" s="38">
        <f t="shared" ref="P28:P32" si="19">Q28+V28</f>
        <v>1500</v>
      </c>
      <c r="Q28" s="199">
        <f t="shared" si="18"/>
        <v>0</v>
      </c>
      <c r="R28" s="37">
        <v>0</v>
      </c>
      <c r="S28" s="37">
        <v>0</v>
      </c>
      <c r="T28" s="37"/>
      <c r="U28" s="37"/>
      <c r="V28" s="238">
        <f t="shared" si="16"/>
        <v>1500</v>
      </c>
      <c r="W28" s="39">
        <v>0</v>
      </c>
      <c r="X28" s="39">
        <v>1500</v>
      </c>
      <c r="Y28" s="39">
        <f t="shared" ref="Y28:Y32" si="20">K28-O28-P28</f>
        <v>33500</v>
      </c>
      <c r="Z28" s="274" t="s">
        <v>227</v>
      </c>
    </row>
    <row r="29" spans="1:26" s="41" customFormat="1" ht="35.25" customHeight="1" x14ac:dyDescent="0.25">
      <c r="A29" s="371">
        <v>8</v>
      </c>
      <c r="B29" s="371" t="s">
        <v>34</v>
      </c>
      <c r="C29" s="369">
        <v>4357</v>
      </c>
      <c r="D29" s="29">
        <v>6121</v>
      </c>
      <c r="E29" s="369">
        <v>61</v>
      </c>
      <c r="F29" s="367">
        <v>60002101539</v>
      </c>
      <c r="G29" s="408" t="s">
        <v>166</v>
      </c>
      <c r="H29" s="379" t="s">
        <v>167</v>
      </c>
      <c r="I29" s="377"/>
      <c r="J29" s="375" t="s">
        <v>116</v>
      </c>
      <c r="K29" s="373">
        <v>50000</v>
      </c>
      <c r="L29" s="373"/>
      <c r="M29" s="403">
        <f t="shared" si="13"/>
        <v>50000</v>
      </c>
      <c r="N29" s="383" t="s">
        <v>173</v>
      </c>
      <c r="O29" s="359">
        <v>0</v>
      </c>
      <c r="P29" s="363">
        <f t="shared" si="19"/>
        <v>2000</v>
      </c>
      <c r="Q29" s="387">
        <f t="shared" si="18"/>
        <v>0</v>
      </c>
      <c r="R29" s="359">
        <v>0</v>
      </c>
      <c r="S29" s="359">
        <v>0</v>
      </c>
      <c r="T29" s="37"/>
      <c r="U29" s="37"/>
      <c r="V29" s="410">
        <f t="shared" si="16"/>
        <v>2000</v>
      </c>
      <c r="W29" s="357">
        <v>0</v>
      </c>
      <c r="X29" s="357">
        <v>2000</v>
      </c>
      <c r="Y29" s="357">
        <f t="shared" si="20"/>
        <v>48000</v>
      </c>
      <c r="Z29" s="394" t="s">
        <v>227</v>
      </c>
    </row>
    <row r="30" spans="1:26" s="41" customFormat="1" ht="40.5" customHeight="1" x14ac:dyDescent="0.25">
      <c r="A30" s="398"/>
      <c r="B30" s="398"/>
      <c r="C30" s="370"/>
      <c r="D30" s="267">
        <v>6130</v>
      </c>
      <c r="E30" s="398"/>
      <c r="F30" s="368"/>
      <c r="G30" s="398"/>
      <c r="H30" s="398"/>
      <c r="I30" s="398"/>
      <c r="J30" s="398"/>
      <c r="K30" s="398"/>
      <c r="L30" s="398"/>
      <c r="M30" s="398"/>
      <c r="N30" s="398"/>
      <c r="O30" s="360"/>
      <c r="P30" s="398"/>
      <c r="Q30" s="388"/>
      <c r="R30" s="360"/>
      <c r="S30" s="360"/>
      <c r="T30" s="203"/>
      <c r="U30" s="203"/>
      <c r="V30" s="411"/>
      <c r="W30" s="358"/>
      <c r="X30" s="358"/>
      <c r="Y30" s="409"/>
      <c r="Z30" s="395"/>
    </row>
    <row r="31" spans="1:26" s="133" customFormat="1" ht="89.25" customHeight="1" x14ac:dyDescent="0.25">
      <c r="A31" s="122">
        <v>9</v>
      </c>
      <c r="B31" s="142" t="s">
        <v>36</v>
      </c>
      <c r="C31" s="155">
        <v>4357</v>
      </c>
      <c r="D31" s="155">
        <v>6121</v>
      </c>
      <c r="E31" s="155">
        <v>61</v>
      </c>
      <c r="F31" s="156">
        <v>60002101552</v>
      </c>
      <c r="G31" s="132" t="s">
        <v>168</v>
      </c>
      <c r="H31" s="202" t="s">
        <v>167</v>
      </c>
      <c r="I31" s="157"/>
      <c r="J31" s="157" t="s">
        <v>116</v>
      </c>
      <c r="K31" s="254">
        <v>15000</v>
      </c>
      <c r="L31" s="80"/>
      <c r="M31" s="127">
        <f t="shared" si="13"/>
        <v>15000</v>
      </c>
      <c r="N31" s="128" t="s">
        <v>173</v>
      </c>
      <c r="O31" s="129">
        <v>0</v>
      </c>
      <c r="P31" s="38">
        <f t="shared" si="19"/>
        <v>2000</v>
      </c>
      <c r="Q31" s="199">
        <f t="shared" si="18"/>
        <v>0</v>
      </c>
      <c r="R31" s="37">
        <v>0</v>
      </c>
      <c r="S31" s="37">
        <v>0</v>
      </c>
      <c r="T31" s="147"/>
      <c r="U31" s="147"/>
      <c r="V31" s="238">
        <f t="shared" si="16"/>
        <v>2000</v>
      </c>
      <c r="W31" s="39">
        <v>0</v>
      </c>
      <c r="X31" s="39">
        <v>2000</v>
      </c>
      <c r="Y31" s="39">
        <f t="shared" si="20"/>
        <v>13000</v>
      </c>
      <c r="Z31" s="275" t="s">
        <v>227</v>
      </c>
    </row>
    <row r="32" spans="1:26" s="133" customFormat="1" ht="89.25" customHeight="1" x14ac:dyDescent="0.25">
      <c r="A32" s="28">
        <v>10</v>
      </c>
      <c r="B32" s="142" t="s">
        <v>36</v>
      </c>
      <c r="C32" s="155">
        <v>4357</v>
      </c>
      <c r="D32" s="155">
        <v>6121</v>
      </c>
      <c r="E32" s="155">
        <v>61</v>
      </c>
      <c r="F32" s="156">
        <v>60002101551</v>
      </c>
      <c r="G32" s="132" t="s">
        <v>339</v>
      </c>
      <c r="H32" s="202" t="s">
        <v>167</v>
      </c>
      <c r="I32" s="157"/>
      <c r="J32" s="157" t="s">
        <v>116</v>
      </c>
      <c r="K32" s="254">
        <v>50000</v>
      </c>
      <c r="L32" s="80"/>
      <c r="M32" s="127">
        <f t="shared" si="13"/>
        <v>50000</v>
      </c>
      <c r="N32" s="128" t="s">
        <v>173</v>
      </c>
      <c r="O32" s="129">
        <v>0</v>
      </c>
      <c r="P32" s="38">
        <f t="shared" si="19"/>
        <v>2000</v>
      </c>
      <c r="Q32" s="199">
        <f t="shared" si="18"/>
        <v>0</v>
      </c>
      <c r="R32" s="37">
        <v>0</v>
      </c>
      <c r="S32" s="37">
        <v>0</v>
      </c>
      <c r="T32" s="147"/>
      <c r="U32" s="147"/>
      <c r="V32" s="238">
        <f t="shared" si="16"/>
        <v>2000</v>
      </c>
      <c r="W32" s="39">
        <v>0</v>
      </c>
      <c r="X32" s="39">
        <v>2000</v>
      </c>
      <c r="Y32" s="39">
        <f t="shared" si="20"/>
        <v>48000</v>
      </c>
      <c r="Z32" s="275" t="s">
        <v>227</v>
      </c>
    </row>
    <row r="33" spans="1:27" s="41" customFormat="1" ht="15.75" hidden="1" x14ac:dyDescent="0.25">
      <c r="A33" s="28"/>
      <c r="B33" s="30"/>
      <c r="C33" s="29"/>
      <c r="D33" s="29"/>
      <c r="E33" s="29"/>
      <c r="F33" s="47"/>
      <c r="G33" s="44"/>
      <c r="H33" s="33"/>
      <c r="I33" s="48"/>
      <c r="J33" s="34"/>
      <c r="K33" s="35"/>
      <c r="L33" s="35"/>
      <c r="M33" s="35"/>
      <c r="N33" s="36"/>
      <c r="O33" s="37">
        <v>0</v>
      </c>
      <c r="P33" s="38">
        <f t="shared" ref="P33" si="21">Q33+V33</f>
        <v>0</v>
      </c>
      <c r="Q33" s="37">
        <f t="shared" ref="Q33:Q34" si="22">SUM(R33:S33)</f>
        <v>0</v>
      </c>
      <c r="R33" s="37"/>
      <c r="S33" s="37"/>
      <c r="T33" s="37"/>
      <c r="U33" s="37"/>
      <c r="V33" s="39">
        <f t="shared" ref="V33:V34" si="23">SUM(W33:X33)</f>
        <v>0</v>
      </c>
      <c r="W33" s="39"/>
      <c r="X33" s="39"/>
      <c r="Y33" s="39">
        <f t="shared" ref="Y33" si="24">K33-O33-P33</f>
        <v>0</v>
      </c>
      <c r="Z33" s="40"/>
    </row>
    <row r="34" spans="1:27" s="41" customFormat="1" ht="15.75" hidden="1" x14ac:dyDescent="0.25">
      <c r="A34" s="28"/>
      <c r="B34" s="30"/>
      <c r="C34" s="29"/>
      <c r="D34" s="29"/>
      <c r="E34" s="29"/>
      <c r="F34" s="47"/>
      <c r="G34" s="44"/>
      <c r="H34" s="33"/>
      <c r="I34" s="48"/>
      <c r="J34" s="34"/>
      <c r="K34" s="35"/>
      <c r="L34" s="35"/>
      <c r="M34" s="35"/>
      <c r="N34" s="36"/>
      <c r="O34" s="37">
        <v>0</v>
      </c>
      <c r="P34" s="38">
        <f t="shared" si="7"/>
        <v>0</v>
      </c>
      <c r="Q34" s="37">
        <f t="shared" si="22"/>
        <v>0</v>
      </c>
      <c r="R34" s="37"/>
      <c r="S34" s="37"/>
      <c r="T34" s="37"/>
      <c r="U34" s="37"/>
      <c r="V34" s="39">
        <f t="shared" si="23"/>
        <v>0</v>
      </c>
      <c r="W34" s="39"/>
      <c r="X34" s="39"/>
      <c r="Y34" s="39">
        <f t="shared" si="5"/>
        <v>0</v>
      </c>
      <c r="Z34" s="40"/>
    </row>
    <row r="35" spans="1:27" ht="35.25" customHeight="1" x14ac:dyDescent="0.25">
      <c r="A35" s="56" t="s">
        <v>117</v>
      </c>
      <c r="B35" s="57"/>
      <c r="C35" s="57"/>
      <c r="D35" s="57"/>
      <c r="E35" s="57"/>
      <c r="F35" s="57"/>
      <c r="G35" s="57"/>
      <c r="H35" s="57"/>
      <c r="I35" s="57"/>
      <c r="J35" s="57"/>
      <c r="K35" s="58">
        <f>K8+K20</f>
        <v>831686</v>
      </c>
      <c r="L35" s="58">
        <f>L8+L20</f>
        <v>327827</v>
      </c>
      <c r="M35" s="58">
        <f>M8+M20</f>
        <v>503859</v>
      </c>
      <c r="N35" s="58"/>
      <c r="O35" s="58">
        <f t="shared" ref="O35:Y35" si="25">O8+O20</f>
        <v>52695</v>
      </c>
      <c r="P35" s="58">
        <f t="shared" si="25"/>
        <v>203058</v>
      </c>
      <c r="Q35" s="58">
        <f t="shared" si="25"/>
        <v>136148</v>
      </c>
      <c r="R35" s="58">
        <f t="shared" si="25"/>
        <v>134405</v>
      </c>
      <c r="S35" s="58">
        <f t="shared" si="25"/>
        <v>1743</v>
      </c>
      <c r="T35" s="58">
        <f t="shared" si="25"/>
        <v>0</v>
      </c>
      <c r="U35" s="58">
        <f t="shared" si="25"/>
        <v>0</v>
      </c>
      <c r="V35" s="58">
        <f t="shared" si="25"/>
        <v>66910</v>
      </c>
      <c r="W35" s="58">
        <f t="shared" si="25"/>
        <v>4215</v>
      </c>
      <c r="X35" s="58">
        <f>X8+X20</f>
        <v>62695</v>
      </c>
      <c r="Y35" s="59">
        <f t="shared" si="25"/>
        <v>295033</v>
      </c>
      <c r="Z35" s="60"/>
    </row>
    <row r="36" spans="1:27" s="7" customFormat="1" x14ac:dyDescent="0.25">
      <c r="A36" s="5"/>
      <c r="B36" s="5"/>
      <c r="C36" s="5"/>
      <c r="D36" s="5"/>
      <c r="E36" s="5"/>
      <c r="F36" s="5"/>
      <c r="G36" s="61"/>
      <c r="H36" s="5"/>
      <c r="I36" s="62"/>
      <c r="J36" s="63"/>
      <c r="K36" s="64"/>
      <c r="L36" s="64"/>
      <c r="M36" s="64"/>
      <c r="N36" s="65"/>
      <c r="O36" s="65"/>
      <c r="Z36" s="66"/>
      <c r="AA36" s="11"/>
    </row>
    <row r="37" spans="1:27" s="7" customFormat="1" x14ac:dyDescent="0.25">
      <c r="A37" s="5"/>
      <c r="B37" s="5"/>
      <c r="C37" s="5"/>
      <c r="D37" s="5"/>
      <c r="E37" s="5"/>
      <c r="F37" s="5"/>
      <c r="G37" s="5"/>
      <c r="H37" s="5"/>
      <c r="I37" s="67"/>
      <c r="J37" s="68"/>
      <c r="K37" s="69"/>
      <c r="L37" s="69"/>
      <c r="M37" s="69"/>
      <c r="Z37" s="66"/>
      <c r="AA37" s="11"/>
    </row>
    <row r="38" spans="1:27" s="7" customFormat="1" ht="18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Z38" s="66"/>
      <c r="AA38" s="11"/>
    </row>
    <row r="39" spans="1:27" s="76" customFormat="1" x14ac:dyDescent="0.2">
      <c r="A39" s="71"/>
      <c r="B39" s="72"/>
      <c r="C39" s="71"/>
      <c r="D39" s="72"/>
      <c r="E39" s="72"/>
      <c r="F39" s="72"/>
      <c r="G39" s="72"/>
      <c r="H39" s="72"/>
      <c r="I39" s="73"/>
      <c r="J39" s="74"/>
      <c r="K39" s="75"/>
      <c r="L39" s="75"/>
      <c r="M39" s="75"/>
      <c r="Z39" s="77"/>
      <c r="AA39" s="78"/>
    </row>
    <row r="40" spans="1:27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68"/>
      <c r="K40" s="69"/>
      <c r="L40" s="69"/>
      <c r="M40" s="69"/>
      <c r="Z40" s="66"/>
      <c r="AA40" s="11"/>
    </row>
    <row r="41" spans="1:27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68"/>
      <c r="K41" s="69"/>
      <c r="L41" s="69"/>
      <c r="M41" s="69"/>
      <c r="Z41" s="66"/>
      <c r="AA41" s="11"/>
    </row>
    <row r="42" spans="1:27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68"/>
      <c r="K42" s="69"/>
      <c r="L42" s="69"/>
      <c r="M42" s="69"/>
      <c r="Z42" s="66"/>
      <c r="AA42" s="11"/>
    </row>
    <row r="43" spans="1:27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68"/>
      <c r="K43" s="69"/>
      <c r="L43" s="69"/>
      <c r="M43" s="69"/>
      <c r="Z43" s="66"/>
      <c r="AA43" s="11"/>
    </row>
    <row r="44" spans="1:27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68"/>
      <c r="K44" s="69"/>
      <c r="L44" s="69"/>
      <c r="M44" s="69"/>
      <c r="Z44" s="66"/>
      <c r="AA44" s="11"/>
    </row>
    <row r="45" spans="1:27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68"/>
      <c r="K45" s="69"/>
      <c r="L45" s="69"/>
      <c r="M45" s="69"/>
      <c r="Z45" s="66"/>
      <c r="AA45" s="11"/>
    </row>
    <row r="46" spans="1:27" s="7" customFormat="1" x14ac:dyDescent="0.25">
      <c r="A46" s="5"/>
      <c r="B46" s="5"/>
      <c r="C46" s="5"/>
      <c r="D46" s="5"/>
      <c r="E46" s="5"/>
      <c r="F46" s="5"/>
      <c r="G46" s="5"/>
      <c r="H46" s="5"/>
      <c r="I46" s="11"/>
      <c r="J46" s="68"/>
      <c r="K46" s="69"/>
      <c r="L46" s="69"/>
      <c r="M46" s="69"/>
      <c r="Z46" s="66"/>
      <c r="AA46" s="11"/>
    </row>
    <row r="47" spans="1:27" s="7" customFormat="1" x14ac:dyDescent="0.25">
      <c r="A47" s="5"/>
      <c r="B47" s="5"/>
      <c r="C47" s="5"/>
      <c r="D47" s="5"/>
      <c r="E47" s="5"/>
      <c r="F47" s="5"/>
      <c r="G47" s="5"/>
      <c r="H47" s="5"/>
      <c r="I47" s="11"/>
      <c r="J47" s="68"/>
      <c r="K47" s="69"/>
      <c r="L47" s="69"/>
      <c r="M47" s="69"/>
      <c r="Z47" s="66"/>
      <c r="AA47" s="11"/>
    </row>
    <row r="48" spans="1:27" s="7" customFormat="1" x14ac:dyDescent="0.25">
      <c r="A48" s="5"/>
      <c r="B48" s="5"/>
      <c r="C48" s="5"/>
      <c r="D48" s="5"/>
      <c r="E48" s="5"/>
      <c r="F48" s="5"/>
      <c r="G48" s="5"/>
      <c r="H48" s="5"/>
      <c r="I48" s="11"/>
      <c r="J48" s="68"/>
      <c r="K48" s="69"/>
      <c r="L48" s="69"/>
      <c r="M48" s="69"/>
      <c r="Z48" s="66"/>
      <c r="AA48" s="11"/>
    </row>
    <row r="49" spans="1:27" s="7" customFormat="1" x14ac:dyDescent="0.25">
      <c r="A49" s="5"/>
      <c r="B49" s="5"/>
      <c r="C49" s="5"/>
      <c r="D49" s="5"/>
      <c r="E49" s="5"/>
      <c r="F49" s="5"/>
      <c r="G49" s="5"/>
      <c r="H49" s="5"/>
      <c r="I49" s="11"/>
      <c r="J49" s="68"/>
      <c r="K49" s="69"/>
      <c r="L49" s="69"/>
      <c r="M49" s="69"/>
      <c r="Z49" s="66"/>
      <c r="AA49" s="11"/>
    </row>
    <row r="50" spans="1:27" s="7" customFormat="1" x14ac:dyDescent="0.25">
      <c r="A50" s="5"/>
      <c r="B50" s="5"/>
      <c r="C50" s="5"/>
      <c r="D50" s="5"/>
      <c r="E50" s="5"/>
      <c r="F50" s="5"/>
      <c r="G50" s="5"/>
      <c r="H50" s="5"/>
      <c r="I50" s="11"/>
      <c r="J50" s="68"/>
      <c r="K50" s="69"/>
      <c r="L50" s="69"/>
      <c r="M50" s="69"/>
      <c r="Z50" s="66"/>
      <c r="AA50" s="11"/>
    </row>
    <row r="51" spans="1:27" s="7" customFormat="1" x14ac:dyDescent="0.25">
      <c r="A51" s="5"/>
      <c r="B51" s="5"/>
      <c r="C51" s="5"/>
      <c r="D51" s="5"/>
      <c r="E51" s="5"/>
      <c r="F51" s="5"/>
      <c r="G51" s="5"/>
      <c r="H51" s="5"/>
      <c r="I51" s="11"/>
      <c r="J51" s="68"/>
      <c r="K51" s="69"/>
      <c r="L51" s="69"/>
      <c r="M51" s="69"/>
      <c r="Z51" s="66"/>
      <c r="AA51" s="11"/>
    </row>
    <row r="52" spans="1:27" s="7" customFormat="1" x14ac:dyDescent="0.25">
      <c r="A52" s="5"/>
      <c r="B52" s="5"/>
      <c r="C52" s="5"/>
      <c r="D52" s="5"/>
      <c r="E52" s="5"/>
      <c r="F52" s="5"/>
      <c r="G52" s="5"/>
      <c r="H52" s="5"/>
      <c r="I52" s="11"/>
      <c r="J52" s="68"/>
      <c r="K52" s="69"/>
      <c r="L52" s="69"/>
      <c r="M52" s="69"/>
      <c r="Z52" s="66"/>
      <c r="AA52" s="11"/>
    </row>
    <row r="53" spans="1:27" s="7" customFormat="1" x14ac:dyDescent="0.25">
      <c r="A53" s="5"/>
      <c r="B53" s="5"/>
      <c r="C53" s="5"/>
      <c r="D53" s="5"/>
      <c r="E53" s="5"/>
      <c r="F53" s="5"/>
      <c r="G53" s="5"/>
      <c r="H53" s="5"/>
      <c r="I53" s="11"/>
      <c r="J53" s="68"/>
      <c r="K53" s="69"/>
      <c r="L53" s="69"/>
      <c r="M53" s="69"/>
      <c r="Z53" s="66"/>
      <c r="AA53" s="11"/>
    </row>
    <row r="54" spans="1:27" s="7" customFormat="1" x14ac:dyDescent="0.25">
      <c r="A54" s="5"/>
      <c r="B54" s="5"/>
      <c r="C54" s="5"/>
      <c r="D54" s="5"/>
      <c r="E54" s="5"/>
      <c r="F54" s="5"/>
      <c r="G54" s="5"/>
      <c r="H54" s="5"/>
      <c r="I54" s="11"/>
      <c r="J54" s="68"/>
      <c r="K54" s="69"/>
      <c r="L54" s="69"/>
      <c r="M54" s="69"/>
      <c r="Z54" s="66"/>
      <c r="AA54" s="11"/>
    </row>
    <row r="55" spans="1:27" s="7" customFormat="1" x14ac:dyDescent="0.25">
      <c r="A55" s="5"/>
      <c r="B55" s="5"/>
      <c r="C55" s="5"/>
      <c r="D55" s="5"/>
      <c r="E55" s="5"/>
      <c r="F55" s="5"/>
      <c r="G55" s="5"/>
      <c r="H55" s="5"/>
      <c r="I55" s="11"/>
      <c r="J55" s="68"/>
      <c r="K55" s="69"/>
      <c r="L55" s="69"/>
      <c r="M55" s="69"/>
      <c r="Z55" s="66"/>
      <c r="AA55" s="11"/>
    </row>
    <row r="56" spans="1:27" s="7" customFormat="1" x14ac:dyDescent="0.25">
      <c r="A56" s="5"/>
      <c r="B56" s="5"/>
      <c r="C56" s="5"/>
      <c r="D56" s="5"/>
      <c r="E56" s="5"/>
      <c r="F56" s="5"/>
      <c r="G56" s="5"/>
      <c r="H56" s="5"/>
      <c r="I56" s="11"/>
      <c r="J56" s="68"/>
      <c r="K56" s="69"/>
      <c r="L56" s="69"/>
      <c r="M56" s="69"/>
      <c r="Z56" s="66"/>
      <c r="AA56" s="11"/>
    </row>
    <row r="57" spans="1:27" s="7" customFormat="1" x14ac:dyDescent="0.25">
      <c r="A57" s="5"/>
      <c r="B57" s="5"/>
      <c r="C57" s="5"/>
      <c r="D57" s="5"/>
      <c r="E57" s="5"/>
      <c r="F57" s="5"/>
      <c r="G57" s="5"/>
      <c r="H57" s="5"/>
      <c r="I57" s="11"/>
      <c r="J57" s="5"/>
      <c r="K57" s="69"/>
      <c r="L57" s="69"/>
      <c r="M57" s="69"/>
      <c r="Z57" s="66"/>
      <c r="AA57" s="11"/>
    </row>
    <row r="58" spans="1:27" s="7" customFormat="1" x14ac:dyDescent="0.25">
      <c r="A58" s="5"/>
      <c r="B58" s="5"/>
      <c r="C58" s="5"/>
      <c r="D58" s="5"/>
      <c r="E58" s="5"/>
      <c r="F58" s="5"/>
      <c r="G58" s="5"/>
      <c r="H58" s="5"/>
      <c r="I58" s="11"/>
      <c r="J58" s="5"/>
      <c r="K58" s="69"/>
      <c r="L58" s="69"/>
      <c r="M58" s="69"/>
      <c r="Z58" s="66"/>
      <c r="AA58" s="11"/>
    </row>
    <row r="59" spans="1:27" s="7" customFormat="1" x14ac:dyDescent="0.25">
      <c r="A59" s="5"/>
      <c r="B59" s="5"/>
      <c r="C59" s="5"/>
      <c r="D59" s="5"/>
      <c r="E59" s="5"/>
      <c r="F59" s="5"/>
      <c r="G59" s="5"/>
      <c r="H59" s="5"/>
      <c r="I59" s="11"/>
      <c r="J59" s="5"/>
      <c r="K59" s="69"/>
      <c r="L59" s="69"/>
      <c r="M59" s="69"/>
      <c r="Z59" s="66"/>
      <c r="AA59" s="11"/>
    </row>
    <row r="60" spans="1:27" s="7" customFormat="1" x14ac:dyDescent="0.25">
      <c r="A60" s="5"/>
      <c r="B60" s="5"/>
      <c r="C60" s="5"/>
      <c r="D60" s="5"/>
      <c r="E60" s="5"/>
      <c r="F60" s="5"/>
      <c r="G60" s="5"/>
      <c r="H60" s="5"/>
      <c r="I60" s="11"/>
      <c r="J60" s="5"/>
      <c r="K60" s="69"/>
      <c r="L60" s="69"/>
      <c r="M60" s="69"/>
      <c r="Z60" s="66"/>
      <c r="AA60" s="11"/>
    </row>
    <row r="61" spans="1:27" s="7" customFormat="1" x14ac:dyDescent="0.25">
      <c r="A61" s="5"/>
      <c r="B61" s="5"/>
      <c r="C61" s="5"/>
      <c r="D61" s="5"/>
      <c r="E61" s="5"/>
      <c r="F61" s="5"/>
      <c r="G61" s="5"/>
      <c r="H61" s="5"/>
      <c r="I61" s="11"/>
      <c r="J61" s="5"/>
      <c r="K61" s="69"/>
      <c r="L61" s="69"/>
      <c r="M61" s="69"/>
      <c r="Z61" s="66"/>
      <c r="AA61" s="11"/>
    </row>
    <row r="62" spans="1:27" s="7" customFormat="1" x14ac:dyDescent="0.25">
      <c r="A62" s="5"/>
      <c r="B62" s="5"/>
      <c r="C62" s="5"/>
      <c r="D62" s="5"/>
      <c r="E62" s="5"/>
      <c r="F62" s="5"/>
      <c r="G62" s="5"/>
      <c r="H62" s="5"/>
      <c r="I62" s="11"/>
      <c r="J62" s="5"/>
      <c r="K62" s="69"/>
      <c r="L62" s="69"/>
      <c r="M62" s="69"/>
      <c r="Z62" s="66"/>
      <c r="AA62" s="11"/>
    </row>
    <row r="63" spans="1:27" s="7" customFormat="1" x14ac:dyDescent="0.25">
      <c r="A63" s="5"/>
      <c r="B63" s="5"/>
      <c r="C63" s="5"/>
      <c r="D63" s="5"/>
      <c r="E63" s="5"/>
      <c r="F63" s="5"/>
      <c r="G63" s="5"/>
      <c r="H63" s="5"/>
      <c r="I63" s="11"/>
      <c r="J63" s="5"/>
      <c r="K63" s="69"/>
      <c r="L63" s="69"/>
      <c r="M63" s="69"/>
      <c r="Z63" s="66"/>
      <c r="AA63" s="11"/>
    </row>
    <row r="64" spans="1:27" s="7" customFormat="1" x14ac:dyDescent="0.25">
      <c r="A64" s="5"/>
      <c r="B64" s="5"/>
      <c r="C64" s="5"/>
      <c r="D64" s="5"/>
      <c r="E64" s="5"/>
      <c r="F64" s="5"/>
      <c r="G64" s="5"/>
      <c r="H64" s="5"/>
      <c r="I64" s="11"/>
      <c r="J64" s="5"/>
      <c r="K64" s="69"/>
      <c r="L64" s="69"/>
      <c r="M64" s="69"/>
      <c r="Z64" s="66"/>
      <c r="AA64" s="11"/>
    </row>
    <row r="65" spans="1:27" s="7" customFormat="1" x14ac:dyDescent="0.25">
      <c r="A65" s="5"/>
      <c r="B65" s="5"/>
      <c r="C65" s="5"/>
      <c r="D65" s="5"/>
      <c r="E65" s="5"/>
      <c r="F65" s="5"/>
      <c r="G65" s="5"/>
      <c r="H65" s="5"/>
      <c r="I65" s="11"/>
      <c r="J65" s="5"/>
      <c r="K65" s="69"/>
      <c r="L65" s="69"/>
      <c r="M65" s="69"/>
      <c r="Z65" s="66"/>
      <c r="AA65" s="11"/>
    </row>
    <row r="66" spans="1:27" s="7" customFormat="1" x14ac:dyDescent="0.25">
      <c r="A66" s="5"/>
      <c r="B66" s="5"/>
      <c r="C66" s="5"/>
      <c r="D66" s="5"/>
      <c r="E66" s="5"/>
      <c r="F66" s="5"/>
      <c r="G66" s="5"/>
      <c r="H66" s="5"/>
      <c r="I66" s="11"/>
      <c r="J66" s="5"/>
      <c r="K66" s="69"/>
      <c r="L66" s="69"/>
      <c r="M66" s="69"/>
      <c r="Z66" s="66"/>
      <c r="AA66" s="11"/>
    </row>
    <row r="67" spans="1:27" s="7" customFormat="1" x14ac:dyDescent="0.25">
      <c r="A67" s="5"/>
      <c r="B67" s="5"/>
      <c r="C67" s="5"/>
      <c r="D67" s="5"/>
      <c r="E67" s="5"/>
      <c r="F67" s="5"/>
      <c r="G67" s="5"/>
      <c r="H67" s="5"/>
      <c r="I67" s="11"/>
      <c r="J67" s="5"/>
      <c r="K67" s="69"/>
      <c r="L67" s="69"/>
      <c r="M67" s="69"/>
      <c r="Z67" s="66"/>
      <c r="AA67" s="11"/>
    </row>
    <row r="68" spans="1:27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Z68" s="66"/>
      <c r="AA68" s="11"/>
    </row>
    <row r="69" spans="1:27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Z69" s="66"/>
      <c r="AA69" s="11"/>
    </row>
    <row r="70" spans="1:27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Z70" s="66"/>
      <c r="AA70" s="11"/>
    </row>
    <row r="71" spans="1:27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Z71" s="66"/>
      <c r="AA71" s="11"/>
    </row>
    <row r="72" spans="1:27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Z72" s="66"/>
      <c r="AA72" s="11"/>
    </row>
    <row r="73" spans="1:27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Z73" s="66"/>
      <c r="AA73" s="11"/>
    </row>
    <row r="74" spans="1:27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Z74" s="66"/>
      <c r="AA74" s="11"/>
    </row>
    <row r="75" spans="1:27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Z75" s="66"/>
      <c r="AA75" s="11"/>
    </row>
    <row r="76" spans="1:27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Z76" s="66"/>
      <c r="AA76" s="11"/>
    </row>
    <row r="77" spans="1:27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Z77" s="66"/>
      <c r="AA77" s="11"/>
    </row>
    <row r="78" spans="1:27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Z78" s="66"/>
      <c r="AA78" s="11"/>
    </row>
    <row r="79" spans="1:27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Z79" s="66"/>
      <c r="AA79" s="11"/>
    </row>
    <row r="80" spans="1:27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Z80" s="66"/>
      <c r="AA80" s="11"/>
    </row>
    <row r="81" spans="1:27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Z81" s="66"/>
      <c r="AA81" s="11"/>
    </row>
    <row r="82" spans="1:27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Z82" s="66"/>
      <c r="AA82" s="11"/>
    </row>
    <row r="83" spans="1:27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Z83" s="66"/>
      <c r="AA83" s="11"/>
    </row>
    <row r="84" spans="1:27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Z84" s="66"/>
      <c r="AA84" s="11"/>
    </row>
    <row r="85" spans="1:27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Z85" s="66"/>
      <c r="AA85" s="11"/>
    </row>
    <row r="86" spans="1:27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Z86" s="66"/>
      <c r="AA86" s="11"/>
    </row>
    <row r="87" spans="1:27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Z87" s="66"/>
      <c r="AA87" s="11"/>
    </row>
    <row r="88" spans="1:27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Z88" s="66"/>
      <c r="AA88" s="11"/>
    </row>
    <row r="89" spans="1:27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Z89" s="66"/>
      <c r="AA89" s="11"/>
    </row>
    <row r="90" spans="1:27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Z90" s="66"/>
      <c r="AA90" s="11"/>
    </row>
    <row r="91" spans="1:27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Z91" s="66"/>
      <c r="AA91" s="11"/>
    </row>
    <row r="92" spans="1:27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Z92" s="66"/>
      <c r="AA92" s="11"/>
    </row>
    <row r="93" spans="1:27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Z93" s="66"/>
      <c r="AA93" s="11"/>
    </row>
    <row r="94" spans="1:27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Z94" s="66"/>
      <c r="AA94" s="11"/>
    </row>
    <row r="95" spans="1:27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Z95" s="66"/>
      <c r="AA95" s="11"/>
    </row>
    <row r="96" spans="1:27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69"/>
      <c r="L96" s="69"/>
      <c r="M96" s="69"/>
      <c r="Z96" s="66"/>
      <c r="AA96" s="11"/>
    </row>
    <row r="97" spans="1:27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69"/>
      <c r="L97" s="69"/>
      <c r="M97" s="69"/>
      <c r="Z97" s="66"/>
      <c r="AA97" s="11"/>
    </row>
    <row r="98" spans="1:27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5"/>
      <c r="K98" s="69"/>
      <c r="L98" s="69"/>
      <c r="M98" s="69"/>
      <c r="Z98" s="66"/>
      <c r="AA98" s="11"/>
    </row>
    <row r="99" spans="1:27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5"/>
      <c r="K99" s="69"/>
      <c r="L99" s="69"/>
      <c r="M99" s="69"/>
      <c r="Z99" s="66"/>
      <c r="AA99" s="11"/>
    </row>
    <row r="100" spans="1:27" s="7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5"/>
      <c r="K100" s="69"/>
      <c r="L100" s="69"/>
      <c r="M100" s="69"/>
      <c r="Z100" s="66"/>
      <c r="AA100" s="11"/>
    </row>
    <row r="101" spans="1:27" s="7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5"/>
      <c r="K101" s="69"/>
      <c r="L101" s="69"/>
      <c r="M101" s="69"/>
      <c r="Z101" s="66"/>
      <c r="AA101" s="11"/>
    </row>
    <row r="102" spans="1:27" s="7" customForma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5"/>
      <c r="K102" s="69"/>
      <c r="L102" s="69"/>
      <c r="M102" s="69"/>
      <c r="Z102" s="66"/>
      <c r="AA102" s="11"/>
    </row>
    <row r="103" spans="1:27" s="7" customForma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5"/>
      <c r="K103" s="69"/>
      <c r="L103" s="69"/>
      <c r="M103" s="69"/>
      <c r="Z103" s="66"/>
      <c r="AA103" s="11"/>
    </row>
    <row r="104" spans="1:27" s="7" customForma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5"/>
      <c r="K104" s="69"/>
      <c r="L104" s="69"/>
      <c r="M104" s="69"/>
      <c r="Z104" s="66"/>
      <c r="AA104" s="11"/>
    </row>
    <row r="105" spans="1:27" s="7" customForma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5"/>
      <c r="K105" s="69"/>
      <c r="L105" s="69"/>
      <c r="M105" s="69"/>
      <c r="Z105" s="66"/>
      <c r="AA105" s="11"/>
    </row>
    <row r="106" spans="1:27" s="7" customForma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5"/>
      <c r="K106" s="69"/>
      <c r="L106" s="69"/>
      <c r="M106" s="69"/>
      <c r="Z106" s="66"/>
      <c r="AA106" s="11"/>
    </row>
    <row r="107" spans="1:27" s="7" customForma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5"/>
      <c r="K107" s="69"/>
      <c r="L107" s="69"/>
      <c r="M107" s="69"/>
      <c r="Z107" s="66"/>
      <c r="AA107" s="11"/>
    </row>
    <row r="108" spans="1:27" s="7" customForma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5"/>
      <c r="K108" s="69"/>
      <c r="L108" s="69"/>
      <c r="M108" s="69"/>
      <c r="Z108" s="66"/>
      <c r="AA108" s="11"/>
    </row>
    <row r="109" spans="1:27" s="7" customForma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5"/>
      <c r="K109" s="69"/>
      <c r="L109" s="69"/>
      <c r="M109" s="69"/>
      <c r="Z109" s="66"/>
      <c r="AA109" s="11"/>
    </row>
    <row r="110" spans="1:27" s="7" customForma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5"/>
      <c r="K110" s="69"/>
      <c r="L110" s="69"/>
      <c r="M110" s="69"/>
      <c r="Z110" s="66"/>
      <c r="AA110" s="11"/>
    </row>
    <row r="111" spans="1:27" s="7" customForma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5"/>
      <c r="K111" s="69"/>
      <c r="L111" s="69"/>
      <c r="M111" s="69"/>
      <c r="Z111" s="66"/>
      <c r="AA111" s="11"/>
    </row>
    <row r="112" spans="1:27" s="7" customForma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5"/>
      <c r="K112" s="69"/>
      <c r="L112" s="69"/>
      <c r="M112" s="69"/>
      <c r="Z112" s="66"/>
      <c r="AA112" s="11"/>
    </row>
    <row r="113" spans="1:27" s="7" customForma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5"/>
      <c r="K113" s="69"/>
      <c r="L113" s="69"/>
      <c r="M113" s="69"/>
      <c r="Z113" s="66"/>
      <c r="AA113" s="11"/>
    </row>
    <row r="114" spans="1:27" s="7" customForma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5"/>
      <c r="K114" s="69"/>
      <c r="L114" s="69"/>
      <c r="M114" s="69"/>
      <c r="Z114" s="66"/>
      <c r="AA114" s="11"/>
    </row>
    <row r="115" spans="1:27" s="7" customForma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5"/>
      <c r="K115" s="69"/>
      <c r="L115" s="69"/>
      <c r="M115" s="69"/>
      <c r="Z115" s="66"/>
      <c r="AA115" s="11"/>
    </row>
    <row r="116" spans="1:27" s="7" customForma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5"/>
      <c r="K116" s="69"/>
      <c r="L116" s="69"/>
      <c r="M116" s="69"/>
      <c r="Z116" s="66"/>
      <c r="AA116" s="11"/>
    </row>
    <row r="117" spans="1:27" s="7" customForma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5"/>
      <c r="K117" s="69"/>
      <c r="L117" s="69"/>
      <c r="M117" s="69"/>
      <c r="Z117" s="66"/>
      <c r="AA117" s="11"/>
    </row>
    <row r="118" spans="1:27" s="7" customForma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5"/>
      <c r="K118" s="69"/>
      <c r="L118" s="69"/>
      <c r="M118" s="69"/>
      <c r="Z118" s="66"/>
      <c r="AA118" s="11"/>
    </row>
    <row r="119" spans="1:27" s="7" customForma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5"/>
      <c r="K119" s="69"/>
      <c r="L119" s="69"/>
      <c r="M119" s="69"/>
      <c r="Z119" s="66"/>
      <c r="AA119" s="11"/>
    </row>
  </sheetData>
  <mergeCells count="91">
    <mergeCell ref="Y29:Y30"/>
    <mergeCell ref="Z29:Z30"/>
    <mergeCell ref="N29:N30"/>
    <mergeCell ref="O29:O30"/>
    <mergeCell ref="P29:P30"/>
    <mergeCell ref="Q29:Q30"/>
    <mergeCell ref="V29:V30"/>
    <mergeCell ref="R29:R30"/>
    <mergeCell ref="S29:S30"/>
    <mergeCell ref="W29:W30"/>
    <mergeCell ref="X29:X30"/>
    <mergeCell ref="I29:I30"/>
    <mergeCell ref="J29:J30"/>
    <mergeCell ref="K29:K30"/>
    <mergeCell ref="L29:L30"/>
    <mergeCell ref="M29:M30"/>
    <mergeCell ref="A29:A30"/>
    <mergeCell ref="B29:B30"/>
    <mergeCell ref="E29:E30"/>
    <mergeCell ref="G29:G30"/>
    <mergeCell ref="H29:H30"/>
    <mergeCell ref="F29:F30"/>
    <mergeCell ref="C29:C30"/>
    <mergeCell ref="Z26:Z27"/>
    <mergeCell ref="A13:A14"/>
    <mergeCell ref="B13:B14"/>
    <mergeCell ref="C13:C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Y13:Y14"/>
    <mergeCell ref="Z13:Z14"/>
    <mergeCell ref="N13:N14"/>
    <mergeCell ref="N26:N27"/>
    <mergeCell ref="M26:M27"/>
    <mergeCell ref="L26:L27"/>
    <mergeCell ref="Q26:Q27"/>
    <mergeCell ref="Y26:Y27"/>
    <mergeCell ref="V26:V27"/>
    <mergeCell ref="R26:R27"/>
    <mergeCell ref="S26:S27"/>
    <mergeCell ref="W26:W27"/>
    <mergeCell ref="X26:X27"/>
    <mergeCell ref="P26:P27"/>
    <mergeCell ref="O26:O27"/>
    <mergeCell ref="K26:K27"/>
    <mergeCell ref="J26:J27"/>
    <mergeCell ref="I26:I27"/>
    <mergeCell ref="H26:H27"/>
    <mergeCell ref="G26:G27"/>
    <mergeCell ref="F26:F27"/>
    <mergeCell ref="E26:E27"/>
    <mergeCell ref="C26:C27"/>
    <mergeCell ref="B26:B27"/>
    <mergeCell ref="A26:A27"/>
    <mergeCell ref="Z6:Z7"/>
    <mergeCell ref="P6:P7"/>
    <mergeCell ref="Q6:Q7"/>
    <mergeCell ref="R6:S6"/>
    <mergeCell ref="T6:U6"/>
    <mergeCell ref="V6:V7"/>
    <mergeCell ref="W6:X6"/>
    <mergeCell ref="A5:Y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Y6:Y7"/>
    <mergeCell ref="W13:W14"/>
    <mergeCell ref="S13:S14"/>
    <mergeCell ref="O6:O7"/>
    <mergeCell ref="O13:O14"/>
    <mergeCell ref="P13:P14"/>
    <mergeCell ref="Q13:Q14"/>
    <mergeCell ref="V13:V14"/>
  </mergeCells>
  <pageMargins left="0.39370078740157483" right="0.39370078740157483" top="0.78740157480314965" bottom="0.78740157480314965" header="0.31496062992125984" footer="0.31496062992125984"/>
  <pageSetup paperSize="9" scale="44" firstPageNumber="175" fitToHeight="0" orientation="landscape" useFirstPageNumber="1" r:id="rId1"/>
  <headerFooter>
    <oddFooter>&amp;L&amp;"Arial,Kurzíva"Zastupitelstvo Olomouckého kraje 12.12.2022
11.1. - Rozpočet OK na rok 2023 - návrh rozpočtu 
Příloha č. 5g) - Projekty - investiční&amp;R&amp;"Arial,Kurzíva"Strana &amp;P (celkem 193)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71"/>
  <sheetViews>
    <sheetView showGridLines="0" view="pageBreakPreview" zoomScale="70" zoomScaleNormal="70" zoomScaleSheetLayoutView="70" workbookViewId="0">
      <selection activeCell="L6" sqref="L6:L7"/>
    </sheetView>
  </sheetViews>
  <sheetFormatPr defaultColWidth="9.140625" defaultRowHeight="15" outlineLevelCol="1" x14ac:dyDescent="0.25"/>
  <cols>
    <col min="1" max="2" width="5.7109375" style="162" customWidth="1"/>
    <col min="3" max="3" width="7.7109375" style="162" hidden="1" customWidth="1" outlineLevel="1"/>
    <col min="4" max="4" width="6.42578125" style="162" hidden="1" customWidth="1" outlineLevel="1"/>
    <col min="5" max="5" width="7.7109375" style="162" customWidth="1" collapsed="1"/>
    <col min="6" max="6" width="15.140625" style="162" hidden="1" customWidth="1" outlineLevel="1"/>
    <col min="7" max="7" width="61.140625" style="162" customWidth="1" collapsed="1"/>
    <col min="8" max="8" width="44.7109375" style="162" customWidth="1"/>
    <col min="9" max="9" width="7.140625" style="162" customWidth="1"/>
    <col min="10" max="10" width="14.7109375" style="158" customWidth="1"/>
    <col min="11" max="12" width="14.85546875" style="160" customWidth="1"/>
    <col min="13" max="13" width="13.5703125" style="160" customWidth="1"/>
    <col min="14" max="14" width="18.42578125" style="160" customWidth="1"/>
    <col min="15" max="15" width="14.7109375" style="160" customWidth="1"/>
    <col min="16" max="16" width="16.28515625" style="160" customWidth="1"/>
    <col min="17" max="17" width="16.7109375" style="160" customWidth="1"/>
    <col min="18" max="18" width="17.28515625" style="160" customWidth="1"/>
    <col min="19" max="19" width="16.85546875" style="160" customWidth="1"/>
    <col min="20" max="22" width="14.85546875" style="160" customWidth="1"/>
    <col min="23" max="23" width="14.42578125" style="160" customWidth="1"/>
    <col min="24" max="24" width="10.140625" style="159" hidden="1" customWidth="1"/>
    <col min="25" max="25" width="17.7109375" style="168" customWidth="1"/>
    <col min="26" max="16384" width="9.140625" style="162"/>
  </cols>
  <sheetData>
    <row r="1" spans="1:26" ht="20.25" x14ac:dyDescent="0.3">
      <c r="A1" s="94" t="s">
        <v>174</v>
      </c>
      <c r="B1" s="1"/>
      <c r="C1" s="1"/>
      <c r="D1" s="1"/>
      <c r="E1" s="1"/>
      <c r="F1" s="2"/>
      <c r="G1" s="3"/>
      <c r="H1" s="4"/>
      <c r="I1" s="1"/>
      <c r="K1" s="159"/>
      <c r="N1" s="8"/>
      <c r="O1" s="8"/>
      <c r="Q1" s="8"/>
      <c r="R1" s="8"/>
      <c r="S1" s="8"/>
      <c r="T1" s="9"/>
      <c r="U1" s="161"/>
      <c r="V1" s="162"/>
      <c r="W1" s="162"/>
      <c r="X1" s="163"/>
      <c r="Y1" s="162"/>
    </row>
    <row r="2" spans="1:26" ht="15.75" x14ac:dyDescent="0.25">
      <c r="A2" s="103" t="s">
        <v>175</v>
      </c>
      <c r="B2" s="95"/>
      <c r="C2" s="95"/>
      <c r="D2" s="164"/>
      <c r="E2" s="164"/>
      <c r="F2" s="97"/>
      <c r="G2" s="98" t="s">
        <v>176</v>
      </c>
      <c r="H2" s="99" t="s">
        <v>177</v>
      </c>
      <c r="I2" s="13"/>
      <c r="K2" s="159"/>
      <c r="N2" s="14"/>
      <c r="O2" s="14"/>
      <c r="Q2" s="14"/>
      <c r="R2" s="14"/>
      <c r="S2" s="14"/>
      <c r="T2" s="15"/>
      <c r="U2" s="161"/>
      <c r="V2" s="162"/>
      <c r="W2" s="162"/>
      <c r="X2" s="163"/>
      <c r="Y2" s="162"/>
    </row>
    <row r="3" spans="1:26" ht="15.75" x14ac:dyDescent="0.25">
      <c r="A3" s="100"/>
      <c r="B3" s="101"/>
      <c r="C3" s="95"/>
      <c r="D3" s="164"/>
      <c r="E3" s="164"/>
      <c r="F3" s="97"/>
      <c r="G3" s="101" t="s">
        <v>1</v>
      </c>
      <c r="H3" s="102"/>
      <c r="I3" s="13"/>
      <c r="K3" s="159"/>
      <c r="N3" s="14"/>
      <c r="O3" s="14"/>
      <c r="Q3" s="14"/>
      <c r="R3" s="14"/>
      <c r="S3" s="14"/>
      <c r="T3" s="15"/>
      <c r="U3" s="161"/>
      <c r="V3" s="162"/>
      <c r="W3" s="162"/>
      <c r="X3" s="163"/>
      <c r="Y3" s="162"/>
    </row>
    <row r="4" spans="1:26" ht="17.45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6"/>
      <c r="M4" s="165"/>
      <c r="N4" s="166"/>
      <c r="O4" s="165"/>
      <c r="P4" s="165"/>
      <c r="Q4" s="165"/>
      <c r="R4" s="165"/>
      <c r="S4" s="165"/>
      <c r="T4" s="165"/>
      <c r="U4" s="165"/>
      <c r="V4" s="165"/>
      <c r="W4" s="167" t="s">
        <v>2</v>
      </c>
      <c r="Z4" s="161"/>
    </row>
    <row r="5" spans="1:26" ht="25.5" customHeight="1" x14ac:dyDescent="0.25">
      <c r="A5" s="420" t="s">
        <v>178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2"/>
      <c r="X5" s="419"/>
      <c r="Y5" s="419"/>
    </row>
    <row r="6" spans="1:26" ht="25.5" customHeight="1" x14ac:dyDescent="0.25">
      <c r="A6" s="353" t="s">
        <v>3</v>
      </c>
      <c r="B6" s="353" t="s">
        <v>4</v>
      </c>
      <c r="C6" s="354" t="s">
        <v>179</v>
      </c>
      <c r="D6" s="354" t="s">
        <v>5</v>
      </c>
      <c r="E6" s="354" t="s">
        <v>7</v>
      </c>
      <c r="F6" s="354" t="s">
        <v>8</v>
      </c>
      <c r="G6" s="354" t="s">
        <v>9</v>
      </c>
      <c r="H6" s="344" t="s">
        <v>10</v>
      </c>
      <c r="I6" s="355" t="s">
        <v>11</v>
      </c>
      <c r="J6" s="344" t="s">
        <v>12</v>
      </c>
      <c r="K6" s="344" t="s">
        <v>13</v>
      </c>
      <c r="L6" s="344" t="s">
        <v>14</v>
      </c>
      <c r="M6" s="344" t="s">
        <v>15</v>
      </c>
      <c r="N6" s="344" t="s">
        <v>22</v>
      </c>
      <c r="O6" s="343" t="s">
        <v>80</v>
      </c>
      <c r="P6" s="412" t="s">
        <v>84</v>
      </c>
      <c r="Q6" s="412" t="s">
        <v>82</v>
      </c>
      <c r="R6" s="413" t="s">
        <v>21</v>
      </c>
      <c r="S6" s="413"/>
      <c r="T6" s="412" t="s">
        <v>180</v>
      </c>
      <c r="U6" s="413" t="s">
        <v>21</v>
      </c>
      <c r="V6" s="413"/>
      <c r="W6" s="343" t="s">
        <v>83</v>
      </c>
      <c r="X6" s="343" t="s">
        <v>181</v>
      </c>
      <c r="Y6" s="336" t="s">
        <v>16</v>
      </c>
    </row>
    <row r="7" spans="1:26" ht="81" customHeight="1" x14ac:dyDescent="0.25">
      <c r="A7" s="353"/>
      <c r="B7" s="353"/>
      <c r="C7" s="354"/>
      <c r="D7" s="354"/>
      <c r="E7" s="354"/>
      <c r="F7" s="354"/>
      <c r="G7" s="354"/>
      <c r="H7" s="344"/>
      <c r="I7" s="355"/>
      <c r="J7" s="344"/>
      <c r="K7" s="344"/>
      <c r="L7" s="344"/>
      <c r="M7" s="344"/>
      <c r="N7" s="344"/>
      <c r="O7" s="343"/>
      <c r="P7" s="412"/>
      <c r="Q7" s="412"/>
      <c r="R7" s="21" t="s">
        <v>182</v>
      </c>
      <c r="S7" s="21" t="s">
        <v>183</v>
      </c>
      <c r="T7" s="412"/>
      <c r="U7" s="21" t="s">
        <v>19</v>
      </c>
      <c r="V7" s="21" t="s">
        <v>20</v>
      </c>
      <c r="W7" s="343"/>
      <c r="X7" s="343"/>
      <c r="Y7" s="336"/>
    </row>
    <row r="8" spans="1:26" s="171" customFormat="1" ht="25.5" customHeight="1" x14ac:dyDescent="0.3">
      <c r="A8" s="169" t="s">
        <v>17</v>
      </c>
      <c r="B8" s="169"/>
      <c r="C8" s="169"/>
      <c r="D8" s="169"/>
      <c r="E8" s="169"/>
      <c r="F8" s="169"/>
      <c r="G8" s="169"/>
      <c r="H8" s="169"/>
      <c r="I8" s="169"/>
      <c r="J8" s="169"/>
      <c r="K8" s="24">
        <f>SUM(K9:K9)</f>
        <v>38298</v>
      </c>
      <c r="L8" s="24">
        <f>SUM(L9:L9)</f>
        <v>34468.200000000004</v>
      </c>
      <c r="M8" s="24">
        <f>SUM(M9:M9)</f>
        <v>3829.7999999999956</v>
      </c>
      <c r="N8" s="24"/>
      <c r="O8" s="24">
        <f t="shared" ref="O8:W8" si="0">SUM(O9:O9)</f>
        <v>6866</v>
      </c>
      <c r="P8" s="25">
        <f>SUM(P9:P9)</f>
        <v>31088</v>
      </c>
      <c r="Q8" s="25">
        <f t="shared" si="0"/>
        <v>27602</v>
      </c>
      <c r="R8" s="25">
        <f t="shared" si="0"/>
        <v>0</v>
      </c>
      <c r="S8" s="25">
        <f t="shared" si="0"/>
        <v>27602</v>
      </c>
      <c r="T8" s="25">
        <f>SUM(T9:T9)</f>
        <v>3486</v>
      </c>
      <c r="U8" s="25">
        <f t="shared" si="0"/>
        <v>3486</v>
      </c>
      <c r="V8" s="25">
        <f t="shared" si="0"/>
        <v>0</v>
      </c>
      <c r="W8" s="24">
        <f t="shared" si="0"/>
        <v>344</v>
      </c>
      <c r="X8" s="170"/>
      <c r="Y8" s="26"/>
    </row>
    <row r="9" spans="1:26" s="183" customFormat="1" ht="74.45" customHeight="1" x14ac:dyDescent="0.25">
      <c r="A9" s="172">
        <v>1</v>
      </c>
      <c r="B9" s="42" t="s">
        <v>184</v>
      </c>
      <c r="C9" s="172">
        <v>6121</v>
      </c>
      <c r="D9" s="172">
        <v>2321</v>
      </c>
      <c r="E9" s="172">
        <v>61</v>
      </c>
      <c r="F9" s="173">
        <v>60002101505</v>
      </c>
      <c r="G9" s="174" t="s">
        <v>185</v>
      </c>
      <c r="H9" s="45" t="s">
        <v>186</v>
      </c>
      <c r="I9" s="46"/>
      <c r="J9" s="46" t="s">
        <v>33</v>
      </c>
      <c r="K9" s="127">
        <v>38298</v>
      </c>
      <c r="L9" s="127">
        <f>0.9*K9</f>
        <v>34468.200000000004</v>
      </c>
      <c r="M9" s="127">
        <f>+K9-L9</f>
        <v>3829.7999999999956</v>
      </c>
      <c r="N9" s="175" t="s">
        <v>187</v>
      </c>
      <c r="O9" s="176">
        <v>6866</v>
      </c>
      <c r="P9" s="177">
        <f>Q9+T9</f>
        <v>31088</v>
      </c>
      <c r="Q9" s="178">
        <f>SUM(R9:S9)</f>
        <v>27602</v>
      </c>
      <c r="R9" s="127">
        <v>0</v>
      </c>
      <c r="S9" s="176">
        <v>27602</v>
      </c>
      <c r="T9" s="179">
        <f>SUM(U9:V9)</f>
        <v>3486</v>
      </c>
      <c r="U9" s="180">
        <f>3830-344</f>
        <v>3486</v>
      </c>
      <c r="V9" s="180">
        <v>0</v>
      </c>
      <c r="W9" s="180">
        <f>K9-O9-P9</f>
        <v>344</v>
      </c>
      <c r="X9" s="181">
        <v>1</v>
      </c>
      <c r="Y9" s="182" t="s">
        <v>188</v>
      </c>
    </row>
    <row r="10" spans="1:26" ht="34.9" customHeight="1" x14ac:dyDescent="0.25">
      <c r="A10" s="347" t="s">
        <v>189</v>
      </c>
      <c r="B10" s="348"/>
      <c r="C10" s="348"/>
      <c r="D10" s="348"/>
      <c r="E10" s="348"/>
      <c r="F10" s="348"/>
      <c r="G10" s="348"/>
      <c r="H10" s="348"/>
      <c r="I10" s="348"/>
      <c r="J10" s="349"/>
      <c r="K10" s="58">
        <f>K8</f>
        <v>38298</v>
      </c>
      <c r="L10" s="58">
        <f>L8</f>
        <v>34468.200000000004</v>
      </c>
      <c r="M10" s="58">
        <f>M8</f>
        <v>3829.7999999999956</v>
      </c>
      <c r="N10" s="58"/>
      <c r="O10" s="58">
        <f t="shared" ref="O10:W10" si="1">O8</f>
        <v>6866</v>
      </c>
      <c r="P10" s="58">
        <f t="shared" si="1"/>
        <v>31088</v>
      </c>
      <c r="Q10" s="58">
        <f t="shared" si="1"/>
        <v>27602</v>
      </c>
      <c r="R10" s="58">
        <f t="shared" si="1"/>
        <v>0</v>
      </c>
      <c r="S10" s="58">
        <f t="shared" si="1"/>
        <v>27602</v>
      </c>
      <c r="T10" s="58">
        <f t="shared" si="1"/>
        <v>3486</v>
      </c>
      <c r="U10" s="58">
        <f t="shared" si="1"/>
        <v>3486</v>
      </c>
      <c r="V10" s="58">
        <f t="shared" si="1"/>
        <v>0</v>
      </c>
      <c r="W10" s="58">
        <f t="shared" si="1"/>
        <v>344</v>
      </c>
      <c r="X10" s="185"/>
      <c r="Y10" s="60"/>
    </row>
    <row r="11" spans="1:26" s="160" customFormat="1" x14ac:dyDescent="0.25">
      <c r="A11" s="158"/>
      <c r="B11" s="158"/>
      <c r="C11" s="158"/>
      <c r="D11" s="158"/>
      <c r="E11" s="158"/>
      <c r="F11" s="158"/>
      <c r="G11" s="158"/>
      <c r="H11" s="158"/>
      <c r="I11" s="162"/>
      <c r="J11" s="158"/>
      <c r="K11" s="186"/>
      <c r="L11" s="186"/>
      <c r="M11" s="186"/>
      <c r="X11" s="159"/>
      <c r="Y11" s="168"/>
      <c r="Z11" s="162"/>
    </row>
    <row r="12" spans="1:26" s="160" customFormat="1" x14ac:dyDescent="0.25">
      <c r="A12" s="158"/>
      <c r="B12" s="158"/>
      <c r="C12" s="158"/>
      <c r="D12" s="158"/>
      <c r="E12" s="158"/>
      <c r="F12" s="158"/>
      <c r="G12" s="158"/>
      <c r="H12" s="158"/>
      <c r="I12" s="162"/>
      <c r="J12" s="158"/>
      <c r="K12" s="186"/>
      <c r="L12" s="186"/>
      <c r="M12" s="186"/>
      <c r="X12" s="159"/>
      <c r="Y12" s="168"/>
      <c r="Z12" s="162"/>
    </row>
    <row r="13" spans="1:26" s="160" customFormat="1" x14ac:dyDescent="0.25">
      <c r="A13" s="158"/>
      <c r="B13" s="158"/>
      <c r="C13" s="158"/>
      <c r="D13" s="158"/>
      <c r="E13" s="158"/>
      <c r="F13" s="158"/>
      <c r="G13" s="158"/>
      <c r="H13" s="158"/>
      <c r="I13" s="162"/>
      <c r="J13" s="158"/>
      <c r="K13" s="186"/>
      <c r="L13" s="186"/>
      <c r="M13" s="186"/>
      <c r="X13" s="159"/>
      <c r="Y13" s="168"/>
      <c r="Z13" s="162"/>
    </row>
    <row r="14" spans="1:26" s="160" customFormat="1" x14ac:dyDescent="0.25">
      <c r="A14" s="158"/>
      <c r="B14" s="158"/>
      <c r="C14" s="158"/>
      <c r="D14" s="158"/>
      <c r="E14" s="158"/>
      <c r="F14" s="158"/>
      <c r="G14" s="158"/>
      <c r="H14" s="158"/>
      <c r="I14" s="162"/>
      <c r="J14" s="158"/>
      <c r="K14" s="186"/>
      <c r="L14" s="186"/>
      <c r="M14" s="186"/>
      <c r="X14" s="159"/>
      <c r="Y14" s="168"/>
      <c r="Z14" s="162"/>
    </row>
    <row r="15" spans="1:26" s="160" customFormat="1" x14ac:dyDescent="0.25">
      <c r="A15" s="158"/>
      <c r="B15" s="158"/>
      <c r="C15" s="158"/>
      <c r="D15" s="158"/>
      <c r="E15" s="158"/>
      <c r="F15" s="158"/>
      <c r="G15" s="158"/>
      <c r="H15" s="158"/>
      <c r="I15" s="162"/>
      <c r="J15" s="158"/>
      <c r="K15" s="186"/>
      <c r="L15" s="186"/>
      <c r="M15" s="186"/>
      <c r="X15" s="159"/>
      <c r="Y15" s="168"/>
      <c r="Z15" s="162"/>
    </row>
    <row r="16" spans="1:26" s="160" customFormat="1" x14ac:dyDescent="0.25">
      <c r="A16" s="158"/>
      <c r="B16" s="158"/>
      <c r="C16" s="158"/>
      <c r="D16" s="158"/>
      <c r="E16" s="158"/>
      <c r="F16" s="158"/>
      <c r="G16" s="158"/>
      <c r="H16" s="158"/>
      <c r="I16" s="162"/>
      <c r="J16" s="158"/>
      <c r="K16" s="186"/>
      <c r="L16" s="186"/>
      <c r="M16" s="186"/>
      <c r="X16" s="159"/>
      <c r="Y16" s="168"/>
      <c r="Z16" s="162"/>
    </row>
    <row r="17" spans="1:26" s="160" customFormat="1" x14ac:dyDescent="0.25">
      <c r="A17" s="158"/>
      <c r="B17" s="158"/>
      <c r="C17" s="158"/>
      <c r="D17" s="158"/>
      <c r="E17" s="158"/>
      <c r="F17" s="158"/>
      <c r="G17" s="158"/>
      <c r="H17" s="158"/>
      <c r="I17" s="162"/>
      <c r="J17" s="158"/>
      <c r="K17" s="186"/>
      <c r="L17" s="186"/>
      <c r="M17" s="186"/>
      <c r="X17" s="159"/>
      <c r="Y17" s="168"/>
      <c r="Z17" s="162"/>
    </row>
    <row r="18" spans="1:26" s="160" customFormat="1" x14ac:dyDescent="0.25">
      <c r="A18" s="158"/>
      <c r="B18" s="158"/>
      <c r="C18" s="158"/>
      <c r="D18" s="158"/>
      <c r="E18" s="158"/>
      <c r="F18" s="158"/>
      <c r="G18" s="158"/>
      <c r="H18" s="158"/>
      <c r="I18" s="162"/>
      <c r="J18" s="158"/>
      <c r="K18" s="186"/>
      <c r="L18" s="186"/>
      <c r="M18" s="186"/>
      <c r="X18" s="159"/>
      <c r="Y18" s="168"/>
      <c r="Z18" s="162"/>
    </row>
    <row r="19" spans="1:26" s="160" customFormat="1" x14ac:dyDescent="0.25">
      <c r="A19" s="158"/>
      <c r="B19" s="158"/>
      <c r="C19" s="158"/>
      <c r="D19" s="158"/>
      <c r="E19" s="158"/>
      <c r="F19" s="158"/>
      <c r="G19" s="158"/>
      <c r="H19" s="158"/>
      <c r="I19" s="162"/>
      <c r="J19" s="158"/>
      <c r="K19" s="186"/>
      <c r="L19" s="186"/>
      <c r="M19" s="186"/>
      <c r="X19" s="159"/>
      <c r="Y19" s="168"/>
      <c r="Z19" s="162"/>
    </row>
    <row r="20" spans="1:26" s="160" customFormat="1" x14ac:dyDescent="0.25">
      <c r="A20" s="162"/>
      <c r="B20" s="162"/>
      <c r="C20" s="162"/>
      <c r="D20" s="162"/>
      <c r="E20" s="162"/>
      <c r="F20" s="162"/>
      <c r="G20" s="162"/>
      <c r="H20" s="162"/>
      <c r="I20" s="162"/>
      <c r="J20" s="158"/>
      <c r="K20" s="186"/>
      <c r="L20" s="186"/>
      <c r="M20" s="186"/>
      <c r="X20" s="159"/>
      <c r="Y20" s="168"/>
      <c r="Z20" s="162"/>
    </row>
    <row r="21" spans="1:26" s="160" customFormat="1" x14ac:dyDescent="0.25">
      <c r="A21" s="162"/>
      <c r="B21" s="162"/>
      <c r="C21" s="162"/>
      <c r="D21" s="162"/>
      <c r="E21" s="162"/>
      <c r="F21" s="162"/>
      <c r="G21" s="162"/>
      <c r="H21" s="162"/>
      <c r="I21" s="162"/>
      <c r="J21" s="158"/>
      <c r="K21" s="186"/>
      <c r="L21" s="186"/>
      <c r="M21" s="186"/>
      <c r="X21" s="159"/>
      <c r="Y21" s="168"/>
      <c r="Z21" s="162"/>
    </row>
    <row r="22" spans="1:26" s="160" customFormat="1" x14ac:dyDescent="0.25">
      <c r="A22" s="162"/>
      <c r="B22" s="162"/>
      <c r="C22" s="162"/>
      <c r="D22" s="162"/>
      <c r="E22" s="162"/>
      <c r="F22" s="162"/>
      <c r="G22" s="162"/>
      <c r="H22" s="162"/>
      <c r="I22" s="162"/>
      <c r="J22" s="158"/>
      <c r="K22" s="186"/>
      <c r="L22" s="186"/>
      <c r="M22" s="186"/>
      <c r="X22" s="159"/>
      <c r="Y22" s="168"/>
      <c r="Z22" s="162"/>
    </row>
    <row r="23" spans="1:26" s="160" customFormat="1" x14ac:dyDescent="0.25">
      <c r="A23" s="162"/>
      <c r="B23" s="162"/>
      <c r="C23" s="162"/>
      <c r="D23" s="162"/>
      <c r="E23" s="162"/>
      <c r="F23" s="162"/>
      <c r="G23" s="162"/>
      <c r="H23" s="162"/>
      <c r="I23" s="162"/>
      <c r="J23" s="158"/>
      <c r="K23" s="186"/>
      <c r="L23" s="186"/>
      <c r="M23" s="186"/>
      <c r="X23" s="159"/>
      <c r="Y23" s="168"/>
      <c r="Z23" s="162"/>
    </row>
    <row r="24" spans="1:26" s="160" customFormat="1" x14ac:dyDescent="0.25">
      <c r="A24" s="162"/>
      <c r="B24" s="162"/>
      <c r="C24" s="162"/>
      <c r="D24" s="162"/>
      <c r="E24" s="162"/>
      <c r="F24" s="162"/>
      <c r="G24" s="162"/>
      <c r="H24" s="162"/>
      <c r="I24" s="162"/>
      <c r="J24" s="158"/>
      <c r="K24" s="186"/>
      <c r="L24" s="186"/>
      <c r="M24" s="186"/>
      <c r="X24" s="159"/>
      <c r="Y24" s="168"/>
      <c r="Z24" s="162"/>
    </row>
    <row r="25" spans="1:26" s="160" customFormat="1" x14ac:dyDescent="0.25">
      <c r="A25" s="162"/>
      <c r="B25" s="162"/>
      <c r="C25" s="162"/>
      <c r="D25" s="162"/>
      <c r="E25" s="162"/>
      <c r="F25" s="162"/>
      <c r="G25" s="162"/>
      <c r="H25" s="162"/>
      <c r="I25" s="162"/>
      <c r="J25" s="158"/>
      <c r="K25" s="186"/>
      <c r="L25" s="186"/>
      <c r="M25" s="186"/>
      <c r="X25" s="159"/>
      <c r="Y25" s="168"/>
      <c r="Z25" s="162"/>
    </row>
    <row r="26" spans="1:26" s="160" customFormat="1" x14ac:dyDescent="0.25">
      <c r="A26" s="162"/>
      <c r="B26" s="162"/>
      <c r="C26" s="162"/>
      <c r="D26" s="162"/>
      <c r="E26" s="162"/>
      <c r="F26" s="162"/>
      <c r="G26" s="162"/>
      <c r="H26" s="162"/>
      <c r="I26" s="162"/>
      <c r="J26" s="158"/>
      <c r="K26" s="186"/>
      <c r="L26" s="186"/>
      <c r="M26" s="186"/>
      <c r="X26" s="159"/>
      <c r="Y26" s="168"/>
      <c r="Z26" s="162"/>
    </row>
    <row r="27" spans="1:26" s="160" customFormat="1" x14ac:dyDescent="0.25">
      <c r="A27" s="162"/>
      <c r="B27" s="162"/>
      <c r="C27" s="162"/>
      <c r="D27" s="162"/>
      <c r="E27" s="162"/>
      <c r="F27" s="162"/>
      <c r="G27" s="162"/>
      <c r="H27" s="162"/>
      <c r="I27" s="162"/>
      <c r="J27" s="158"/>
      <c r="K27" s="186"/>
      <c r="L27" s="186"/>
      <c r="M27" s="186"/>
      <c r="X27" s="159"/>
      <c r="Y27" s="168"/>
      <c r="Z27" s="162"/>
    </row>
    <row r="28" spans="1:26" s="160" customFormat="1" x14ac:dyDescent="0.25">
      <c r="A28" s="162"/>
      <c r="B28" s="162"/>
      <c r="C28" s="162"/>
      <c r="D28" s="162"/>
      <c r="E28" s="162"/>
      <c r="F28" s="162"/>
      <c r="G28" s="162"/>
      <c r="H28" s="162"/>
      <c r="I28" s="162"/>
      <c r="J28" s="158"/>
      <c r="K28" s="186"/>
      <c r="L28" s="186"/>
      <c r="M28" s="186"/>
      <c r="X28" s="159"/>
      <c r="Y28" s="168"/>
      <c r="Z28" s="162"/>
    </row>
    <row r="29" spans="1:26" s="160" customFormat="1" x14ac:dyDescent="0.25">
      <c r="A29" s="162"/>
      <c r="B29" s="162"/>
      <c r="C29" s="162"/>
      <c r="D29" s="162"/>
      <c r="E29" s="162"/>
      <c r="F29" s="162"/>
      <c r="G29" s="162"/>
      <c r="H29" s="162"/>
      <c r="I29" s="162"/>
      <c r="J29" s="158"/>
      <c r="K29" s="186"/>
      <c r="L29" s="186"/>
      <c r="M29" s="186"/>
      <c r="X29" s="159"/>
      <c r="Y29" s="168"/>
      <c r="Z29" s="162"/>
    </row>
    <row r="30" spans="1:26" s="160" customFormat="1" x14ac:dyDescent="0.25">
      <c r="A30" s="162"/>
      <c r="B30" s="162"/>
      <c r="C30" s="162"/>
      <c r="D30" s="162"/>
      <c r="E30" s="162"/>
      <c r="F30" s="162"/>
      <c r="G30" s="162"/>
      <c r="H30" s="162"/>
      <c r="I30" s="162"/>
      <c r="J30" s="158"/>
      <c r="K30" s="186"/>
      <c r="L30" s="186"/>
      <c r="M30" s="186"/>
      <c r="X30" s="159"/>
      <c r="Y30" s="168"/>
      <c r="Z30" s="162"/>
    </row>
    <row r="31" spans="1:26" s="160" customFormat="1" x14ac:dyDescent="0.25">
      <c r="A31" s="162"/>
      <c r="B31" s="162"/>
      <c r="C31" s="162"/>
      <c r="D31" s="162"/>
      <c r="E31" s="162"/>
      <c r="F31" s="162"/>
      <c r="G31" s="162"/>
      <c r="H31" s="162"/>
      <c r="I31" s="162"/>
      <c r="J31" s="158"/>
      <c r="K31" s="186"/>
      <c r="L31" s="186"/>
      <c r="M31" s="186"/>
      <c r="X31" s="159"/>
      <c r="Y31" s="168"/>
      <c r="Z31" s="162"/>
    </row>
    <row r="32" spans="1:26" s="160" customFormat="1" x14ac:dyDescent="0.25">
      <c r="A32" s="162"/>
      <c r="B32" s="162"/>
      <c r="C32" s="162"/>
      <c r="D32" s="162"/>
      <c r="E32" s="162"/>
      <c r="F32" s="162"/>
      <c r="G32" s="162"/>
      <c r="H32" s="162"/>
      <c r="I32" s="162"/>
      <c r="J32" s="158"/>
      <c r="K32" s="186"/>
      <c r="L32" s="186"/>
      <c r="M32" s="186"/>
      <c r="X32" s="159"/>
      <c r="Y32" s="168"/>
      <c r="Z32" s="162"/>
    </row>
    <row r="33" spans="1:26" s="160" customFormat="1" x14ac:dyDescent="0.25">
      <c r="A33" s="162"/>
      <c r="B33" s="162"/>
      <c r="C33" s="162"/>
      <c r="D33" s="162"/>
      <c r="E33" s="162"/>
      <c r="F33" s="162"/>
      <c r="G33" s="162"/>
      <c r="H33" s="162"/>
      <c r="I33" s="162"/>
      <c r="J33" s="158"/>
      <c r="K33" s="186"/>
      <c r="L33" s="186"/>
      <c r="M33" s="186"/>
      <c r="X33" s="159"/>
      <c r="Y33" s="168"/>
      <c r="Z33" s="162"/>
    </row>
    <row r="34" spans="1:26" s="160" customFormat="1" x14ac:dyDescent="0.25">
      <c r="A34" s="162"/>
      <c r="B34" s="162"/>
      <c r="C34" s="162"/>
      <c r="D34" s="162"/>
      <c r="E34" s="162"/>
      <c r="F34" s="162"/>
      <c r="G34" s="162"/>
      <c r="H34" s="162"/>
      <c r="I34" s="162"/>
      <c r="J34" s="158"/>
      <c r="K34" s="186"/>
      <c r="L34" s="186"/>
      <c r="M34" s="186"/>
      <c r="X34" s="159"/>
      <c r="Y34" s="168"/>
      <c r="Z34" s="162"/>
    </row>
    <row r="35" spans="1:26" s="160" customFormat="1" x14ac:dyDescent="0.25">
      <c r="A35" s="162"/>
      <c r="B35" s="162"/>
      <c r="C35" s="162"/>
      <c r="D35" s="162"/>
      <c r="E35" s="162"/>
      <c r="F35" s="162"/>
      <c r="G35" s="162"/>
      <c r="H35" s="162"/>
      <c r="I35" s="162"/>
      <c r="J35" s="158"/>
      <c r="K35" s="186"/>
      <c r="L35" s="186"/>
      <c r="M35" s="186"/>
      <c r="X35" s="159"/>
      <c r="Y35" s="168"/>
      <c r="Z35" s="162"/>
    </row>
    <row r="36" spans="1:26" s="160" customFormat="1" x14ac:dyDescent="0.25">
      <c r="A36" s="162"/>
      <c r="B36" s="162"/>
      <c r="C36" s="162"/>
      <c r="D36" s="162"/>
      <c r="E36" s="162"/>
      <c r="F36" s="162"/>
      <c r="G36" s="162"/>
      <c r="H36" s="162"/>
      <c r="I36" s="162"/>
      <c r="J36" s="158"/>
      <c r="K36" s="186"/>
      <c r="L36" s="186"/>
      <c r="M36" s="186"/>
      <c r="X36" s="159"/>
      <c r="Y36" s="168"/>
      <c r="Z36" s="162"/>
    </row>
    <row r="37" spans="1:26" s="160" customFormat="1" x14ac:dyDescent="0.25">
      <c r="A37" s="162"/>
      <c r="B37" s="162"/>
      <c r="C37" s="162"/>
      <c r="D37" s="162"/>
      <c r="E37" s="162"/>
      <c r="F37" s="162"/>
      <c r="G37" s="162"/>
      <c r="H37" s="162"/>
      <c r="I37" s="162"/>
      <c r="J37" s="158"/>
      <c r="K37" s="186"/>
      <c r="L37" s="186"/>
      <c r="M37" s="186"/>
      <c r="X37" s="159"/>
      <c r="Y37" s="168"/>
      <c r="Z37" s="162"/>
    </row>
    <row r="38" spans="1:26" s="160" customFormat="1" x14ac:dyDescent="0.25">
      <c r="A38" s="162"/>
      <c r="B38" s="162"/>
      <c r="C38" s="162"/>
      <c r="D38" s="162"/>
      <c r="E38" s="162"/>
      <c r="F38" s="162"/>
      <c r="G38" s="162"/>
      <c r="H38" s="162"/>
      <c r="I38" s="162"/>
      <c r="J38" s="158"/>
      <c r="K38" s="186"/>
      <c r="L38" s="186"/>
      <c r="M38" s="186"/>
      <c r="X38" s="159"/>
      <c r="Y38" s="168"/>
      <c r="Z38" s="162"/>
    </row>
    <row r="39" spans="1:26" s="160" customFormat="1" x14ac:dyDescent="0.25">
      <c r="A39" s="162"/>
      <c r="B39" s="162"/>
      <c r="C39" s="162"/>
      <c r="D39" s="162"/>
      <c r="E39" s="162"/>
      <c r="F39" s="162"/>
      <c r="G39" s="162"/>
      <c r="H39" s="162"/>
      <c r="I39" s="162"/>
      <c r="J39" s="158"/>
      <c r="K39" s="186"/>
      <c r="L39" s="186"/>
      <c r="M39" s="186"/>
      <c r="X39" s="159"/>
      <c r="Y39" s="168"/>
      <c r="Z39" s="162"/>
    </row>
    <row r="40" spans="1:26" s="160" customFormat="1" x14ac:dyDescent="0.25">
      <c r="A40" s="162"/>
      <c r="B40" s="162"/>
      <c r="C40" s="162"/>
      <c r="D40" s="162"/>
      <c r="E40" s="162"/>
      <c r="F40" s="162"/>
      <c r="G40" s="162"/>
      <c r="H40" s="162"/>
      <c r="I40" s="162"/>
      <c r="J40" s="158"/>
      <c r="K40" s="186"/>
      <c r="L40" s="186"/>
      <c r="M40" s="186"/>
      <c r="X40" s="159"/>
      <c r="Y40" s="168"/>
      <c r="Z40" s="162"/>
    </row>
    <row r="41" spans="1:26" s="160" customFormat="1" x14ac:dyDescent="0.25">
      <c r="A41" s="162"/>
      <c r="B41" s="162"/>
      <c r="C41" s="162"/>
      <c r="D41" s="162"/>
      <c r="E41" s="162"/>
      <c r="F41" s="162"/>
      <c r="G41" s="162"/>
      <c r="H41" s="162"/>
      <c r="I41" s="162"/>
      <c r="J41" s="158"/>
      <c r="K41" s="186"/>
      <c r="L41" s="186"/>
      <c r="M41" s="186"/>
      <c r="X41" s="159"/>
      <c r="Y41" s="168"/>
      <c r="Z41" s="162"/>
    </row>
    <row r="42" spans="1:26" s="160" customFormat="1" x14ac:dyDescent="0.25">
      <c r="A42" s="162"/>
      <c r="B42" s="162"/>
      <c r="C42" s="162"/>
      <c r="D42" s="162"/>
      <c r="E42" s="162"/>
      <c r="F42" s="162"/>
      <c r="G42" s="162"/>
      <c r="H42" s="162"/>
      <c r="I42" s="162"/>
      <c r="J42" s="158"/>
      <c r="K42" s="186"/>
      <c r="L42" s="186"/>
      <c r="M42" s="186"/>
      <c r="X42" s="159"/>
      <c r="Y42" s="168"/>
      <c r="Z42" s="162"/>
    </row>
    <row r="43" spans="1:26" s="160" customFormat="1" x14ac:dyDescent="0.25">
      <c r="A43" s="162"/>
      <c r="B43" s="162"/>
      <c r="C43" s="162"/>
      <c r="D43" s="162"/>
      <c r="E43" s="162"/>
      <c r="F43" s="162"/>
      <c r="G43" s="162"/>
      <c r="H43" s="162"/>
      <c r="I43" s="162"/>
      <c r="J43" s="158"/>
      <c r="K43" s="186"/>
      <c r="L43" s="186"/>
      <c r="M43" s="186"/>
      <c r="X43" s="159"/>
      <c r="Y43" s="168"/>
      <c r="Z43" s="162"/>
    </row>
    <row r="44" spans="1:26" s="160" customFormat="1" x14ac:dyDescent="0.25">
      <c r="A44" s="162"/>
      <c r="B44" s="162"/>
      <c r="C44" s="162"/>
      <c r="D44" s="162"/>
      <c r="E44" s="162"/>
      <c r="F44" s="162"/>
      <c r="G44" s="162"/>
      <c r="H44" s="162"/>
      <c r="I44" s="162"/>
      <c r="J44" s="158"/>
      <c r="K44" s="186"/>
      <c r="L44" s="186"/>
      <c r="M44" s="186"/>
      <c r="X44" s="159"/>
      <c r="Y44" s="168"/>
      <c r="Z44" s="162"/>
    </row>
    <row r="45" spans="1:26" s="160" customFormat="1" x14ac:dyDescent="0.25">
      <c r="A45" s="162"/>
      <c r="B45" s="162"/>
      <c r="C45" s="162"/>
      <c r="D45" s="162"/>
      <c r="E45" s="162"/>
      <c r="F45" s="162"/>
      <c r="G45" s="162"/>
      <c r="H45" s="162"/>
      <c r="I45" s="162"/>
      <c r="J45" s="158"/>
      <c r="K45" s="186"/>
      <c r="L45" s="186"/>
      <c r="M45" s="186"/>
      <c r="X45" s="159"/>
      <c r="Y45" s="168"/>
      <c r="Z45" s="162"/>
    </row>
    <row r="46" spans="1:26" s="160" customFormat="1" x14ac:dyDescent="0.25">
      <c r="A46" s="162"/>
      <c r="B46" s="162"/>
      <c r="C46" s="162"/>
      <c r="D46" s="162"/>
      <c r="E46" s="162"/>
      <c r="F46" s="162"/>
      <c r="G46" s="162"/>
      <c r="H46" s="162"/>
      <c r="I46" s="162"/>
      <c r="J46" s="158"/>
      <c r="K46" s="186"/>
      <c r="L46" s="186"/>
      <c r="M46" s="186"/>
      <c r="X46" s="159"/>
      <c r="Y46" s="168"/>
      <c r="Z46" s="162"/>
    </row>
    <row r="47" spans="1:26" s="160" customFormat="1" x14ac:dyDescent="0.25">
      <c r="A47" s="162"/>
      <c r="B47" s="162"/>
      <c r="C47" s="162"/>
      <c r="D47" s="162"/>
      <c r="E47" s="162"/>
      <c r="F47" s="162"/>
      <c r="G47" s="162"/>
      <c r="H47" s="162"/>
      <c r="I47" s="162"/>
      <c r="J47" s="158"/>
      <c r="K47" s="186"/>
      <c r="L47" s="186"/>
      <c r="M47" s="186"/>
      <c r="X47" s="159"/>
      <c r="Y47" s="168"/>
      <c r="Z47" s="162"/>
    </row>
    <row r="48" spans="1:26" s="160" customFormat="1" x14ac:dyDescent="0.25">
      <c r="A48" s="162"/>
      <c r="B48" s="162"/>
      <c r="C48" s="162"/>
      <c r="D48" s="162"/>
      <c r="E48" s="162"/>
      <c r="F48" s="162"/>
      <c r="G48" s="162"/>
      <c r="H48" s="162"/>
      <c r="I48" s="162"/>
      <c r="J48" s="158"/>
      <c r="K48" s="186"/>
      <c r="L48" s="186"/>
      <c r="M48" s="186"/>
      <c r="X48" s="159"/>
      <c r="Y48" s="168"/>
      <c r="Z48" s="162"/>
    </row>
    <row r="49" spans="1:26" s="160" customFormat="1" x14ac:dyDescent="0.25">
      <c r="A49" s="162"/>
      <c r="B49" s="162"/>
      <c r="C49" s="162"/>
      <c r="D49" s="162"/>
      <c r="E49" s="162"/>
      <c r="F49" s="162"/>
      <c r="G49" s="162"/>
      <c r="H49" s="162"/>
      <c r="I49" s="162"/>
      <c r="J49" s="158"/>
      <c r="K49" s="186"/>
      <c r="L49" s="186"/>
      <c r="M49" s="186"/>
      <c r="X49" s="159"/>
      <c r="Y49" s="168"/>
      <c r="Z49" s="162"/>
    </row>
    <row r="50" spans="1:26" s="160" customFormat="1" x14ac:dyDescent="0.25">
      <c r="A50" s="162"/>
      <c r="B50" s="162"/>
      <c r="C50" s="162"/>
      <c r="D50" s="162"/>
      <c r="E50" s="162"/>
      <c r="F50" s="162"/>
      <c r="G50" s="162"/>
      <c r="H50" s="162"/>
      <c r="I50" s="162"/>
      <c r="J50" s="158"/>
      <c r="K50" s="186"/>
      <c r="L50" s="186"/>
      <c r="M50" s="186"/>
      <c r="X50" s="159"/>
      <c r="Y50" s="168"/>
      <c r="Z50" s="162"/>
    </row>
    <row r="51" spans="1:26" s="160" customFormat="1" x14ac:dyDescent="0.25">
      <c r="A51" s="162"/>
      <c r="B51" s="162"/>
      <c r="C51" s="162"/>
      <c r="D51" s="162"/>
      <c r="E51" s="162"/>
      <c r="F51" s="162"/>
      <c r="G51" s="162"/>
      <c r="H51" s="162"/>
      <c r="I51" s="162"/>
      <c r="J51" s="158"/>
      <c r="K51" s="186"/>
      <c r="L51" s="186"/>
      <c r="M51" s="186"/>
      <c r="X51" s="159"/>
      <c r="Y51" s="168"/>
      <c r="Z51" s="162"/>
    </row>
    <row r="52" spans="1:26" s="160" customFormat="1" x14ac:dyDescent="0.25">
      <c r="A52" s="162"/>
      <c r="B52" s="162"/>
      <c r="C52" s="162"/>
      <c r="D52" s="162"/>
      <c r="E52" s="162"/>
      <c r="F52" s="162"/>
      <c r="G52" s="162"/>
      <c r="H52" s="162"/>
      <c r="I52" s="162"/>
      <c r="J52" s="158"/>
      <c r="K52" s="186"/>
      <c r="L52" s="186"/>
      <c r="M52" s="186"/>
      <c r="X52" s="159"/>
      <c r="Y52" s="168"/>
      <c r="Z52" s="162"/>
    </row>
    <row r="53" spans="1:26" s="160" customFormat="1" x14ac:dyDescent="0.25">
      <c r="A53" s="162"/>
      <c r="B53" s="162"/>
      <c r="C53" s="162"/>
      <c r="D53" s="162"/>
      <c r="E53" s="162"/>
      <c r="F53" s="162"/>
      <c r="G53" s="162"/>
      <c r="H53" s="162"/>
      <c r="I53" s="162"/>
      <c r="J53" s="158"/>
      <c r="K53" s="186"/>
      <c r="L53" s="186"/>
      <c r="M53" s="186"/>
      <c r="X53" s="159"/>
      <c r="Y53" s="168"/>
      <c r="Z53" s="162"/>
    </row>
    <row r="54" spans="1:26" s="160" customFormat="1" x14ac:dyDescent="0.25">
      <c r="A54" s="162"/>
      <c r="B54" s="162"/>
      <c r="C54" s="162"/>
      <c r="D54" s="162"/>
      <c r="E54" s="162"/>
      <c r="F54" s="162"/>
      <c r="G54" s="162"/>
      <c r="H54" s="162"/>
      <c r="I54" s="162"/>
      <c r="J54" s="158"/>
      <c r="K54" s="186"/>
      <c r="L54" s="186"/>
      <c r="M54" s="186"/>
      <c r="X54" s="159"/>
      <c r="Y54" s="168"/>
      <c r="Z54" s="162"/>
    </row>
    <row r="55" spans="1:26" s="160" customFormat="1" x14ac:dyDescent="0.25">
      <c r="A55" s="162"/>
      <c r="B55" s="162"/>
      <c r="C55" s="162"/>
      <c r="D55" s="162"/>
      <c r="E55" s="162"/>
      <c r="F55" s="162"/>
      <c r="G55" s="162"/>
      <c r="H55" s="162"/>
      <c r="I55" s="162"/>
      <c r="J55" s="158"/>
      <c r="K55" s="186"/>
      <c r="L55" s="186"/>
      <c r="M55" s="186"/>
      <c r="X55" s="159"/>
      <c r="Y55" s="168"/>
      <c r="Z55" s="162"/>
    </row>
    <row r="56" spans="1:26" s="160" customFormat="1" x14ac:dyDescent="0.25">
      <c r="A56" s="162"/>
      <c r="B56" s="162"/>
      <c r="C56" s="162"/>
      <c r="D56" s="162"/>
      <c r="E56" s="162"/>
      <c r="F56" s="162"/>
      <c r="G56" s="162"/>
      <c r="H56" s="162"/>
      <c r="I56" s="162"/>
      <c r="J56" s="158"/>
      <c r="K56" s="186"/>
      <c r="L56" s="186"/>
      <c r="M56" s="186"/>
      <c r="X56" s="159"/>
      <c r="Y56" s="168"/>
      <c r="Z56" s="162"/>
    </row>
    <row r="57" spans="1:26" s="160" customFormat="1" x14ac:dyDescent="0.25">
      <c r="A57" s="162"/>
      <c r="B57" s="162"/>
      <c r="C57" s="162"/>
      <c r="D57" s="162"/>
      <c r="E57" s="162"/>
      <c r="F57" s="162"/>
      <c r="G57" s="162"/>
      <c r="H57" s="162"/>
      <c r="I57" s="162"/>
      <c r="J57" s="158"/>
      <c r="K57" s="186"/>
      <c r="L57" s="186"/>
      <c r="M57" s="186"/>
      <c r="X57" s="159"/>
      <c r="Y57" s="168"/>
      <c r="Z57" s="162"/>
    </row>
    <row r="58" spans="1:26" s="160" customFormat="1" x14ac:dyDescent="0.25">
      <c r="A58" s="162"/>
      <c r="B58" s="162"/>
      <c r="C58" s="162"/>
      <c r="D58" s="162"/>
      <c r="E58" s="162"/>
      <c r="F58" s="162"/>
      <c r="G58" s="162"/>
      <c r="H58" s="162"/>
      <c r="I58" s="162"/>
      <c r="J58" s="158"/>
      <c r="K58" s="186"/>
      <c r="L58" s="186"/>
      <c r="M58" s="186"/>
      <c r="X58" s="159"/>
      <c r="Y58" s="168"/>
      <c r="Z58" s="162"/>
    </row>
    <row r="59" spans="1:26" s="160" customFormat="1" x14ac:dyDescent="0.25">
      <c r="A59" s="162"/>
      <c r="B59" s="162"/>
      <c r="C59" s="162"/>
      <c r="D59" s="162"/>
      <c r="E59" s="162"/>
      <c r="F59" s="162"/>
      <c r="G59" s="162"/>
      <c r="H59" s="162"/>
      <c r="I59" s="162"/>
      <c r="J59" s="158"/>
      <c r="K59" s="186"/>
      <c r="L59" s="186"/>
      <c r="M59" s="186"/>
      <c r="X59" s="159"/>
      <c r="Y59" s="168"/>
      <c r="Z59" s="162"/>
    </row>
    <row r="60" spans="1:26" s="160" customFormat="1" x14ac:dyDescent="0.25">
      <c r="A60" s="162"/>
      <c r="B60" s="162"/>
      <c r="C60" s="162"/>
      <c r="D60" s="162"/>
      <c r="E60" s="162"/>
      <c r="F60" s="162"/>
      <c r="G60" s="162"/>
      <c r="H60" s="162"/>
      <c r="I60" s="162"/>
      <c r="J60" s="158"/>
      <c r="K60" s="186"/>
      <c r="L60" s="186"/>
      <c r="M60" s="186"/>
      <c r="X60" s="159"/>
      <c r="Y60" s="168"/>
      <c r="Z60" s="162"/>
    </row>
    <row r="61" spans="1:26" s="160" customFormat="1" x14ac:dyDescent="0.25">
      <c r="A61" s="162"/>
      <c r="B61" s="162"/>
      <c r="C61" s="162"/>
      <c r="D61" s="162"/>
      <c r="E61" s="162"/>
      <c r="F61" s="162"/>
      <c r="G61" s="162"/>
      <c r="H61" s="162"/>
      <c r="I61" s="162"/>
      <c r="J61" s="158"/>
      <c r="K61" s="186"/>
      <c r="L61" s="186"/>
      <c r="M61" s="186"/>
      <c r="X61" s="159"/>
      <c r="Y61" s="168"/>
      <c r="Z61" s="162"/>
    </row>
    <row r="62" spans="1:26" s="160" customFormat="1" x14ac:dyDescent="0.25">
      <c r="A62" s="162"/>
      <c r="B62" s="162"/>
      <c r="C62" s="162"/>
      <c r="D62" s="162"/>
      <c r="E62" s="162"/>
      <c r="F62" s="162"/>
      <c r="G62" s="162"/>
      <c r="H62" s="162"/>
      <c r="I62" s="162"/>
      <c r="J62" s="158"/>
      <c r="K62" s="186"/>
      <c r="L62" s="186"/>
      <c r="M62" s="186"/>
      <c r="X62" s="159"/>
      <c r="Y62" s="168"/>
      <c r="Z62" s="162"/>
    </row>
    <row r="63" spans="1:26" s="160" customFormat="1" x14ac:dyDescent="0.25">
      <c r="A63" s="162"/>
      <c r="B63" s="162"/>
      <c r="C63" s="162"/>
      <c r="D63" s="162"/>
      <c r="E63" s="162"/>
      <c r="F63" s="162"/>
      <c r="G63" s="162"/>
      <c r="H63" s="162"/>
      <c r="I63" s="162"/>
      <c r="J63" s="158"/>
      <c r="K63" s="186"/>
      <c r="L63" s="186"/>
      <c r="M63" s="186"/>
      <c r="X63" s="159"/>
      <c r="Y63" s="168"/>
      <c r="Z63" s="162"/>
    </row>
    <row r="64" spans="1:26" s="160" customFormat="1" x14ac:dyDescent="0.25">
      <c r="A64" s="162"/>
      <c r="B64" s="162"/>
      <c r="C64" s="162"/>
      <c r="D64" s="162"/>
      <c r="E64" s="162"/>
      <c r="F64" s="162"/>
      <c r="G64" s="162"/>
      <c r="H64" s="162"/>
      <c r="I64" s="162"/>
      <c r="J64" s="158"/>
      <c r="K64" s="186"/>
      <c r="L64" s="186"/>
      <c r="M64" s="186"/>
      <c r="X64" s="159"/>
      <c r="Y64" s="168"/>
      <c r="Z64" s="162"/>
    </row>
    <row r="65" spans="1:26" s="160" customFormat="1" x14ac:dyDescent="0.25">
      <c r="A65" s="162"/>
      <c r="B65" s="162"/>
      <c r="C65" s="162"/>
      <c r="D65" s="162"/>
      <c r="E65" s="162"/>
      <c r="F65" s="162"/>
      <c r="G65" s="162"/>
      <c r="H65" s="162"/>
      <c r="I65" s="162"/>
      <c r="J65" s="158"/>
      <c r="K65" s="186"/>
      <c r="L65" s="186"/>
      <c r="M65" s="186"/>
      <c r="X65" s="159"/>
      <c r="Y65" s="168"/>
      <c r="Z65" s="162"/>
    </row>
    <row r="66" spans="1:26" s="160" customFormat="1" x14ac:dyDescent="0.25">
      <c r="A66" s="162"/>
      <c r="B66" s="162"/>
      <c r="C66" s="162"/>
      <c r="D66" s="162"/>
      <c r="E66" s="162"/>
      <c r="F66" s="162"/>
      <c r="G66" s="162"/>
      <c r="H66" s="162"/>
      <c r="I66" s="162"/>
      <c r="J66" s="158"/>
      <c r="K66" s="186"/>
      <c r="L66" s="186"/>
      <c r="M66" s="186"/>
      <c r="X66" s="159"/>
      <c r="Y66" s="168"/>
      <c r="Z66" s="162"/>
    </row>
    <row r="67" spans="1:26" s="160" customFormat="1" x14ac:dyDescent="0.25">
      <c r="A67" s="162"/>
      <c r="B67" s="162"/>
      <c r="C67" s="162"/>
      <c r="D67" s="162"/>
      <c r="E67" s="162"/>
      <c r="F67" s="162"/>
      <c r="G67" s="162"/>
      <c r="H67" s="162"/>
      <c r="I67" s="162"/>
      <c r="J67" s="158"/>
      <c r="K67" s="186"/>
      <c r="L67" s="186"/>
      <c r="M67" s="186"/>
      <c r="X67" s="159"/>
      <c r="Y67" s="168"/>
      <c r="Z67" s="162"/>
    </row>
    <row r="68" spans="1:26" s="160" customFormat="1" x14ac:dyDescent="0.25">
      <c r="A68" s="162"/>
      <c r="B68" s="162"/>
      <c r="C68" s="162"/>
      <c r="D68" s="162"/>
      <c r="E68" s="162"/>
      <c r="F68" s="162"/>
      <c r="G68" s="162"/>
      <c r="H68" s="162"/>
      <c r="I68" s="162"/>
      <c r="J68" s="158"/>
      <c r="K68" s="186"/>
      <c r="L68" s="186"/>
      <c r="M68" s="186"/>
      <c r="X68" s="159"/>
      <c r="Y68" s="168"/>
      <c r="Z68" s="162"/>
    </row>
    <row r="69" spans="1:26" s="160" customFormat="1" x14ac:dyDescent="0.25">
      <c r="A69" s="162"/>
      <c r="B69" s="162"/>
      <c r="C69" s="162"/>
      <c r="D69" s="162"/>
      <c r="E69" s="162"/>
      <c r="F69" s="162"/>
      <c r="G69" s="162"/>
      <c r="H69" s="162"/>
      <c r="I69" s="162"/>
      <c r="J69" s="158"/>
      <c r="K69" s="186"/>
      <c r="L69" s="186"/>
      <c r="M69" s="186"/>
      <c r="X69" s="159"/>
      <c r="Y69" s="168"/>
      <c r="Z69" s="162"/>
    </row>
    <row r="70" spans="1:26" s="160" customFormat="1" x14ac:dyDescent="0.25">
      <c r="A70" s="162"/>
      <c r="B70" s="162"/>
      <c r="C70" s="162"/>
      <c r="D70" s="162"/>
      <c r="E70" s="162"/>
      <c r="F70" s="162"/>
      <c r="G70" s="162"/>
      <c r="H70" s="162"/>
      <c r="I70" s="162"/>
      <c r="J70" s="158"/>
      <c r="K70" s="186"/>
      <c r="L70" s="186"/>
      <c r="M70" s="186"/>
      <c r="X70" s="159"/>
      <c r="Y70" s="168"/>
      <c r="Z70" s="162"/>
    </row>
    <row r="71" spans="1:26" s="160" customFormat="1" x14ac:dyDescent="0.25">
      <c r="A71" s="162"/>
      <c r="B71" s="162"/>
      <c r="C71" s="162"/>
      <c r="D71" s="162"/>
      <c r="E71" s="162"/>
      <c r="F71" s="162"/>
      <c r="G71" s="162"/>
      <c r="H71" s="162"/>
      <c r="I71" s="162"/>
      <c r="J71" s="158"/>
      <c r="K71" s="186"/>
      <c r="L71" s="186"/>
      <c r="M71" s="186"/>
      <c r="X71" s="159"/>
      <c r="Y71" s="168"/>
      <c r="Z71" s="162"/>
    </row>
  </sheetData>
  <mergeCells count="25">
    <mergeCell ref="A5:W5"/>
    <mergeCell ref="A10:J10"/>
    <mergeCell ref="O6:O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Y6:Y7"/>
    <mergeCell ref="P6:P7"/>
    <mergeCell ref="Q6:Q7"/>
    <mergeCell ref="R6:S6"/>
    <mergeCell ref="T6:T7"/>
    <mergeCell ref="U6:V6"/>
    <mergeCell ref="W6:W7"/>
  </mergeCells>
  <pageMargins left="0.39370078740157483" right="0.39370078740157483" top="0.78740157480314965" bottom="0.78740157480314965" header="0.31496062992125984" footer="0.31496062992125984"/>
  <pageSetup paperSize="9" scale="39" firstPageNumber="177" fitToHeight="0" orientation="landscape" useFirstPageNumber="1" r:id="rId1"/>
  <headerFooter>
    <oddFooter>&amp;L&amp;"Arial,Kurzíva"Zastupitelstvo Olomouckého kraje 12.12.2022
11.1. - Rozpočet OK na rok 2023 - návrh rozpočtu 
Příloha č. 5g) - Projekty - investiční&amp;R&amp;"Arial,Kurzíva"Strana &amp;P (celkem 193)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6"/>
  <sheetViews>
    <sheetView showGridLines="0" view="pageBreakPreview" zoomScale="70" zoomScaleNormal="70" zoomScaleSheetLayoutView="70" workbookViewId="0">
      <selection activeCell="T9" sqref="T9:T11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8.28515625" style="11" customWidth="1" collapsed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7" width="16.7109375" style="7" customWidth="1"/>
    <col min="18" max="18" width="17.42578125" style="7" customWidth="1"/>
    <col min="19" max="19" width="16.85546875" style="7" customWidth="1"/>
    <col min="20" max="22" width="14.85546875" style="7" customWidth="1"/>
    <col min="23" max="23" width="14.42578125" style="7" customWidth="1"/>
    <col min="24" max="24" width="17.7109375" style="66" customWidth="1"/>
    <col min="25" max="16384" width="9.140625" style="11"/>
  </cols>
  <sheetData>
    <row r="1" spans="1:25" ht="20.25" x14ac:dyDescent="0.3">
      <c r="A1" s="94" t="s">
        <v>208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1"/>
      <c r="W1" s="11"/>
      <c r="X1" s="11"/>
    </row>
    <row r="2" spans="1:25" ht="15.75" x14ac:dyDescent="0.25">
      <c r="A2" s="103" t="s">
        <v>0</v>
      </c>
      <c r="B2" s="95"/>
      <c r="C2" s="95"/>
      <c r="D2" s="104"/>
      <c r="E2" s="104"/>
      <c r="F2" s="97"/>
      <c r="G2" s="98" t="s">
        <v>221</v>
      </c>
      <c r="H2" s="99" t="s">
        <v>209</v>
      </c>
      <c r="I2" s="13"/>
      <c r="K2" s="6"/>
      <c r="N2" s="14"/>
      <c r="O2" s="14"/>
      <c r="Q2" s="14"/>
      <c r="R2" s="14"/>
      <c r="S2" s="14"/>
      <c r="T2" s="15"/>
      <c r="U2" s="10"/>
      <c r="V2" s="11"/>
      <c r="W2" s="11"/>
      <c r="X2" s="11"/>
    </row>
    <row r="3" spans="1:25" ht="15.75" x14ac:dyDescent="0.25">
      <c r="A3" s="100"/>
      <c r="B3" s="95"/>
      <c r="C3" s="95"/>
      <c r="D3" s="104"/>
      <c r="E3" s="104"/>
      <c r="F3" s="97"/>
      <c r="G3" s="101" t="s">
        <v>222</v>
      </c>
      <c r="H3" s="102"/>
      <c r="I3" s="13"/>
      <c r="K3" s="6"/>
      <c r="N3" s="14"/>
      <c r="O3" s="14"/>
      <c r="Q3" s="14"/>
      <c r="R3" s="14"/>
      <c r="S3" s="14"/>
      <c r="T3" s="15"/>
      <c r="U3" s="10"/>
      <c r="V3" s="11"/>
      <c r="W3" s="11"/>
      <c r="X3" s="11"/>
    </row>
    <row r="4" spans="1:25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9" t="s">
        <v>2</v>
      </c>
      <c r="Y4" s="10"/>
    </row>
    <row r="5" spans="1:25" ht="25.5" customHeight="1" x14ac:dyDescent="0.25">
      <c r="A5" s="350" t="s">
        <v>210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2"/>
      <c r="X5" s="20"/>
    </row>
    <row r="6" spans="1:25" ht="25.5" customHeight="1" x14ac:dyDescent="0.25">
      <c r="A6" s="353" t="s">
        <v>3</v>
      </c>
      <c r="B6" s="353" t="s">
        <v>4</v>
      </c>
      <c r="C6" s="354" t="s">
        <v>5</v>
      </c>
      <c r="D6" s="354" t="s">
        <v>6</v>
      </c>
      <c r="E6" s="337" t="s">
        <v>7</v>
      </c>
      <c r="F6" s="354" t="s">
        <v>8</v>
      </c>
      <c r="G6" s="354" t="s">
        <v>9</v>
      </c>
      <c r="H6" s="344" t="s">
        <v>10</v>
      </c>
      <c r="I6" s="355" t="s">
        <v>11</v>
      </c>
      <c r="J6" s="344" t="s">
        <v>12</v>
      </c>
      <c r="K6" s="344" t="s">
        <v>13</v>
      </c>
      <c r="L6" s="345" t="s">
        <v>14</v>
      </c>
      <c r="M6" s="345" t="s">
        <v>15</v>
      </c>
      <c r="N6" s="344" t="s">
        <v>22</v>
      </c>
      <c r="O6" s="343" t="s">
        <v>80</v>
      </c>
      <c r="P6" s="339" t="s">
        <v>84</v>
      </c>
      <c r="Q6" s="339" t="s">
        <v>82</v>
      </c>
      <c r="R6" s="341" t="s">
        <v>21</v>
      </c>
      <c r="S6" s="342"/>
      <c r="T6" s="339" t="s">
        <v>81</v>
      </c>
      <c r="U6" s="341" t="s">
        <v>21</v>
      </c>
      <c r="V6" s="342"/>
      <c r="W6" s="343" t="s">
        <v>83</v>
      </c>
      <c r="X6" s="336" t="s">
        <v>16</v>
      </c>
    </row>
    <row r="7" spans="1:25" ht="81" customHeight="1" x14ac:dyDescent="0.25">
      <c r="A7" s="353"/>
      <c r="B7" s="353"/>
      <c r="C7" s="354"/>
      <c r="D7" s="354"/>
      <c r="E7" s="338"/>
      <c r="F7" s="354"/>
      <c r="G7" s="354"/>
      <c r="H7" s="344"/>
      <c r="I7" s="355"/>
      <c r="J7" s="344"/>
      <c r="K7" s="344"/>
      <c r="L7" s="346"/>
      <c r="M7" s="346"/>
      <c r="N7" s="344"/>
      <c r="O7" s="343"/>
      <c r="P7" s="340"/>
      <c r="Q7" s="340"/>
      <c r="R7" s="197" t="s">
        <v>211</v>
      </c>
      <c r="S7" s="197" t="s">
        <v>183</v>
      </c>
      <c r="T7" s="340"/>
      <c r="U7" s="79" t="s">
        <v>19</v>
      </c>
      <c r="V7" s="197" t="s">
        <v>20</v>
      </c>
      <c r="W7" s="343"/>
      <c r="X7" s="336"/>
    </row>
    <row r="8" spans="1:25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SUM(K9:K11)</f>
        <v>243867</v>
      </c>
      <c r="L8" s="24">
        <f>SUM(L9:L11)</f>
        <v>200600</v>
      </c>
      <c r="M8" s="24">
        <f>SUM(M9:M11)</f>
        <v>43267</v>
      </c>
      <c r="N8" s="24"/>
      <c r="O8" s="24">
        <f t="shared" ref="O8:W8" si="0">SUM(O9:O11)</f>
        <v>0</v>
      </c>
      <c r="P8" s="25">
        <f t="shared" si="0"/>
        <v>26517</v>
      </c>
      <c r="Q8" s="25">
        <f t="shared" si="0"/>
        <v>0</v>
      </c>
      <c r="R8" s="25">
        <f t="shared" si="0"/>
        <v>0</v>
      </c>
      <c r="S8" s="25">
        <f t="shared" si="0"/>
        <v>0</v>
      </c>
      <c r="T8" s="25">
        <f t="shared" si="0"/>
        <v>26517</v>
      </c>
      <c r="U8" s="25">
        <f t="shared" si="0"/>
        <v>22105</v>
      </c>
      <c r="V8" s="25">
        <f t="shared" si="0"/>
        <v>4412</v>
      </c>
      <c r="W8" s="24">
        <f t="shared" si="0"/>
        <v>93250</v>
      </c>
      <c r="X8" s="26"/>
    </row>
    <row r="9" spans="1:25" s="41" customFormat="1" ht="49.9" customHeight="1" x14ac:dyDescent="0.25">
      <c r="A9" s="28">
        <v>1</v>
      </c>
      <c r="B9" s="29" t="s">
        <v>34</v>
      </c>
      <c r="C9" s="30">
        <v>2212</v>
      </c>
      <c r="D9" s="30">
        <v>6351</v>
      </c>
      <c r="E9" s="30">
        <v>63</v>
      </c>
      <c r="F9" s="31">
        <v>66012001600</v>
      </c>
      <c r="G9" s="32" t="s">
        <v>212</v>
      </c>
      <c r="H9" s="33" t="s">
        <v>213</v>
      </c>
      <c r="I9" s="34" t="s">
        <v>214</v>
      </c>
      <c r="J9" s="34" t="s">
        <v>33</v>
      </c>
      <c r="K9" s="35">
        <v>23000</v>
      </c>
      <c r="L9" s="35">
        <v>18900</v>
      </c>
      <c r="M9" s="35">
        <v>4100</v>
      </c>
      <c r="N9" s="198" t="s">
        <v>215</v>
      </c>
      <c r="O9" s="37"/>
      <c r="P9" s="38">
        <v>4100</v>
      </c>
      <c r="Q9" s="283">
        <v>0</v>
      </c>
      <c r="R9" s="37">
        <v>0</v>
      </c>
      <c r="S9" s="37">
        <v>0</v>
      </c>
      <c r="T9" s="285">
        <f>SUM(U9:V9)</f>
        <v>4100</v>
      </c>
      <c r="U9" s="39">
        <v>3450</v>
      </c>
      <c r="V9" s="39">
        <v>650</v>
      </c>
      <c r="W9" s="39">
        <v>0</v>
      </c>
      <c r="X9" s="414" t="s">
        <v>216</v>
      </c>
    </row>
    <row r="10" spans="1:25" s="41" customFormat="1" ht="37.15" customHeight="1" x14ac:dyDescent="0.25">
      <c r="A10" s="28">
        <v>2</v>
      </c>
      <c r="B10" s="28" t="s">
        <v>36</v>
      </c>
      <c r="C10" s="42">
        <v>2212</v>
      </c>
      <c r="D10" s="42">
        <v>6351</v>
      </c>
      <c r="E10" s="42">
        <v>63</v>
      </c>
      <c r="F10" s="43">
        <v>66012001600</v>
      </c>
      <c r="G10" s="44" t="s">
        <v>217</v>
      </c>
      <c r="H10" s="33" t="s">
        <v>213</v>
      </c>
      <c r="I10" s="34" t="s">
        <v>214</v>
      </c>
      <c r="J10" s="34" t="s">
        <v>33</v>
      </c>
      <c r="K10" s="35">
        <v>34367</v>
      </c>
      <c r="L10" s="35">
        <v>28700</v>
      </c>
      <c r="M10" s="35">
        <v>5667</v>
      </c>
      <c r="N10" s="198" t="s">
        <v>215</v>
      </c>
      <c r="O10" s="37"/>
      <c r="P10" s="38">
        <v>5667</v>
      </c>
      <c r="Q10" s="283">
        <v>0</v>
      </c>
      <c r="R10" s="37">
        <v>0</v>
      </c>
      <c r="S10" s="37">
        <v>0</v>
      </c>
      <c r="T10" s="285">
        <f t="shared" ref="T10:T11" si="1">SUM(U10:V10)</f>
        <v>5667</v>
      </c>
      <c r="U10" s="39">
        <v>5155</v>
      </c>
      <c r="V10" s="39">
        <v>512</v>
      </c>
      <c r="W10" s="39">
        <v>0</v>
      </c>
      <c r="X10" s="415"/>
    </row>
    <row r="11" spans="1:25" s="41" customFormat="1" ht="45" customHeight="1" x14ac:dyDescent="0.25">
      <c r="A11" s="28">
        <v>3</v>
      </c>
      <c r="B11" s="30" t="s">
        <v>36</v>
      </c>
      <c r="C11" s="30">
        <v>2212</v>
      </c>
      <c r="D11" s="30">
        <v>6351</v>
      </c>
      <c r="E11" s="30">
        <v>63</v>
      </c>
      <c r="F11" s="138">
        <v>66012001600</v>
      </c>
      <c r="G11" s="44" t="s">
        <v>218</v>
      </c>
      <c r="H11" s="33" t="s">
        <v>219</v>
      </c>
      <c r="I11" s="34" t="s">
        <v>214</v>
      </c>
      <c r="J11" s="34" t="s">
        <v>33</v>
      </c>
      <c r="K11" s="35">
        <v>186500</v>
      </c>
      <c r="L11" s="35">
        <v>153000</v>
      </c>
      <c r="M11" s="35">
        <v>33500</v>
      </c>
      <c r="N11" s="198" t="s">
        <v>45</v>
      </c>
      <c r="O11" s="37"/>
      <c r="P11" s="38">
        <v>16750</v>
      </c>
      <c r="Q11" s="283">
        <v>0</v>
      </c>
      <c r="R11" s="37">
        <v>0</v>
      </c>
      <c r="S11" s="37">
        <v>0</v>
      </c>
      <c r="T11" s="285">
        <f t="shared" si="1"/>
        <v>16750</v>
      </c>
      <c r="U11" s="39">
        <v>13500</v>
      </c>
      <c r="V11" s="39">
        <v>3250</v>
      </c>
      <c r="W11" s="39">
        <v>93250</v>
      </c>
      <c r="X11" s="416"/>
    </row>
    <row r="12" spans="1:25" ht="35.25" customHeight="1" x14ac:dyDescent="0.25">
      <c r="A12" s="56" t="s">
        <v>220</v>
      </c>
      <c r="B12" s="57"/>
      <c r="C12" s="57"/>
      <c r="D12" s="57"/>
      <c r="E12" s="57"/>
      <c r="F12" s="57"/>
      <c r="G12" s="57"/>
      <c r="H12" s="57"/>
      <c r="I12" s="57"/>
      <c r="J12" s="57"/>
      <c r="K12" s="58">
        <f>K8</f>
        <v>243867</v>
      </c>
      <c r="L12" s="58">
        <f>L8</f>
        <v>200600</v>
      </c>
      <c r="M12" s="58">
        <f>M8</f>
        <v>43267</v>
      </c>
      <c r="N12" s="58"/>
      <c r="O12" s="58">
        <f t="shared" ref="O12:W12" si="2">O8</f>
        <v>0</v>
      </c>
      <c r="P12" s="58">
        <f t="shared" si="2"/>
        <v>26517</v>
      </c>
      <c r="Q12" s="58">
        <f t="shared" si="2"/>
        <v>0</v>
      </c>
      <c r="R12" s="58">
        <f t="shared" si="2"/>
        <v>0</v>
      </c>
      <c r="S12" s="58">
        <f t="shared" si="2"/>
        <v>0</v>
      </c>
      <c r="T12" s="58">
        <f t="shared" si="2"/>
        <v>26517</v>
      </c>
      <c r="U12" s="58">
        <f t="shared" si="2"/>
        <v>22105</v>
      </c>
      <c r="V12" s="58">
        <f t="shared" si="2"/>
        <v>4412</v>
      </c>
      <c r="W12" s="59">
        <f t="shared" si="2"/>
        <v>93250</v>
      </c>
      <c r="X12" s="60"/>
    </row>
    <row r="13" spans="1:25" s="7" customFormat="1" x14ac:dyDescent="0.25">
      <c r="A13" s="5"/>
      <c r="B13" s="5"/>
      <c r="C13" s="5"/>
      <c r="D13" s="5"/>
      <c r="E13" s="5"/>
      <c r="F13" s="5"/>
      <c r="G13" s="61"/>
      <c r="H13" s="5"/>
      <c r="I13" s="62"/>
      <c r="J13" s="63"/>
      <c r="K13" s="64"/>
      <c r="L13" s="64"/>
      <c r="M13" s="64"/>
      <c r="N13" s="65"/>
      <c r="O13" s="65"/>
      <c r="X13" s="66"/>
      <c r="Y13" s="11"/>
    </row>
    <row r="14" spans="1:25" s="7" customFormat="1" x14ac:dyDescent="0.25">
      <c r="A14" s="5"/>
      <c r="B14" s="5"/>
      <c r="C14" s="5"/>
      <c r="D14" s="5"/>
      <c r="E14" s="5"/>
      <c r="F14" s="5"/>
      <c r="G14" s="5"/>
      <c r="H14" s="5"/>
      <c r="I14" s="67"/>
      <c r="J14" s="68"/>
      <c r="K14" s="69"/>
      <c r="L14" s="69"/>
      <c r="M14" s="69"/>
      <c r="X14" s="66"/>
      <c r="Y14" s="11"/>
    </row>
    <row r="15" spans="1:25" s="7" customFormat="1" ht="18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X15" s="66"/>
      <c r="Y15" s="11"/>
    </row>
    <row r="16" spans="1:25" s="76" customFormat="1" x14ac:dyDescent="0.2">
      <c r="A16" s="71"/>
      <c r="B16" s="72"/>
      <c r="C16" s="71"/>
      <c r="D16" s="72"/>
      <c r="E16" s="72"/>
      <c r="F16" s="72"/>
      <c r="G16" s="72"/>
      <c r="H16" s="72"/>
      <c r="I16" s="73"/>
      <c r="J16" s="74"/>
      <c r="K16" s="75"/>
      <c r="L16" s="75"/>
      <c r="M16" s="75"/>
      <c r="X16" s="77"/>
      <c r="Y16" s="78"/>
    </row>
    <row r="17" spans="1:25" s="7" customFormat="1" x14ac:dyDescent="0.25">
      <c r="A17" s="5"/>
      <c r="B17" s="5"/>
      <c r="C17" s="5"/>
      <c r="D17" s="5"/>
      <c r="E17" s="5"/>
      <c r="F17" s="5"/>
      <c r="G17" s="5"/>
      <c r="H17" s="5"/>
      <c r="I17" s="11"/>
      <c r="J17" s="68"/>
      <c r="K17" s="69"/>
      <c r="L17" s="69"/>
      <c r="M17" s="69"/>
      <c r="X17" s="66"/>
      <c r="Y17" s="11"/>
    </row>
    <row r="18" spans="1:25" s="7" customFormat="1" x14ac:dyDescent="0.25">
      <c r="A18" s="5"/>
      <c r="B18" s="5"/>
      <c r="C18" s="5"/>
      <c r="D18" s="5"/>
      <c r="E18" s="5"/>
      <c r="F18" s="5"/>
      <c r="G18" s="5"/>
      <c r="H18" s="5"/>
      <c r="I18" s="11"/>
      <c r="J18" s="68"/>
      <c r="K18" s="69"/>
      <c r="L18" s="69"/>
      <c r="M18" s="69"/>
      <c r="X18" s="66"/>
      <c r="Y18" s="11"/>
    </row>
    <row r="19" spans="1:25" s="7" customFormat="1" x14ac:dyDescent="0.25">
      <c r="A19" s="5"/>
      <c r="B19" s="5"/>
      <c r="C19" s="5"/>
      <c r="D19" s="5"/>
      <c r="E19" s="5"/>
      <c r="F19" s="5"/>
      <c r="G19" s="5"/>
      <c r="H19" s="5"/>
      <c r="I19" s="11"/>
      <c r="J19" s="68"/>
      <c r="K19" s="69"/>
      <c r="L19" s="69"/>
      <c r="M19" s="69"/>
      <c r="X19" s="66"/>
      <c r="Y19" s="11"/>
    </row>
    <row r="20" spans="1:25" s="7" customFormat="1" x14ac:dyDescent="0.25">
      <c r="A20" s="5"/>
      <c r="B20" s="5"/>
      <c r="C20" s="5"/>
      <c r="D20" s="5"/>
      <c r="E20" s="5"/>
      <c r="F20" s="5"/>
      <c r="G20" s="5"/>
      <c r="H20" s="5"/>
      <c r="I20" s="11"/>
      <c r="J20" s="68"/>
      <c r="K20" s="69"/>
      <c r="L20" s="69"/>
      <c r="M20" s="69"/>
      <c r="X20" s="66"/>
      <c r="Y20" s="11"/>
    </row>
    <row r="21" spans="1:25" s="7" customFormat="1" x14ac:dyDescent="0.25">
      <c r="A21" s="5"/>
      <c r="B21" s="5"/>
      <c r="C21" s="5"/>
      <c r="D21" s="5"/>
      <c r="E21" s="5"/>
      <c r="F21" s="5"/>
      <c r="G21" s="5"/>
      <c r="H21" s="5"/>
      <c r="I21" s="11"/>
      <c r="J21" s="68"/>
      <c r="K21" s="69"/>
      <c r="L21" s="69"/>
      <c r="M21" s="69"/>
      <c r="X21" s="66"/>
      <c r="Y21" s="11"/>
    </row>
    <row r="22" spans="1:25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8"/>
      <c r="K22" s="69"/>
      <c r="L22" s="69"/>
      <c r="M22" s="69"/>
      <c r="X22" s="66"/>
      <c r="Y22" s="11"/>
    </row>
    <row r="23" spans="1:25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8"/>
      <c r="K23" s="69"/>
      <c r="L23" s="69"/>
      <c r="M23" s="69"/>
      <c r="X23" s="66"/>
      <c r="Y23" s="11"/>
    </row>
    <row r="24" spans="1:25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8"/>
      <c r="K24" s="69"/>
      <c r="L24" s="69"/>
      <c r="M24" s="69"/>
      <c r="X24" s="66"/>
      <c r="Y24" s="11"/>
    </row>
    <row r="25" spans="1:25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8"/>
      <c r="K25" s="69"/>
      <c r="L25" s="69"/>
      <c r="M25" s="69"/>
      <c r="X25" s="66"/>
      <c r="Y25" s="11"/>
    </row>
    <row r="26" spans="1:25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8"/>
      <c r="K26" s="69"/>
      <c r="L26" s="69"/>
      <c r="M26" s="69"/>
      <c r="X26" s="66"/>
      <c r="Y26" s="11"/>
    </row>
    <row r="27" spans="1:25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8"/>
      <c r="K27" s="69"/>
      <c r="L27" s="69"/>
      <c r="M27" s="69"/>
      <c r="X27" s="66"/>
      <c r="Y27" s="11"/>
    </row>
    <row r="28" spans="1:25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8"/>
      <c r="K28" s="69"/>
      <c r="L28" s="69"/>
      <c r="M28" s="69"/>
      <c r="X28" s="66"/>
      <c r="Y28" s="11"/>
    </row>
    <row r="29" spans="1:25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8"/>
      <c r="K29" s="69"/>
      <c r="L29" s="69"/>
      <c r="M29" s="69"/>
      <c r="X29" s="66"/>
      <c r="Y29" s="11"/>
    </row>
    <row r="30" spans="1:25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8"/>
      <c r="K30" s="69"/>
      <c r="L30" s="69"/>
      <c r="M30" s="69"/>
      <c r="X30" s="66"/>
      <c r="Y30" s="11"/>
    </row>
    <row r="31" spans="1:25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8"/>
      <c r="K31" s="69"/>
      <c r="L31" s="69"/>
      <c r="M31" s="69"/>
      <c r="X31" s="66"/>
      <c r="Y31" s="11"/>
    </row>
    <row r="32" spans="1:25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8"/>
      <c r="K32" s="69"/>
      <c r="L32" s="69"/>
      <c r="M32" s="69"/>
      <c r="X32" s="66"/>
      <c r="Y32" s="11"/>
    </row>
    <row r="33" spans="1:25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8"/>
      <c r="K33" s="69"/>
      <c r="L33" s="69"/>
      <c r="M33" s="69"/>
      <c r="X33" s="66"/>
      <c r="Y33" s="11"/>
    </row>
    <row r="34" spans="1:25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5"/>
      <c r="K34" s="69"/>
      <c r="L34" s="69"/>
      <c r="M34" s="69"/>
      <c r="X34" s="66"/>
      <c r="Y34" s="11"/>
    </row>
    <row r="35" spans="1:25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5"/>
      <c r="K35" s="69"/>
      <c r="L35" s="69"/>
      <c r="M35" s="69"/>
      <c r="X35" s="66"/>
      <c r="Y35" s="11"/>
    </row>
    <row r="36" spans="1:25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5"/>
      <c r="K36" s="69"/>
      <c r="L36" s="69"/>
      <c r="M36" s="69"/>
      <c r="X36" s="66"/>
      <c r="Y36" s="11"/>
    </row>
    <row r="37" spans="1:25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5"/>
      <c r="K37" s="69"/>
      <c r="L37" s="69"/>
      <c r="M37" s="69"/>
      <c r="X37" s="66"/>
      <c r="Y37" s="11"/>
    </row>
    <row r="38" spans="1:25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5"/>
      <c r="K38" s="69"/>
      <c r="L38" s="69"/>
      <c r="M38" s="69"/>
      <c r="X38" s="66"/>
      <c r="Y38" s="11"/>
    </row>
    <row r="39" spans="1:25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69"/>
      <c r="L39" s="69"/>
      <c r="M39" s="69"/>
      <c r="X39" s="66"/>
      <c r="Y39" s="11"/>
    </row>
    <row r="40" spans="1:25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69"/>
      <c r="L40" s="69"/>
      <c r="M40" s="69"/>
      <c r="X40" s="66"/>
      <c r="Y40" s="11"/>
    </row>
    <row r="41" spans="1:25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69"/>
      <c r="L41" s="69"/>
      <c r="M41" s="69"/>
      <c r="X41" s="66"/>
      <c r="Y41" s="11"/>
    </row>
    <row r="42" spans="1:25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69"/>
      <c r="L42" s="69"/>
      <c r="M42" s="69"/>
      <c r="X42" s="66"/>
      <c r="Y42" s="11"/>
    </row>
    <row r="43" spans="1:25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69"/>
      <c r="L43" s="69"/>
      <c r="M43" s="69"/>
      <c r="X43" s="66"/>
      <c r="Y43" s="11"/>
    </row>
    <row r="44" spans="1:25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69"/>
      <c r="L44" s="69"/>
      <c r="M44" s="69"/>
      <c r="X44" s="66"/>
      <c r="Y44" s="11"/>
    </row>
    <row r="45" spans="1:25" s="7" customForma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5"/>
      <c r="K45" s="69"/>
      <c r="L45" s="69"/>
      <c r="M45" s="69"/>
      <c r="X45" s="66"/>
      <c r="Y45" s="11"/>
    </row>
    <row r="46" spans="1:25" s="7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5"/>
      <c r="K46" s="69"/>
      <c r="L46" s="69"/>
      <c r="M46" s="69"/>
      <c r="X46" s="66"/>
      <c r="Y46" s="11"/>
    </row>
    <row r="47" spans="1:25" s="7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5"/>
      <c r="K47" s="69"/>
      <c r="L47" s="69"/>
      <c r="M47" s="69"/>
      <c r="X47" s="66"/>
      <c r="Y47" s="11"/>
    </row>
    <row r="48" spans="1:25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5"/>
      <c r="K48" s="69"/>
      <c r="L48" s="69"/>
      <c r="M48" s="69"/>
      <c r="X48" s="66"/>
      <c r="Y48" s="11"/>
    </row>
    <row r="49" spans="1:25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5"/>
      <c r="K49" s="69"/>
      <c r="L49" s="69"/>
      <c r="M49" s="69"/>
      <c r="X49" s="66"/>
      <c r="Y49" s="11"/>
    </row>
    <row r="50" spans="1:25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69"/>
      <c r="L50" s="69"/>
      <c r="M50" s="69"/>
      <c r="X50" s="66"/>
      <c r="Y50" s="11"/>
    </row>
    <row r="51" spans="1:25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69"/>
      <c r="L51" s="69"/>
      <c r="M51" s="69"/>
      <c r="X51" s="66"/>
      <c r="Y51" s="11"/>
    </row>
    <row r="52" spans="1:25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69"/>
      <c r="L52" s="69"/>
      <c r="M52" s="69"/>
      <c r="X52" s="66"/>
      <c r="Y52" s="11"/>
    </row>
    <row r="53" spans="1:25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69"/>
      <c r="L53" s="69"/>
      <c r="M53" s="69"/>
      <c r="X53" s="66"/>
      <c r="Y53" s="11"/>
    </row>
    <row r="54" spans="1:25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69"/>
      <c r="L54" s="69"/>
      <c r="M54" s="69"/>
      <c r="X54" s="66"/>
      <c r="Y54" s="11"/>
    </row>
    <row r="55" spans="1:25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69"/>
      <c r="L55" s="69"/>
      <c r="M55" s="69"/>
      <c r="X55" s="66"/>
      <c r="Y55" s="11"/>
    </row>
    <row r="56" spans="1:25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69"/>
      <c r="L56" s="69"/>
      <c r="M56" s="69"/>
      <c r="X56" s="66"/>
      <c r="Y56" s="11"/>
    </row>
    <row r="57" spans="1:25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69"/>
      <c r="L57" s="69"/>
      <c r="M57" s="69"/>
      <c r="X57" s="66"/>
      <c r="Y57" s="11"/>
    </row>
    <row r="58" spans="1:25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69"/>
      <c r="L58" s="69"/>
      <c r="M58" s="69"/>
      <c r="X58" s="66"/>
      <c r="Y58" s="11"/>
    </row>
    <row r="59" spans="1:25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69"/>
      <c r="L59" s="69"/>
      <c r="M59" s="69"/>
      <c r="X59" s="66"/>
      <c r="Y59" s="11"/>
    </row>
    <row r="60" spans="1:25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X60" s="66"/>
      <c r="Y60" s="11"/>
    </row>
    <row r="61" spans="1:25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X61" s="66"/>
      <c r="Y61" s="11"/>
    </row>
    <row r="62" spans="1:25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X62" s="66"/>
      <c r="Y62" s="11"/>
    </row>
    <row r="63" spans="1:25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X63" s="66"/>
      <c r="Y63" s="11"/>
    </row>
    <row r="64" spans="1:25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X64" s="66"/>
      <c r="Y64" s="11"/>
    </row>
    <row r="65" spans="1:25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X65" s="66"/>
      <c r="Y65" s="11"/>
    </row>
    <row r="66" spans="1:25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X66" s="66"/>
      <c r="Y66" s="11"/>
    </row>
    <row r="67" spans="1:25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X67" s="66"/>
      <c r="Y67" s="11"/>
    </row>
    <row r="68" spans="1:25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X68" s="66"/>
      <c r="Y68" s="11"/>
    </row>
    <row r="69" spans="1:25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X69" s="66"/>
      <c r="Y69" s="11"/>
    </row>
    <row r="70" spans="1:25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X70" s="66"/>
      <c r="Y70" s="11"/>
    </row>
    <row r="71" spans="1:25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X71" s="66"/>
      <c r="Y71" s="11"/>
    </row>
    <row r="72" spans="1:25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X72" s="66"/>
      <c r="Y72" s="11"/>
    </row>
    <row r="73" spans="1:25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X73" s="66"/>
      <c r="Y73" s="11"/>
    </row>
    <row r="74" spans="1:25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X74" s="66"/>
      <c r="Y74" s="11"/>
    </row>
    <row r="75" spans="1:25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X75" s="66"/>
      <c r="Y75" s="11"/>
    </row>
    <row r="76" spans="1:25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X76" s="66"/>
      <c r="Y76" s="11"/>
    </row>
    <row r="77" spans="1:25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X77" s="66"/>
      <c r="Y77" s="11"/>
    </row>
    <row r="78" spans="1:25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X78" s="66"/>
      <c r="Y78" s="11"/>
    </row>
    <row r="79" spans="1:25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X79" s="66"/>
      <c r="Y79" s="11"/>
    </row>
    <row r="80" spans="1:25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X80" s="66"/>
      <c r="Y80" s="11"/>
    </row>
    <row r="81" spans="1:25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X81" s="66"/>
      <c r="Y81" s="11"/>
    </row>
    <row r="82" spans="1:25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X82" s="66"/>
      <c r="Y82" s="11"/>
    </row>
    <row r="83" spans="1:25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X83" s="66"/>
      <c r="Y83" s="11"/>
    </row>
    <row r="84" spans="1:25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X84" s="66"/>
      <c r="Y84" s="11"/>
    </row>
    <row r="85" spans="1:25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X85" s="66"/>
      <c r="Y85" s="11"/>
    </row>
    <row r="86" spans="1:25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X86" s="66"/>
      <c r="Y86" s="11"/>
    </row>
    <row r="87" spans="1:25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X87" s="66"/>
      <c r="Y87" s="11"/>
    </row>
    <row r="88" spans="1:25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X88" s="66"/>
      <c r="Y88" s="11"/>
    </row>
    <row r="89" spans="1:25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X89" s="66"/>
      <c r="Y89" s="11"/>
    </row>
    <row r="90" spans="1:25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X90" s="66"/>
      <c r="Y90" s="11"/>
    </row>
    <row r="91" spans="1:25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X91" s="66"/>
      <c r="Y91" s="11"/>
    </row>
    <row r="92" spans="1:25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X92" s="66"/>
      <c r="Y92" s="11"/>
    </row>
    <row r="93" spans="1:25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X93" s="66"/>
      <c r="Y93" s="11"/>
    </row>
    <row r="94" spans="1:25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X94" s="66"/>
      <c r="Y94" s="11"/>
    </row>
    <row r="95" spans="1:25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X95" s="66"/>
      <c r="Y95" s="11"/>
    </row>
    <row r="96" spans="1:25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69"/>
      <c r="L96" s="69"/>
      <c r="M96" s="69"/>
      <c r="X96" s="66"/>
      <c r="Y96" s="11"/>
    </row>
  </sheetData>
  <mergeCells count="24"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X9:X11"/>
    <mergeCell ref="P6:P7"/>
    <mergeCell ref="Q6:Q7"/>
    <mergeCell ref="R6:S6"/>
    <mergeCell ref="T6:T7"/>
    <mergeCell ref="U6:V6"/>
    <mergeCell ref="W6:W7"/>
  </mergeCells>
  <pageMargins left="0.39370078740157483" right="0.39370078740157483" top="0.78740157480314965" bottom="0.78740157480314965" header="0.31496062992125984" footer="0.31496062992125984"/>
  <pageSetup paperSize="9" scale="44" firstPageNumber="178" fitToHeight="0" orientation="landscape" useFirstPageNumber="1" r:id="rId1"/>
  <headerFooter>
    <oddFooter>&amp;L&amp;"Arial,Kurzíva"Zastupitelstvo Olomouckého kraje 12.12.2022
11.1. - Rozpočet OK na rok 2023 - návrh rozpočtu 
Příloha č. 5g) - Projekty - investiční&amp;R&amp;"Arial,Kurzíva"Strana &amp;P (celkem 193)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101"/>
  <sheetViews>
    <sheetView showGridLines="0" view="pageBreakPreview" topLeftCell="A4" zoomScale="70" zoomScaleNormal="70" zoomScaleSheetLayoutView="70" workbookViewId="0">
      <selection activeCell="T9" sqref="T9:T13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5" style="11" customWidth="1" collapsed="1"/>
    <col min="6" max="6" width="15.5703125" style="11" hidden="1" customWidth="1" outlineLevel="1"/>
    <col min="7" max="7" width="37.85546875" style="11" customWidth="1" collapsed="1"/>
    <col min="8" max="8" width="46.5703125" style="11" customWidth="1"/>
    <col min="9" max="9" width="7.140625" style="11" customWidth="1"/>
    <col min="10" max="10" width="14.7109375" style="5" customWidth="1"/>
    <col min="11" max="11" width="17.7109375" style="7" customWidth="1"/>
    <col min="12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9" width="16.7109375" style="7" customWidth="1"/>
    <col min="20" max="20" width="13.28515625" style="7" customWidth="1"/>
    <col min="21" max="21" width="12.7109375" style="7" customWidth="1"/>
    <col min="22" max="23" width="14.42578125" style="7" customWidth="1"/>
    <col min="24" max="24" width="17.7109375" style="66" customWidth="1"/>
    <col min="25" max="16384" width="9.140625" style="11"/>
  </cols>
  <sheetData>
    <row r="1" spans="1:24" ht="20.25" x14ac:dyDescent="0.3">
      <c r="A1" s="94" t="s">
        <v>23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1"/>
      <c r="W1" s="11"/>
      <c r="X1" s="11"/>
    </row>
    <row r="2" spans="1:24" ht="15.75" x14ac:dyDescent="0.25">
      <c r="A2" s="103" t="s">
        <v>0</v>
      </c>
      <c r="B2" s="95"/>
      <c r="C2" s="95"/>
      <c r="D2" s="104"/>
      <c r="E2" s="104"/>
      <c r="F2" s="97"/>
      <c r="G2" s="98" t="s">
        <v>24</v>
      </c>
      <c r="H2" s="99" t="s">
        <v>85</v>
      </c>
      <c r="I2" s="13"/>
      <c r="K2" s="6"/>
      <c r="N2" s="14"/>
      <c r="O2" s="14"/>
      <c r="Q2" s="14"/>
      <c r="R2" s="14"/>
      <c r="S2" s="14"/>
      <c r="T2" s="15"/>
      <c r="U2" s="10"/>
      <c r="V2" s="11"/>
      <c r="W2" s="11"/>
      <c r="X2" s="11"/>
    </row>
    <row r="3" spans="1:24" ht="15.75" x14ac:dyDescent="0.25">
      <c r="A3" s="100"/>
      <c r="B3" s="95"/>
      <c r="C3" s="95"/>
      <c r="D3" s="104"/>
      <c r="E3" s="104"/>
      <c r="F3" s="97"/>
      <c r="G3" s="101" t="s">
        <v>1</v>
      </c>
      <c r="H3" s="102"/>
      <c r="I3" s="13"/>
      <c r="K3" s="6"/>
      <c r="N3" s="14"/>
      <c r="O3" s="14"/>
      <c r="Q3" s="14"/>
      <c r="R3" s="14"/>
      <c r="S3" s="14"/>
      <c r="T3" s="15"/>
      <c r="U3" s="10"/>
      <c r="V3" s="11"/>
      <c r="W3" s="11"/>
      <c r="X3" s="11"/>
    </row>
    <row r="4" spans="1:24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9" t="s">
        <v>2</v>
      </c>
      <c r="X4" s="19"/>
    </row>
    <row r="5" spans="1:24" ht="25.5" customHeight="1" x14ac:dyDescent="0.25">
      <c r="A5" s="350" t="s">
        <v>86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2"/>
      <c r="X5" s="20"/>
    </row>
    <row r="6" spans="1:24" ht="25.5" customHeight="1" x14ac:dyDescent="0.25">
      <c r="A6" s="353" t="s">
        <v>3</v>
      </c>
      <c r="B6" s="353" t="s">
        <v>4</v>
      </c>
      <c r="C6" s="354" t="s">
        <v>5</v>
      </c>
      <c r="D6" s="354" t="s">
        <v>6</v>
      </c>
      <c r="E6" s="337" t="s">
        <v>7</v>
      </c>
      <c r="F6" s="354" t="s">
        <v>8</v>
      </c>
      <c r="G6" s="354" t="s">
        <v>9</v>
      </c>
      <c r="H6" s="344" t="s">
        <v>10</v>
      </c>
      <c r="I6" s="355" t="s">
        <v>11</v>
      </c>
      <c r="J6" s="344" t="s">
        <v>12</v>
      </c>
      <c r="K6" s="344" t="s">
        <v>13</v>
      </c>
      <c r="L6" s="345" t="s">
        <v>14</v>
      </c>
      <c r="M6" s="345" t="s">
        <v>15</v>
      </c>
      <c r="N6" s="344" t="s">
        <v>22</v>
      </c>
      <c r="O6" s="343" t="s">
        <v>80</v>
      </c>
      <c r="P6" s="339" t="s">
        <v>87</v>
      </c>
      <c r="Q6" s="339" t="s">
        <v>88</v>
      </c>
      <c r="R6" s="341" t="s">
        <v>21</v>
      </c>
      <c r="S6" s="342"/>
      <c r="T6" s="339" t="s">
        <v>81</v>
      </c>
      <c r="U6" s="341" t="s">
        <v>21</v>
      </c>
      <c r="V6" s="342"/>
      <c r="W6" s="343" t="s">
        <v>83</v>
      </c>
      <c r="X6" s="336" t="s">
        <v>16</v>
      </c>
    </row>
    <row r="7" spans="1:24" ht="81" customHeight="1" x14ac:dyDescent="0.25">
      <c r="A7" s="353"/>
      <c r="B7" s="353"/>
      <c r="C7" s="354"/>
      <c r="D7" s="354"/>
      <c r="E7" s="338"/>
      <c r="F7" s="354"/>
      <c r="G7" s="354"/>
      <c r="H7" s="344"/>
      <c r="I7" s="355"/>
      <c r="J7" s="344"/>
      <c r="K7" s="344"/>
      <c r="L7" s="346"/>
      <c r="M7" s="346"/>
      <c r="N7" s="344"/>
      <c r="O7" s="343"/>
      <c r="P7" s="340"/>
      <c r="Q7" s="340"/>
      <c r="R7" s="21" t="s">
        <v>52</v>
      </c>
      <c r="S7" s="21" t="s">
        <v>53</v>
      </c>
      <c r="T7" s="340"/>
      <c r="U7" s="79" t="s">
        <v>19</v>
      </c>
      <c r="V7" s="21" t="s">
        <v>20</v>
      </c>
      <c r="W7" s="343"/>
      <c r="X7" s="336"/>
    </row>
    <row r="8" spans="1:24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SUM(K9:K13)</f>
        <v>807453</v>
      </c>
      <c r="L8" s="24">
        <f>SUM(L9:L13)</f>
        <v>562804</v>
      </c>
      <c r="M8" s="24">
        <f>SUM(M9:M13)</f>
        <v>244649</v>
      </c>
      <c r="N8" s="24"/>
      <c r="O8" s="24">
        <f t="shared" ref="O8:W8" si="0">SUM(O9:O13)</f>
        <v>570818</v>
      </c>
      <c r="P8" s="25">
        <f>SUM(P9:P13)</f>
        <v>94576</v>
      </c>
      <c r="Q8" s="25">
        <f t="shared" si="0"/>
        <v>60376</v>
      </c>
      <c r="R8" s="25">
        <f t="shared" si="0"/>
        <v>56919</v>
      </c>
      <c r="S8" s="25">
        <f t="shared" si="0"/>
        <v>3457</v>
      </c>
      <c r="T8" s="25">
        <f t="shared" si="0"/>
        <v>34200</v>
      </c>
      <c r="U8" s="25">
        <f t="shared" si="0"/>
        <v>7113</v>
      </c>
      <c r="V8" s="25">
        <f>SUM(V9:V13)</f>
        <v>27087</v>
      </c>
      <c r="W8" s="24">
        <f t="shared" si="0"/>
        <v>142059</v>
      </c>
      <c r="X8" s="26"/>
    </row>
    <row r="9" spans="1:24" s="131" customFormat="1" ht="76.5" customHeight="1" x14ac:dyDescent="0.25">
      <c r="A9" s="122">
        <v>1</v>
      </c>
      <c r="B9" s="42" t="s">
        <v>32</v>
      </c>
      <c r="C9" s="122">
        <v>2212</v>
      </c>
      <c r="D9" s="122">
        <v>6121</v>
      </c>
      <c r="E9" s="122">
        <v>61</v>
      </c>
      <c r="F9" s="123">
        <v>60004100040</v>
      </c>
      <c r="G9" s="124" t="s">
        <v>89</v>
      </c>
      <c r="H9" s="154" t="s">
        <v>105</v>
      </c>
      <c r="I9" s="126" t="s">
        <v>90</v>
      </c>
      <c r="J9" s="126" t="s">
        <v>33</v>
      </c>
      <c r="K9" s="127">
        <v>418415</v>
      </c>
      <c r="L9" s="127">
        <v>269183</v>
      </c>
      <c r="M9" s="127">
        <f t="shared" ref="M9:M13" si="1">K9-L9</f>
        <v>149232</v>
      </c>
      <c r="N9" s="128" t="s">
        <v>91</v>
      </c>
      <c r="O9" s="129">
        <f>375504+42206</f>
        <v>417710</v>
      </c>
      <c r="P9" s="130">
        <f>Q9+T9</f>
        <v>705</v>
      </c>
      <c r="Q9" s="291">
        <f>R9+S9</f>
        <v>0</v>
      </c>
      <c r="R9" s="129">
        <v>0</v>
      </c>
      <c r="S9" s="129">
        <v>0</v>
      </c>
      <c r="T9" s="307">
        <f>U9+V9</f>
        <v>705</v>
      </c>
      <c r="U9" s="130">
        <v>0</v>
      </c>
      <c r="V9" s="130">
        <v>705</v>
      </c>
      <c r="W9" s="130">
        <f>K9-O9-P9</f>
        <v>0</v>
      </c>
      <c r="X9" s="135" t="s">
        <v>202</v>
      </c>
    </row>
    <row r="10" spans="1:24" s="131" customFormat="1" ht="233.25" hidden="1" customHeight="1" x14ac:dyDescent="0.25">
      <c r="A10" s="122"/>
      <c r="B10" s="122" t="s">
        <v>32</v>
      </c>
      <c r="C10" s="42">
        <v>2212</v>
      </c>
      <c r="D10" s="42">
        <v>6121</v>
      </c>
      <c r="E10" s="42">
        <v>61</v>
      </c>
      <c r="F10" s="196">
        <v>60004100917</v>
      </c>
      <c r="G10" s="132" t="s">
        <v>203</v>
      </c>
      <c r="H10" s="134" t="s">
        <v>204</v>
      </c>
      <c r="I10" s="126"/>
      <c r="J10" s="126" t="s">
        <v>33</v>
      </c>
      <c r="K10" s="127"/>
      <c r="L10" s="127"/>
      <c r="M10" s="127"/>
      <c r="N10" s="128"/>
      <c r="O10" s="129"/>
      <c r="P10" s="130"/>
      <c r="Q10" s="291"/>
      <c r="R10" s="129"/>
      <c r="S10" s="129"/>
      <c r="T10" s="307"/>
      <c r="U10" s="130"/>
      <c r="V10" s="276"/>
      <c r="W10" s="130">
        <f>K10-O10-P10</f>
        <v>0</v>
      </c>
      <c r="X10" s="280" t="s">
        <v>330</v>
      </c>
    </row>
    <row r="11" spans="1:24" s="133" customFormat="1" ht="151.5" customHeight="1" x14ac:dyDescent="0.25">
      <c r="A11" s="122">
        <v>2</v>
      </c>
      <c r="B11" s="122" t="s">
        <v>34</v>
      </c>
      <c r="C11" s="122">
        <v>2212</v>
      </c>
      <c r="D11" s="122">
        <v>6121</v>
      </c>
      <c r="E11" s="122">
        <v>61</v>
      </c>
      <c r="F11" s="123">
        <v>60004101449</v>
      </c>
      <c r="G11" s="132" t="s">
        <v>93</v>
      </c>
      <c r="H11" s="134" t="s">
        <v>94</v>
      </c>
      <c r="I11" s="126"/>
      <c r="J11" s="126" t="s">
        <v>33</v>
      </c>
      <c r="K11" s="127">
        <v>127708</v>
      </c>
      <c r="L11" s="127">
        <v>106899</v>
      </c>
      <c r="M11" s="127">
        <f t="shared" si="1"/>
        <v>20809</v>
      </c>
      <c r="N11" s="128" t="s">
        <v>95</v>
      </c>
      <c r="O11" s="129">
        <v>93859</v>
      </c>
      <c r="P11" s="130">
        <f t="shared" ref="P11:P13" si="2">Q11+T11</f>
        <v>33849</v>
      </c>
      <c r="Q11" s="291">
        <f t="shared" ref="Q11:Q13" si="3">R11+S11</f>
        <v>15709</v>
      </c>
      <c r="R11" s="129">
        <v>14947</v>
      </c>
      <c r="S11" s="129">
        <v>762</v>
      </c>
      <c r="T11" s="307">
        <f t="shared" ref="T11:T13" si="4">U11+V11</f>
        <v>18140</v>
      </c>
      <c r="U11" s="130">
        <v>1724</v>
      </c>
      <c r="V11" s="130">
        <v>16416</v>
      </c>
      <c r="W11" s="130">
        <f t="shared" ref="W11:W13" si="5">K11-O11-P11</f>
        <v>0</v>
      </c>
      <c r="X11" s="135" t="s">
        <v>96</v>
      </c>
    </row>
    <row r="12" spans="1:24" s="133" customFormat="1" ht="226.9" customHeight="1" x14ac:dyDescent="0.25">
      <c r="A12" s="122">
        <v>3</v>
      </c>
      <c r="B12" s="122" t="s">
        <v>34</v>
      </c>
      <c r="C12" s="122">
        <v>2212</v>
      </c>
      <c r="D12" s="122">
        <v>6121</v>
      </c>
      <c r="E12" s="122">
        <v>61</v>
      </c>
      <c r="F12" s="123">
        <v>60004100918</v>
      </c>
      <c r="G12" s="132" t="s">
        <v>97</v>
      </c>
      <c r="H12" s="134" t="s">
        <v>98</v>
      </c>
      <c r="I12" s="126"/>
      <c r="J12" s="126" t="s">
        <v>99</v>
      </c>
      <c r="K12" s="127">
        <v>61822</v>
      </c>
      <c r="L12" s="127">
        <v>54620</v>
      </c>
      <c r="M12" s="127">
        <f t="shared" si="1"/>
        <v>7202</v>
      </c>
      <c r="N12" s="128" t="s">
        <v>35</v>
      </c>
      <c r="O12" s="129">
        <v>55477</v>
      </c>
      <c r="P12" s="130">
        <f t="shared" si="2"/>
        <v>6345</v>
      </c>
      <c r="Q12" s="291">
        <f t="shared" si="3"/>
        <v>5039</v>
      </c>
      <c r="R12" s="129">
        <v>4759</v>
      </c>
      <c r="S12" s="129">
        <v>280</v>
      </c>
      <c r="T12" s="307">
        <f t="shared" si="4"/>
        <v>1306</v>
      </c>
      <c r="U12" s="130">
        <v>560</v>
      </c>
      <c r="V12" s="130">
        <v>746</v>
      </c>
      <c r="W12" s="130">
        <f t="shared" si="5"/>
        <v>0</v>
      </c>
      <c r="X12" s="135" t="s">
        <v>104</v>
      </c>
    </row>
    <row r="13" spans="1:24" s="133" customFormat="1" ht="84.75" customHeight="1" x14ac:dyDescent="0.25">
      <c r="A13" s="122">
        <v>4</v>
      </c>
      <c r="B13" s="122" t="s">
        <v>36</v>
      </c>
      <c r="C13" s="122">
        <v>2212</v>
      </c>
      <c r="D13" s="122">
        <v>6121</v>
      </c>
      <c r="E13" s="122">
        <v>61</v>
      </c>
      <c r="F13" s="123">
        <v>60004100908</v>
      </c>
      <c r="G13" s="132" t="s">
        <v>100</v>
      </c>
      <c r="H13" s="125" t="s">
        <v>101</v>
      </c>
      <c r="I13" s="126"/>
      <c r="J13" s="126" t="s">
        <v>102</v>
      </c>
      <c r="K13" s="127">
        <v>199508</v>
      </c>
      <c r="L13" s="127">
        <v>132102</v>
      </c>
      <c r="M13" s="127">
        <f t="shared" si="1"/>
        <v>67406</v>
      </c>
      <c r="N13" s="128" t="s">
        <v>54</v>
      </c>
      <c r="O13" s="129">
        <v>3772</v>
      </c>
      <c r="P13" s="130">
        <f t="shared" si="2"/>
        <v>53677</v>
      </c>
      <c r="Q13" s="291">
        <f t="shared" si="3"/>
        <v>39628</v>
      </c>
      <c r="R13" s="129">
        <f>14017+27025-3829</f>
        <v>37213</v>
      </c>
      <c r="S13" s="129">
        <f>825+1590</f>
        <v>2415</v>
      </c>
      <c r="T13" s="307">
        <f t="shared" si="4"/>
        <v>14049</v>
      </c>
      <c r="U13" s="130">
        <f>1649+3180</f>
        <v>4829</v>
      </c>
      <c r="V13" s="130">
        <f>1305+500+1780+1956+500+3179</f>
        <v>9220</v>
      </c>
      <c r="W13" s="130">
        <f t="shared" si="5"/>
        <v>142059</v>
      </c>
      <c r="X13" s="135" t="s">
        <v>336</v>
      </c>
    </row>
    <row r="14" spans="1:24" s="133" customFormat="1" ht="41.25" hidden="1" customHeight="1" x14ac:dyDescent="0.25">
      <c r="A14" s="122"/>
      <c r="B14" s="122"/>
      <c r="C14" s="122"/>
      <c r="D14" s="122"/>
      <c r="E14" s="122"/>
      <c r="F14" s="123"/>
      <c r="G14" s="132"/>
      <c r="H14" s="125"/>
      <c r="I14" s="126"/>
      <c r="J14" s="126"/>
      <c r="K14" s="127"/>
      <c r="L14" s="127"/>
      <c r="M14" s="127"/>
      <c r="N14" s="128"/>
      <c r="O14" s="129"/>
      <c r="P14" s="279"/>
      <c r="Q14" s="277"/>
      <c r="R14" s="264"/>
      <c r="S14" s="264"/>
      <c r="T14" s="277"/>
      <c r="U14" s="265"/>
      <c r="V14" s="148"/>
      <c r="W14" s="148"/>
      <c r="X14" s="278"/>
    </row>
    <row r="15" spans="1:24" s="27" customFormat="1" ht="25.5" hidden="1" customHeight="1" x14ac:dyDescent="0.3">
      <c r="A15" s="49" t="s">
        <v>18</v>
      </c>
      <c r="B15" s="50"/>
      <c r="C15" s="50"/>
      <c r="D15" s="50"/>
      <c r="E15" s="50"/>
      <c r="F15" s="50"/>
      <c r="G15" s="50"/>
      <c r="H15" s="50"/>
      <c r="I15" s="50"/>
      <c r="J15" s="50"/>
      <c r="K15" s="51">
        <f>SUM(K16)</f>
        <v>0</v>
      </c>
      <c r="L15" s="51">
        <f>SUM(L16)</f>
        <v>0</v>
      </c>
      <c r="M15" s="51">
        <f>SUM(M16)</f>
        <v>0</v>
      </c>
      <c r="N15" s="52"/>
      <c r="O15" s="51">
        <f>SUM(O16)</f>
        <v>0</v>
      </c>
      <c r="P15" s="53">
        <f>SUM(P16)</f>
        <v>0</v>
      </c>
      <c r="Q15" s="53">
        <f>SUM(Q16)</f>
        <v>0</v>
      </c>
      <c r="R15" s="53">
        <f t="shared" ref="R15:V15" si="6">SUM(R16)</f>
        <v>0</v>
      </c>
      <c r="S15" s="53">
        <f t="shared" si="6"/>
        <v>0</v>
      </c>
      <c r="T15" s="53">
        <f>SUM(T16)</f>
        <v>0</v>
      </c>
      <c r="U15" s="53">
        <f t="shared" si="6"/>
        <v>0</v>
      </c>
      <c r="V15" s="53">
        <f t="shared" si="6"/>
        <v>0</v>
      </c>
      <c r="W15" s="54">
        <f>SUM(W16)</f>
        <v>0</v>
      </c>
      <c r="X15" s="55"/>
    </row>
    <row r="16" spans="1:24" s="41" customFormat="1" ht="15.75" hidden="1" x14ac:dyDescent="0.25">
      <c r="A16" s="28">
        <v>1</v>
      </c>
      <c r="B16" s="30"/>
      <c r="C16" s="29"/>
      <c r="D16" s="29"/>
      <c r="E16" s="29"/>
      <c r="F16" s="47"/>
      <c r="G16" s="44"/>
      <c r="H16" s="33"/>
      <c r="I16" s="48"/>
      <c r="J16" s="34"/>
      <c r="K16" s="35"/>
      <c r="L16" s="35"/>
      <c r="M16" s="35"/>
      <c r="N16" s="36"/>
      <c r="O16" s="37">
        <v>0</v>
      </c>
      <c r="P16" s="38">
        <f t="shared" ref="P16" si="7">Q16+T16</f>
        <v>0</v>
      </c>
      <c r="Q16" s="37">
        <f t="shared" ref="Q16" si="8">SUM(R16:S16)</f>
        <v>0</v>
      </c>
      <c r="R16" s="37"/>
      <c r="S16" s="37"/>
      <c r="T16" s="39">
        <f t="shared" ref="T16" si="9">SUM(U16:V16)</f>
        <v>0</v>
      </c>
      <c r="U16" s="39"/>
      <c r="V16" s="39"/>
      <c r="W16" s="39">
        <f t="shared" ref="W16" si="10">K16-O16-P16</f>
        <v>0</v>
      </c>
      <c r="X16" s="40"/>
    </row>
    <row r="17" spans="1:24" ht="35.25" customHeight="1" x14ac:dyDescent="0.25">
      <c r="A17" s="56" t="s">
        <v>103</v>
      </c>
      <c r="B17" s="57"/>
      <c r="C17" s="57"/>
      <c r="D17" s="57"/>
      <c r="E17" s="57"/>
      <c r="F17" s="57"/>
      <c r="G17" s="57"/>
      <c r="H17" s="57"/>
      <c r="I17" s="57"/>
      <c r="J17" s="57"/>
      <c r="K17" s="58">
        <f>K8+K15</f>
        <v>807453</v>
      </c>
      <c r="L17" s="58">
        <f>L8+L15</f>
        <v>562804</v>
      </c>
      <c r="M17" s="58">
        <f>M8+M15</f>
        <v>244649</v>
      </c>
      <c r="N17" s="58"/>
      <c r="O17" s="58">
        <f t="shared" ref="O17:W17" si="11">O8+O15</f>
        <v>570818</v>
      </c>
      <c r="P17" s="58">
        <f>P8+P15</f>
        <v>94576</v>
      </c>
      <c r="Q17" s="58">
        <f t="shared" si="11"/>
        <v>60376</v>
      </c>
      <c r="R17" s="58">
        <f t="shared" si="11"/>
        <v>56919</v>
      </c>
      <c r="S17" s="58">
        <f t="shared" si="11"/>
        <v>3457</v>
      </c>
      <c r="T17" s="58">
        <f t="shared" si="11"/>
        <v>34200</v>
      </c>
      <c r="U17" s="58">
        <f t="shared" si="11"/>
        <v>7113</v>
      </c>
      <c r="V17" s="58">
        <f t="shared" si="11"/>
        <v>27087</v>
      </c>
      <c r="W17" s="59">
        <f t="shared" si="11"/>
        <v>142059</v>
      </c>
      <c r="X17" s="60"/>
    </row>
    <row r="18" spans="1:24" s="7" customFormat="1" x14ac:dyDescent="0.25">
      <c r="A18" s="5"/>
      <c r="B18" s="5"/>
      <c r="C18" s="5"/>
      <c r="D18" s="5"/>
      <c r="E18" s="5"/>
      <c r="F18" s="5"/>
      <c r="G18" s="61"/>
      <c r="H18" s="5"/>
      <c r="I18" s="62"/>
      <c r="J18" s="63"/>
      <c r="K18" s="64"/>
      <c r="L18" s="64"/>
      <c r="M18" s="64"/>
      <c r="N18" s="65"/>
      <c r="O18" s="65"/>
      <c r="X18" s="66"/>
    </row>
    <row r="19" spans="1:24" s="7" customFormat="1" x14ac:dyDescent="0.25">
      <c r="A19" s="5"/>
      <c r="B19" s="5"/>
      <c r="C19" s="5"/>
      <c r="D19" s="5"/>
      <c r="E19" s="5"/>
      <c r="F19" s="5"/>
      <c r="G19" s="5"/>
      <c r="H19" s="5"/>
      <c r="I19" s="67"/>
      <c r="J19" s="68"/>
      <c r="K19" s="69"/>
      <c r="L19" s="69"/>
      <c r="M19" s="69"/>
      <c r="X19" s="66"/>
    </row>
    <row r="20" spans="1:24" s="7" customFormat="1" ht="18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X20" s="66"/>
    </row>
    <row r="21" spans="1:24" s="76" customFormat="1" x14ac:dyDescent="0.2">
      <c r="A21" s="71"/>
      <c r="B21" s="72"/>
      <c r="C21" s="71"/>
      <c r="D21" s="72"/>
      <c r="E21" s="72"/>
      <c r="F21" s="72"/>
      <c r="G21" s="72"/>
      <c r="H21" s="72"/>
      <c r="I21" s="73"/>
      <c r="J21" s="74"/>
      <c r="K21" s="75"/>
      <c r="L21" s="75"/>
      <c r="M21" s="75"/>
      <c r="X21" s="77"/>
    </row>
    <row r="22" spans="1:24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8"/>
      <c r="K22" s="69"/>
      <c r="L22" s="69"/>
      <c r="M22" s="69"/>
      <c r="X22" s="66"/>
    </row>
    <row r="23" spans="1:24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8"/>
      <c r="K23" s="69"/>
      <c r="L23" s="69"/>
      <c r="M23" s="69"/>
      <c r="X23" s="66"/>
    </row>
    <row r="24" spans="1:24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8"/>
      <c r="K24" s="69"/>
      <c r="L24" s="69"/>
      <c r="M24" s="69"/>
      <c r="X24" s="66"/>
    </row>
    <row r="25" spans="1:24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8"/>
      <c r="K25" s="69"/>
      <c r="L25" s="69"/>
      <c r="M25" s="69"/>
      <c r="X25" s="66"/>
    </row>
    <row r="26" spans="1:24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8"/>
      <c r="K26" s="69"/>
      <c r="L26" s="69"/>
      <c r="M26" s="69"/>
      <c r="X26" s="66"/>
    </row>
    <row r="27" spans="1:24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8"/>
      <c r="K27" s="69"/>
      <c r="L27" s="69"/>
      <c r="M27" s="69"/>
      <c r="X27" s="66"/>
    </row>
    <row r="28" spans="1:24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8"/>
      <c r="K28" s="69"/>
      <c r="L28" s="69"/>
      <c r="M28" s="69"/>
      <c r="X28" s="66"/>
    </row>
    <row r="29" spans="1:24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8"/>
      <c r="K29" s="69"/>
      <c r="L29" s="69"/>
      <c r="M29" s="69"/>
      <c r="X29" s="66"/>
    </row>
    <row r="30" spans="1:24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8"/>
      <c r="K30" s="69"/>
      <c r="L30" s="69"/>
      <c r="M30" s="69"/>
      <c r="X30" s="66"/>
    </row>
    <row r="31" spans="1:24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8"/>
      <c r="K31" s="69"/>
      <c r="L31" s="69"/>
      <c r="M31" s="69"/>
      <c r="X31" s="66"/>
    </row>
    <row r="32" spans="1:24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8"/>
      <c r="K32" s="69"/>
      <c r="L32" s="69"/>
      <c r="M32" s="69"/>
      <c r="X32" s="66"/>
    </row>
    <row r="33" spans="1:24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8"/>
      <c r="K33" s="69"/>
      <c r="L33" s="69"/>
      <c r="M33" s="69"/>
      <c r="X33" s="66"/>
    </row>
    <row r="34" spans="1:24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68"/>
      <c r="K34" s="69"/>
      <c r="L34" s="69"/>
      <c r="M34" s="69"/>
      <c r="X34" s="66"/>
    </row>
    <row r="35" spans="1:24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68"/>
      <c r="K35" s="69"/>
      <c r="L35" s="69"/>
      <c r="M35" s="69"/>
      <c r="X35" s="66"/>
    </row>
    <row r="36" spans="1:24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68"/>
      <c r="K36" s="69"/>
      <c r="L36" s="69"/>
      <c r="M36" s="69"/>
      <c r="X36" s="66"/>
    </row>
    <row r="37" spans="1:24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68"/>
      <c r="K37" s="69"/>
      <c r="L37" s="69"/>
      <c r="M37" s="69"/>
      <c r="X37" s="66"/>
    </row>
    <row r="38" spans="1:24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68"/>
      <c r="K38" s="69"/>
      <c r="L38" s="69"/>
      <c r="M38" s="69"/>
      <c r="X38" s="66"/>
    </row>
    <row r="39" spans="1:24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69"/>
      <c r="L39" s="69"/>
      <c r="M39" s="69"/>
      <c r="X39" s="66"/>
    </row>
    <row r="40" spans="1:24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69"/>
      <c r="L40" s="69"/>
      <c r="M40" s="69"/>
      <c r="X40" s="66"/>
    </row>
    <row r="41" spans="1:24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69"/>
      <c r="L41" s="69"/>
      <c r="M41" s="69"/>
      <c r="X41" s="66"/>
    </row>
    <row r="42" spans="1:24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69"/>
      <c r="L42" s="69"/>
      <c r="M42" s="69"/>
      <c r="X42" s="66"/>
    </row>
    <row r="43" spans="1:24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69"/>
      <c r="L43" s="69"/>
      <c r="M43" s="69"/>
      <c r="X43" s="66"/>
    </row>
    <row r="44" spans="1:24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69"/>
      <c r="L44" s="69"/>
      <c r="M44" s="69"/>
      <c r="X44" s="66"/>
    </row>
    <row r="45" spans="1:24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5"/>
      <c r="K45" s="69"/>
      <c r="L45" s="69"/>
      <c r="M45" s="69"/>
      <c r="X45" s="66"/>
    </row>
    <row r="46" spans="1:24" s="7" customFormat="1" x14ac:dyDescent="0.25">
      <c r="A46" s="5"/>
      <c r="B46" s="5"/>
      <c r="C46" s="5"/>
      <c r="D46" s="5"/>
      <c r="E46" s="5"/>
      <c r="F46" s="5"/>
      <c r="G46" s="5"/>
      <c r="H46" s="5"/>
      <c r="I46" s="11"/>
      <c r="J46" s="5"/>
      <c r="K46" s="69"/>
      <c r="L46" s="69"/>
      <c r="M46" s="69"/>
      <c r="X46" s="66"/>
    </row>
    <row r="47" spans="1:24" s="7" customFormat="1" x14ac:dyDescent="0.25">
      <c r="A47" s="5"/>
      <c r="B47" s="5"/>
      <c r="C47" s="5"/>
      <c r="D47" s="5"/>
      <c r="E47" s="5"/>
      <c r="F47" s="5"/>
      <c r="G47" s="5"/>
      <c r="H47" s="5"/>
      <c r="I47" s="11"/>
      <c r="J47" s="5"/>
      <c r="K47" s="69"/>
      <c r="L47" s="69"/>
      <c r="M47" s="69"/>
      <c r="X47" s="66"/>
    </row>
    <row r="48" spans="1:24" s="7" customFormat="1" x14ac:dyDescent="0.25">
      <c r="A48" s="5"/>
      <c r="B48" s="5"/>
      <c r="C48" s="5"/>
      <c r="D48" s="5"/>
      <c r="E48" s="5"/>
      <c r="F48" s="5"/>
      <c r="G48" s="5"/>
      <c r="H48" s="5"/>
      <c r="I48" s="11"/>
      <c r="J48" s="5"/>
      <c r="K48" s="69"/>
      <c r="L48" s="69"/>
      <c r="M48" s="69"/>
      <c r="X48" s="66"/>
    </row>
    <row r="49" spans="1:24" s="7" customFormat="1" x14ac:dyDescent="0.25">
      <c r="A49" s="5"/>
      <c r="B49" s="5"/>
      <c r="C49" s="5"/>
      <c r="D49" s="5"/>
      <c r="E49" s="5"/>
      <c r="F49" s="5"/>
      <c r="G49" s="5"/>
      <c r="H49" s="5"/>
      <c r="I49" s="11"/>
      <c r="J49" s="5"/>
      <c r="K49" s="69"/>
      <c r="L49" s="69"/>
      <c r="M49" s="69"/>
      <c r="X49" s="66"/>
    </row>
    <row r="50" spans="1:24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69"/>
      <c r="L50" s="69"/>
      <c r="M50" s="69"/>
      <c r="X50" s="66"/>
    </row>
    <row r="51" spans="1:24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69"/>
      <c r="L51" s="69"/>
      <c r="M51" s="69"/>
      <c r="X51" s="66"/>
    </row>
    <row r="52" spans="1:24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69"/>
      <c r="L52" s="69"/>
      <c r="M52" s="69"/>
      <c r="X52" s="66"/>
    </row>
    <row r="53" spans="1:24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69"/>
      <c r="L53" s="69"/>
      <c r="M53" s="69"/>
      <c r="X53" s="66"/>
    </row>
    <row r="54" spans="1:24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69"/>
      <c r="L54" s="69"/>
      <c r="M54" s="69"/>
      <c r="X54" s="66"/>
    </row>
    <row r="55" spans="1:24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69"/>
      <c r="L55" s="69"/>
      <c r="M55" s="69"/>
      <c r="X55" s="66"/>
    </row>
    <row r="56" spans="1:24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69"/>
      <c r="L56" s="69"/>
      <c r="M56" s="69"/>
      <c r="X56" s="66"/>
    </row>
    <row r="57" spans="1:24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69"/>
      <c r="L57" s="69"/>
      <c r="M57" s="69"/>
      <c r="X57" s="66"/>
    </row>
    <row r="58" spans="1:24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69"/>
      <c r="L58" s="69"/>
      <c r="M58" s="69"/>
      <c r="X58" s="66"/>
    </row>
    <row r="59" spans="1:24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69"/>
      <c r="L59" s="69"/>
      <c r="M59" s="69"/>
      <c r="X59" s="66"/>
    </row>
    <row r="60" spans="1:24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X60" s="66"/>
    </row>
    <row r="61" spans="1:24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X61" s="66"/>
    </row>
    <row r="62" spans="1:24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X62" s="66"/>
    </row>
    <row r="63" spans="1:24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X63" s="66"/>
    </row>
    <row r="64" spans="1:24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X64" s="66"/>
    </row>
    <row r="65" spans="1:24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X65" s="66"/>
    </row>
    <row r="66" spans="1:24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X66" s="66"/>
    </row>
    <row r="67" spans="1:24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X67" s="66"/>
    </row>
    <row r="68" spans="1:24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X68" s="66"/>
    </row>
    <row r="69" spans="1:24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X69" s="66"/>
    </row>
    <row r="70" spans="1:24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X70" s="66"/>
    </row>
    <row r="71" spans="1:24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X71" s="66"/>
    </row>
    <row r="72" spans="1:24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X72" s="66"/>
    </row>
    <row r="73" spans="1:24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X73" s="66"/>
    </row>
    <row r="74" spans="1:24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X74" s="66"/>
    </row>
    <row r="75" spans="1:24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X75" s="66"/>
    </row>
    <row r="76" spans="1:24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X76" s="66"/>
    </row>
    <row r="77" spans="1:24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X77" s="66"/>
    </row>
    <row r="78" spans="1:24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X78" s="66"/>
    </row>
    <row r="79" spans="1:24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X79" s="66"/>
    </row>
    <row r="80" spans="1:24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X80" s="66"/>
    </row>
    <row r="81" spans="1:24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X81" s="66"/>
    </row>
    <row r="82" spans="1:24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X82" s="66"/>
    </row>
    <row r="83" spans="1:24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X83" s="66"/>
    </row>
    <row r="84" spans="1:24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X84" s="66"/>
    </row>
    <row r="85" spans="1:24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X85" s="66"/>
    </row>
    <row r="86" spans="1:24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X86" s="66"/>
    </row>
    <row r="87" spans="1:24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X87" s="66"/>
    </row>
    <row r="88" spans="1:24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X88" s="66"/>
    </row>
    <row r="89" spans="1:24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X89" s="66"/>
    </row>
    <row r="90" spans="1:24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X90" s="66"/>
    </row>
    <row r="91" spans="1:24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X91" s="66"/>
    </row>
    <row r="92" spans="1:24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X92" s="66"/>
    </row>
    <row r="93" spans="1:24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X93" s="66"/>
    </row>
    <row r="94" spans="1:24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X94" s="66"/>
    </row>
    <row r="95" spans="1:24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X95" s="66"/>
    </row>
    <row r="96" spans="1:24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69"/>
      <c r="L96" s="69"/>
      <c r="M96" s="69"/>
      <c r="X96" s="66"/>
    </row>
    <row r="97" spans="1:24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69"/>
      <c r="L97" s="69"/>
      <c r="M97" s="69"/>
      <c r="X97" s="66"/>
    </row>
    <row r="98" spans="1:24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5"/>
      <c r="K98" s="69"/>
      <c r="L98" s="69"/>
      <c r="M98" s="69"/>
      <c r="X98" s="66"/>
    </row>
    <row r="99" spans="1:24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5"/>
      <c r="K99" s="69"/>
      <c r="L99" s="69"/>
      <c r="M99" s="69"/>
      <c r="X99" s="66"/>
    </row>
    <row r="100" spans="1:24" s="7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5"/>
      <c r="K100" s="69"/>
      <c r="L100" s="69"/>
      <c r="M100" s="69"/>
      <c r="X100" s="66"/>
    </row>
    <row r="101" spans="1:24" s="7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5"/>
      <c r="K101" s="69"/>
      <c r="L101" s="69"/>
      <c r="M101" s="69"/>
      <c r="X101" s="66"/>
    </row>
  </sheetData>
  <mergeCells count="23"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P6:P7"/>
    <mergeCell ref="Q6:Q7"/>
    <mergeCell ref="R6:S6"/>
    <mergeCell ref="T6:T7"/>
    <mergeCell ref="U6:V6"/>
    <mergeCell ref="W6:W7"/>
  </mergeCells>
  <pageMargins left="0.39370078740157483" right="0.39370078740157483" top="0.78740157480314965" bottom="0.78740157480314965" header="0.31496062992125984" footer="0.31496062992125984"/>
  <pageSetup paperSize="9" scale="43" firstPageNumber="179" fitToHeight="0" orientation="landscape" useFirstPageNumber="1" r:id="rId1"/>
  <headerFooter>
    <oddFooter>&amp;L&amp;"Arial,Kurzíva"Zastupitelstvo Olomouckého kraje 12.12.2022
11.1. - Rozpočet OK na rok 2023 - návrh rozpočtu 
Příloha č. 5g) - Projekty - investiční&amp;R&amp;"Arial,Kurzíva"Strana &amp;P (celkem 193)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95"/>
  <sheetViews>
    <sheetView showGridLines="0" view="pageBreakPreview" zoomScale="70" zoomScaleNormal="70" zoomScaleSheetLayoutView="70" workbookViewId="0">
      <selection activeCell="W4" sqref="W4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5.42578125" style="11" customWidth="1" collapsed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5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8" width="16.7109375" style="7" customWidth="1"/>
    <col min="19" max="19" width="16.85546875" style="7" customWidth="1"/>
    <col min="20" max="22" width="14.85546875" style="7" customWidth="1"/>
    <col min="23" max="23" width="14.42578125" style="7" customWidth="1"/>
    <col min="24" max="24" width="17.7109375" style="66" customWidth="1"/>
    <col min="25" max="16384" width="9.140625" style="11"/>
  </cols>
  <sheetData>
    <row r="1" spans="1:25" ht="20.25" x14ac:dyDescent="0.3">
      <c r="A1" s="94" t="s">
        <v>23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1"/>
      <c r="W1" s="11"/>
      <c r="X1" s="11"/>
    </row>
    <row r="2" spans="1:25" ht="15.75" x14ac:dyDescent="0.25">
      <c r="A2" s="12" t="s">
        <v>0</v>
      </c>
      <c r="B2" s="95"/>
      <c r="C2" s="95"/>
      <c r="D2" s="96"/>
      <c r="E2" s="96"/>
      <c r="F2" s="97"/>
      <c r="G2" s="98" t="s">
        <v>24</v>
      </c>
      <c r="H2" s="99" t="s">
        <v>25</v>
      </c>
      <c r="I2" s="13"/>
      <c r="K2" s="6"/>
      <c r="N2" s="14"/>
      <c r="O2" s="14"/>
      <c r="Q2" s="14"/>
      <c r="R2" s="14"/>
      <c r="S2" s="14"/>
      <c r="T2" s="15"/>
      <c r="U2" s="10"/>
      <c r="V2" s="11"/>
      <c r="W2" s="11"/>
      <c r="X2" s="11"/>
    </row>
    <row r="3" spans="1:25" ht="15.75" x14ac:dyDescent="0.25">
      <c r="A3" s="16"/>
      <c r="B3" s="95"/>
      <c r="C3" s="95"/>
      <c r="D3" s="96"/>
      <c r="E3" s="96"/>
      <c r="F3" s="97"/>
      <c r="G3" s="101" t="s">
        <v>1</v>
      </c>
      <c r="H3" s="102"/>
      <c r="I3" s="13"/>
      <c r="K3" s="6"/>
      <c r="N3" s="14"/>
      <c r="O3" s="14"/>
      <c r="Q3" s="14"/>
      <c r="R3" s="14"/>
      <c r="S3" s="14"/>
      <c r="T3" s="15"/>
      <c r="U3" s="10"/>
      <c r="V3" s="11"/>
      <c r="W3" s="11"/>
      <c r="X3" s="11"/>
    </row>
    <row r="4" spans="1:25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9" t="s">
        <v>2</v>
      </c>
      <c r="Y4" s="10"/>
    </row>
    <row r="5" spans="1:25" ht="25.5" customHeight="1" x14ac:dyDescent="0.25">
      <c r="A5" s="350" t="s">
        <v>28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2"/>
      <c r="X5" s="20"/>
    </row>
    <row r="6" spans="1:25" ht="25.5" customHeight="1" x14ac:dyDescent="0.25">
      <c r="A6" s="353" t="s">
        <v>3</v>
      </c>
      <c r="B6" s="353" t="s">
        <v>4</v>
      </c>
      <c r="C6" s="354" t="s">
        <v>5</v>
      </c>
      <c r="D6" s="354" t="s">
        <v>6</v>
      </c>
      <c r="E6" s="337" t="s">
        <v>7</v>
      </c>
      <c r="F6" s="354" t="s">
        <v>8</v>
      </c>
      <c r="G6" s="354" t="s">
        <v>9</v>
      </c>
      <c r="H6" s="344" t="s">
        <v>10</v>
      </c>
      <c r="I6" s="355" t="s">
        <v>11</v>
      </c>
      <c r="J6" s="344" t="s">
        <v>12</v>
      </c>
      <c r="K6" s="344" t="s">
        <v>13</v>
      </c>
      <c r="L6" s="345" t="s">
        <v>14</v>
      </c>
      <c r="M6" s="345" t="s">
        <v>15</v>
      </c>
      <c r="N6" s="344" t="s">
        <v>22</v>
      </c>
      <c r="O6" s="343" t="s">
        <v>80</v>
      </c>
      <c r="P6" s="339" t="s">
        <v>84</v>
      </c>
      <c r="Q6" s="339" t="s">
        <v>82</v>
      </c>
      <c r="R6" s="341" t="s">
        <v>21</v>
      </c>
      <c r="S6" s="342"/>
      <c r="T6" s="339" t="s">
        <v>81</v>
      </c>
      <c r="U6" s="341" t="s">
        <v>21</v>
      </c>
      <c r="V6" s="342"/>
      <c r="W6" s="343" t="s">
        <v>83</v>
      </c>
      <c r="X6" s="336" t="s">
        <v>16</v>
      </c>
    </row>
    <row r="7" spans="1:25" ht="81" customHeight="1" x14ac:dyDescent="0.25">
      <c r="A7" s="353"/>
      <c r="B7" s="353"/>
      <c r="C7" s="354"/>
      <c r="D7" s="354"/>
      <c r="E7" s="338"/>
      <c r="F7" s="354"/>
      <c r="G7" s="354"/>
      <c r="H7" s="344"/>
      <c r="I7" s="355"/>
      <c r="J7" s="344"/>
      <c r="K7" s="344"/>
      <c r="L7" s="346"/>
      <c r="M7" s="346"/>
      <c r="N7" s="344"/>
      <c r="O7" s="343"/>
      <c r="P7" s="340"/>
      <c r="Q7" s="340"/>
      <c r="R7" s="21" t="s">
        <v>52</v>
      </c>
      <c r="S7" s="21" t="s">
        <v>53</v>
      </c>
      <c r="T7" s="340"/>
      <c r="U7" s="79" t="s">
        <v>19</v>
      </c>
      <c r="V7" s="21" t="s">
        <v>20</v>
      </c>
      <c r="W7" s="343"/>
      <c r="X7" s="336"/>
    </row>
    <row r="8" spans="1:25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SUM(K9:K11)</f>
        <v>285453</v>
      </c>
      <c r="L8" s="24">
        <f>SUM(L9:L11)</f>
        <v>163541</v>
      </c>
      <c r="M8" s="24">
        <f>SUM(M9:M11)</f>
        <v>88832</v>
      </c>
      <c r="N8" s="24"/>
      <c r="O8" s="24">
        <f t="shared" ref="O8:W8" si="0">SUM(O9:O11)</f>
        <v>97329</v>
      </c>
      <c r="P8" s="25">
        <f t="shared" si="0"/>
        <v>30989</v>
      </c>
      <c r="Q8" s="25">
        <f t="shared" si="0"/>
        <v>8778</v>
      </c>
      <c r="R8" s="25">
        <f t="shared" si="0"/>
        <v>8290</v>
      </c>
      <c r="S8" s="25">
        <f t="shared" si="0"/>
        <v>488</v>
      </c>
      <c r="T8" s="25">
        <f t="shared" si="0"/>
        <v>22211</v>
      </c>
      <c r="U8" s="25">
        <f t="shared" si="0"/>
        <v>976</v>
      </c>
      <c r="V8" s="25">
        <f>SUM(V9:V11)</f>
        <v>21235</v>
      </c>
      <c r="W8" s="24">
        <f t="shared" si="0"/>
        <v>157135</v>
      </c>
      <c r="X8" s="26"/>
    </row>
    <row r="9" spans="1:25" s="41" customFormat="1" ht="130.5" customHeight="1" x14ac:dyDescent="0.25">
      <c r="A9" s="28">
        <v>1</v>
      </c>
      <c r="B9" s="29" t="s">
        <v>36</v>
      </c>
      <c r="C9" s="30">
        <v>3315</v>
      </c>
      <c r="D9" s="30">
        <v>6121</v>
      </c>
      <c r="E9" s="30">
        <v>61</v>
      </c>
      <c r="F9" s="31">
        <v>60003101242</v>
      </c>
      <c r="G9" s="32" t="s">
        <v>138</v>
      </c>
      <c r="H9" s="33" t="s">
        <v>139</v>
      </c>
      <c r="I9" s="34" t="s">
        <v>140</v>
      </c>
      <c r="J9" s="34" t="s">
        <v>33</v>
      </c>
      <c r="K9" s="35">
        <v>123748</v>
      </c>
      <c r="L9" s="35">
        <v>70529</v>
      </c>
      <c r="M9" s="35">
        <v>20139</v>
      </c>
      <c r="N9" s="36" t="s">
        <v>141</v>
      </c>
      <c r="O9" s="37">
        <v>93059</v>
      </c>
      <c r="P9" s="38">
        <f>Q9+T9</f>
        <v>30689</v>
      </c>
      <c r="Q9" s="283">
        <f>SUM(R9:S9)</f>
        <v>8778</v>
      </c>
      <c r="R9" s="37">
        <v>8290</v>
      </c>
      <c r="S9" s="37">
        <v>488</v>
      </c>
      <c r="T9" s="285">
        <f>SUM(U9:V9)</f>
        <v>21911</v>
      </c>
      <c r="U9" s="82">
        <v>976</v>
      </c>
      <c r="V9" s="82">
        <v>20935</v>
      </c>
      <c r="W9" s="39">
        <f>K9-O9-P9</f>
        <v>0</v>
      </c>
      <c r="X9" s="40" t="s">
        <v>228</v>
      </c>
    </row>
    <row r="10" spans="1:25" s="41" customFormat="1" ht="94.9" customHeight="1" x14ac:dyDescent="0.25">
      <c r="A10" s="28">
        <v>2</v>
      </c>
      <c r="B10" s="29" t="s">
        <v>34</v>
      </c>
      <c r="C10" s="30">
        <v>3315</v>
      </c>
      <c r="D10" s="30">
        <v>6121</v>
      </c>
      <c r="E10" s="30">
        <v>61</v>
      </c>
      <c r="F10" s="31">
        <v>60003101189</v>
      </c>
      <c r="G10" s="32" t="s">
        <v>48</v>
      </c>
      <c r="H10" s="107" t="s">
        <v>49</v>
      </c>
      <c r="I10" s="34" t="s">
        <v>46</v>
      </c>
      <c r="J10" s="34" t="s">
        <v>230</v>
      </c>
      <c r="K10" s="80">
        <v>61705</v>
      </c>
      <c r="L10" s="80">
        <v>8012</v>
      </c>
      <c r="M10" s="80">
        <f>K10-L10</f>
        <v>53693</v>
      </c>
      <c r="N10" s="36" t="s">
        <v>173</v>
      </c>
      <c r="O10" s="81">
        <v>2059</v>
      </c>
      <c r="P10" s="83">
        <f>Q10+T10</f>
        <v>100</v>
      </c>
      <c r="Q10" s="309">
        <f>SUM(R10:S10)</f>
        <v>0</v>
      </c>
      <c r="R10" s="81">
        <v>0</v>
      </c>
      <c r="S10" s="81">
        <v>0</v>
      </c>
      <c r="T10" s="308">
        <f>SUM(U10:V10)</f>
        <v>100</v>
      </c>
      <c r="U10" s="82">
        <v>0</v>
      </c>
      <c r="V10" s="82">
        <v>100</v>
      </c>
      <c r="W10" s="82">
        <f>K10-O10-P10</f>
        <v>59546</v>
      </c>
      <c r="X10" s="40" t="s">
        <v>229</v>
      </c>
    </row>
    <row r="11" spans="1:25" s="41" customFormat="1" ht="90" customHeight="1" x14ac:dyDescent="0.25">
      <c r="A11" s="28">
        <v>3</v>
      </c>
      <c r="B11" s="30" t="s">
        <v>34</v>
      </c>
      <c r="C11" s="29">
        <v>3315</v>
      </c>
      <c r="D11" s="29">
        <v>6121</v>
      </c>
      <c r="E11" s="29">
        <v>61</v>
      </c>
      <c r="F11" s="47">
        <v>60003101326</v>
      </c>
      <c r="G11" s="44" t="s">
        <v>376</v>
      </c>
      <c r="H11" s="33" t="s">
        <v>377</v>
      </c>
      <c r="I11" s="48" t="s">
        <v>46</v>
      </c>
      <c r="J11" s="34" t="s">
        <v>378</v>
      </c>
      <c r="K11" s="35">
        <v>100000</v>
      </c>
      <c r="L11" s="35">
        <v>85000</v>
      </c>
      <c r="M11" s="80">
        <f>K11-L11</f>
        <v>15000</v>
      </c>
      <c r="N11" s="36" t="s">
        <v>149</v>
      </c>
      <c r="O11" s="37">
        <v>2211</v>
      </c>
      <c r="P11" s="38">
        <f t="shared" ref="P11" si="1">Q11+T11</f>
        <v>200</v>
      </c>
      <c r="Q11" s="261">
        <f t="shared" ref="Q11" si="2">SUM(R11:S11)</f>
        <v>0</v>
      </c>
      <c r="R11" s="81">
        <v>0</v>
      </c>
      <c r="S11" s="81">
        <v>0</v>
      </c>
      <c r="T11" s="262">
        <f t="shared" ref="T11" si="3">SUM(U11:V11)</f>
        <v>200</v>
      </c>
      <c r="U11" s="82">
        <v>0</v>
      </c>
      <c r="V11" s="82">
        <v>200</v>
      </c>
      <c r="W11" s="39">
        <f t="shared" ref="W11" si="4">K11-O11-P11</f>
        <v>97589</v>
      </c>
      <c r="X11" s="40" t="s">
        <v>229</v>
      </c>
    </row>
    <row r="12" spans="1:25" ht="35.25" customHeight="1" x14ac:dyDescent="0.25">
      <c r="A12" s="56" t="s">
        <v>29</v>
      </c>
      <c r="B12" s="57"/>
      <c r="C12" s="57"/>
      <c r="D12" s="57"/>
      <c r="E12" s="57"/>
      <c r="F12" s="57"/>
      <c r="G12" s="57"/>
      <c r="H12" s="57"/>
      <c r="I12" s="57"/>
      <c r="J12" s="57"/>
      <c r="K12" s="58">
        <f>K8</f>
        <v>285453</v>
      </c>
      <c r="L12" s="58">
        <f>L8</f>
        <v>163541</v>
      </c>
      <c r="M12" s="58">
        <f>M8</f>
        <v>88832</v>
      </c>
      <c r="N12" s="58"/>
      <c r="O12" s="58">
        <f t="shared" ref="O12:W12" si="5">O8</f>
        <v>97329</v>
      </c>
      <c r="P12" s="58">
        <f t="shared" si="5"/>
        <v>30989</v>
      </c>
      <c r="Q12" s="58">
        <f t="shared" si="5"/>
        <v>8778</v>
      </c>
      <c r="R12" s="58">
        <f t="shared" si="5"/>
        <v>8290</v>
      </c>
      <c r="S12" s="58">
        <f t="shared" si="5"/>
        <v>488</v>
      </c>
      <c r="T12" s="58">
        <f t="shared" si="5"/>
        <v>22211</v>
      </c>
      <c r="U12" s="58">
        <f t="shared" si="5"/>
        <v>976</v>
      </c>
      <c r="V12" s="58">
        <f t="shared" si="5"/>
        <v>21235</v>
      </c>
      <c r="W12" s="59">
        <f t="shared" si="5"/>
        <v>157135</v>
      </c>
      <c r="X12" s="60"/>
    </row>
    <row r="13" spans="1:25" s="7" customFormat="1" x14ac:dyDescent="0.25">
      <c r="A13" s="5"/>
      <c r="B13" s="5"/>
      <c r="C13" s="5"/>
      <c r="D13" s="5"/>
      <c r="E13" s="5"/>
      <c r="F13" s="5"/>
      <c r="G13" s="61"/>
      <c r="H13" s="5"/>
      <c r="I13" s="62"/>
      <c r="J13" s="63"/>
      <c r="K13" s="64"/>
      <c r="L13" s="64"/>
      <c r="M13" s="64"/>
      <c r="N13" s="65"/>
      <c r="O13" s="65"/>
      <c r="X13" s="66"/>
      <c r="Y13" s="11"/>
    </row>
    <row r="14" spans="1:25" s="7" customFormat="1" ht="18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X14" s="66"/>
      <c r="Y14" s="11"/>
    </row>
    <row r="15" spans="1:25" s="76" customFormat="1" x14ac:dyDescent="0.2">
      <c r="A15" s="71"/>
      <c r="B15" s="72"/>
      <c r="C15" s="71"/>
      <c r="D15" s="72"/>
      <c r="E15" s="72"/>
      <c r="F15" s="72"/>
      <c r="G15" s="72"/>
      <c r="H15" s="72"/>
      <c r="I15" s="73"/>
      <c r="J15" s="74"/>
      <c r="K15" s="75"/>
      <c r="L15" s="75"/>
      <c r="M15" s="75"/>
      <c r="X15" s="77"/>
      <c r="Y15" s="78"/>
    </row>
    <row r="16" spans="1:25" s="7" customFormat="1" x14ac:dyDescent="0.25">
      <c r="A16" s="5"/>
      <c r="B16" s="5"/>
      <c r="C16" s="5"/>
      <c r="D16" s="5"/>
      <c r="E16" s="5"/>
      <c r="F16" s="5"/>
      <c r="G16" s="5"/>
      <c r="H16" s="5"/>
      <c r="I16" s="11"/>
      <c r="J16" s="68"/>
      <c r="K16" s="69"/>
      <c r="L16" s="69"/>
      <c r="M16" s="69"/>
      <c r="X16" s="66"/>
      <c r="Y16" s="11"/>
    </row>
    <row r="17" spans="1:25" s="7" customFormat="1" x14ac:dyDescent="0.25">
      <c r="A17" s="5"/>
      <c r="B17" s="5"/>
      <c r="C17" s="5"/>
      <c r="D17" s="5"/>
      <c r="E17" s="5"/>
      <c r="F17" s="5"/>
      <c r="G17" s="5"/>
      <c r="H17" s="5"/>
      <c r="I17" s="11"/>
      <c r="J17" s="68"/>
      <c r="K17" s="69"/>
      <c r="L17" s="69"/>
      <c r="M17" s="69"/>
      <c r="X17" s="66"/>
      <c r="Y17" s="11"/>
    </row>
    <row r="18" spans="1:25" s="7" customFormat="1" x14ac:dyDescent="0.25">
      <c r="A18" s="5"/>
      <c r="B18" s="5"/>
      <c r="C18" s="5"/>
      <c r="D18" s="5"/>
      <c r="E18" s="5"/>
      <c r="F18" s="5"/>
      <c r="G18" s="5"/>
      <c r="H18" s="5"/>
      <c r="I18" s="11"/>
      <c r="J18" s="68"/>
      <c r="K18" s="69"/>
      <c r="L18" s="69"/>
      <c r="M18" s="69"/>
      <c r="X18" s="66"/>
      <c r="Y18" s="11"/>
    </row>
    <row r="19" spans="1:25" s="7" customFormat="1" x14ac:dyDescent="0.25">
      <c r="A19" s="5"/>
      <c r="B19" s="5"/>
      <c r="C19" s="5"/>
      <c r="D19" s="5"/>
      <c r="E19" s="5"/>
      <c r="F19" s="5"/>
      <c r="G19" s="5"/>
      <c r="H19" s="5"/>
      <c r="I19" s="11"/>
      <c r="J19" s="68"/>
      <c r="K19" s="69"/>
      <c r="L19" s="69"/>
      <c r="M19" s="69"/>
      <c r="X19" s="66"/>
      <c r="Y19" s="11"/>
    </row>
    <row r="20" spans="1:25" s="7" customFormat="1" x14ac:dyDescent="0.25">
      <c r="A20" s="5"/>
      <c r="B20" s="5"/>
      <c r="C20" s="5"/>
      <c r="D20" s="5"/>
      <c r="E20" s="5"/>
      <c r="F20" s="5"/>
      <c r="G20" s="5"/>
      <c r="H20" s="5"/>
      <c r="I20" s="11"/>
      <c r="J20" s="68"/>
      <c r="K20" s="69"/>
      <c r="L20" s="69"/>
      <c r="M20" s="69"/>
      <c r="X20" s="66"/>
      <c r="Y20" s="11"/>
    </row>
    <row r="21" spans="1:25" s="7" customFormat="1" x14ac:dyDescent="0.25">
      <c r="A21" s="5"/>
      <c r="B21" s="5"/>
      <c r="C21" s="5"/>
      <c r="D21" s="5"/>
      <c r="E21" s="5"/>
      <c r="F21" s="5"/>
      <c r="G21" s="5"/>
      <c r="H21" s="5"/>
      <c r="I21" s="11"/>
      <c r="J21" s="68"/>
      <c r="K21" s="69"/>
      <c r="L21" s="69"/>
      <c r="M21" s="69"/>
      <c r="X21" s="66"/>
      <c r="Y21" s="11"/>
    </row>
    <row r="22" spans="1:25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8"/>
      <c r="K22" s="69"/>
      <c r="L22" s="69"/>
      <c r="M22" s="69"/>
      <c r="X22" s="66"/>
      <c r="Y22" s="11"/>
    </row>
    <row r="23" spans="1:25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8"/>
      <c r="K23" s="69"/>
      <c r="L23" s="69"/>
      <c r="M23" s="69"/>
      <c r="X23" s="66"/>
      <c r="Y23" s="11"/>
    </row>
    <row r="24" spans="1:25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8"/>
      <c r="K24" s="69"/>
      <c r="L24" s="69"/>
      <c r="M24" s="69"/>
      <c r="X24" s="66"/>
      <c r="Y24" s="11"/>
    </row>
    <row r="25" spans="1:25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8"/>
      <c r="K25" s="69"/>
      <c r="L25" s="69"/>
      <c r="M25" s="69"/>
      <c r="X25" s="66"/>
      <c r="Y25" s="11"/>
    </row>
    <row r="26" spans="1:25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8"/>
      <c r="K26" s="69"/>
      <c r="L26" s="69"/>
      <c r="M26" s="69"/>
      <c r="X26" s="66"/>
      <c r="Y26" s="11"/>
    </row>
    <row r="27" spans="1:25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8"/>
      <c r="K27" s="69"/>
      <c r="L27" s="69"/>
      <c r="M27" s="69"/>
      <c r="X27" s="66"/>
      <c r="Y27" s="11"/>
    </row>
    <row r="28" spans="1:25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8"/>
      <c r="K28" s="69"/>
      <c r="L28" s="69"/>
      <c r="M28" s="69"/>
      <c r="X28" s="66"/>
      <c r="Y28" s="11"/>
    </row>
    <row r="29" spans="1:25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8"/>
      <c r="K29" s="69"/>
      <c r="L29" s="69"/>
      <c r="M29" s="69"/>
      <c r="X29" s="66"/>
      <c r="Y29" s="11"/>
    </row>
    <row r="30" spans="1:25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8"/>
      <c r="K30" s="69"/>
      <c r="L30" s="69"/>
      <c r="M30" s="69"/>
      <c r="X30" s="66"/>
      <c r="Y30" s="11"/>
    </row>
    <row r="31" spans="1:25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8"/>
      <c r="K31" s="69"/>
      <c r="L31" s="69"/>
      <c r="M31" s="69"/>
      <c r="X31" s="66"/>
      <c r="Y31" s="11"/>
    </row>
    <row r="32" spans="1:25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8"/>
      <c r="K32" s="69"/>
      <c r="L32" s="69"/>
      <c r="M32" s="69"/>
      <c r="X32" s="66"/>
      <c r="Y32" s="11"/>
    </row>
    <row r="33" spans="1:25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5"/>
      <c r="K33" s="69"/>
      <c r="L33" s="69"/>
      <c r="M33" s="69"/>
      <c r="X33" s="66"/>
      <c r="Y33" s="11"/>
    </row>
    <row r="34" spans="1:25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5"/>
      <c r="K34" s="69"/>
      <c r="L34" s="69"/>
      <c r="M34" s="69"/>
      <c r="X34" s="66"/>
      <c r="Y34" s="11"/>
    </row>
    <row r="35" spans="1:25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5"/>
      <c r="K35" s="69"/>
      <c r="L35" s="69"/>
      <c r="M35" s="69"/>
      <c r="X35" s="66"/>
      <c r="Y35" s="11"/>
    </row>
    <row r="36" spans="1:25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5"/>
      <c r="K36" s="69"/>
      <c r="L36" s="69"/>
      <c r="M36" s="69"/>
      <c r="X36" s="66"/>
      <c r="Y36" s="11"/>
    </row>
    <row r="37" spans="1:25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5"/>
      <c r="K37" s="69"/>
      <c r="L37" s="69"/>
      <c r="M37" s="69"/>
      <c r="X37" s="66"/>
      <c r="Y37" s="11"/>
    </row>
    <row r="38" spans="1:25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5"/>
      <c r="K38" s="69"/>
      <c r="L38" s="69"/>
      <c r="M38" s="69"/>
      <c r="X38" s="66"/>
      <c r="Y38" s="11"/>
    </row>
    <row r="39" spans="1:25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69"/>
      <c r="L39" s="69"/>
      <c r="M39" s="69"/>
      <c r="X39" s="66"/>
      <c r="Y39" s="11"/>
    </row>
    <row r="40" spans="1:25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69"/>
      <c r="L40" s="69"/>
      <c r="M40" s="69"/>
      <c r="X40" s="66"/>
      <c r="Y40" s="11"/>
    </row>
    <row r="41" spans="1:25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69"/>
      <c r="L41" s="69"/>
      <c r="M41" s="69"/>
      <c r="X41" s="66"/>
      <c r="Y41" s="11"/>
    </row>
    <row r="42" spans="1:25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69"/>
      <c r="L42" s="69"/>
      <c r="M42" s="69"/>
      <c r="X42" s="66"/>
      <c r="Y42" s="11"/>
    </row>
    <row r="43" spans="1:25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69"/>
      <c r="L43" s="69"/>
      <c r="M43" s="69"/>
      <c r="X43" s="66"/>
      <c r="Y43" s="11"/>
    </row>
    <row r="44" spans="1:25" s="7" customForma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5"/>
      <c r="K44" s="69"/>
      <c r="L44" s="69"/>
      <c r="M44" s="69"/>
      <c r="X44" s="66"/>
      <c r="Y44" s="11"/>
    </row>
    <row r="45" spans="1:25" s="7" customForma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5"/>
      <c r="K45" s="69"/>
      <c r="L45" s="69"/>
      <c r="M45" s="69"/>
      <c r="X45" s="66"/>
      <c r="Y45" s="11"/>
    </row>
    <row r="46" spans="1:25" s="7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5"/>
      <c r="K46" s="69"/>
      <c r="L46" s="69"/>
      <c r="M46" s="69"/>
      <c r="X46" s="66"/>
      <c r="Y46" s="11"/>
    </row>
    <row r="47" spans="1:25" s="7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5"/>
      <c r="K47" s="69"/>
      <c r="L47" s="69"/>
      <c r="M47" s="69"/>
      <c r="X47" s="66"/>
      <c r="Y47" s="11"/>
    </row>
    <row r="48" spans="1:25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5"/>
      <c r="K48" s="69"/>
      <c r="L48" s="69"/>
      <c r="M48" s="69"/>
      <c r="X48" s="66"/>
      <c r="Y48" s="11"/>
    </row>
    <row r="49" spans="1:25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5"/>
      <c r="K49" s="69"/>
      <c r="L49" s="69"/>
      <c r="M49" s="69"/>
      <c r="X49" s="66"/>
      <c r="Y49" s="11"/>
    </row>
    <row r="50" spans="1:25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69"/>
      <c r="L50" s="69"/>
      <c r="M50" s="69"/>
      <c r="X50" s="66"/>
      <c r="Y50" s="11"/>
    </row>
    <row r="51" spans="1:25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69"/>
      <c r="L51" s="69"/>
      <c r="M51" s="69"/>
      <c r="X51" s="66"/>
      <c r="Y51" s="11"/>
    </row>
    <row r="52" spans="1:25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69"/>
      <c r="L52" s="69"/>
      <c r="M52" s="69"/>
      <c r="X52" s="66"/>
      <c r="Y52" s="11"/>
    </row>
    <row r="53" spans="1:25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69"/>
      <c r="L53" s="69"/>
      <c r="M53" s="69"/>
      <c r="X53" s="66"/>
      <c r="Y53" s="11"/>
    </row>
    <row r="54" spans="1:25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69"/>
      <c r="L54" s="69"/>
      <c r="M54" s="69"/>
      <c r="X54" s="66"/>
      <c r="Y54" s="11"/>
    </row>
    <row r="55" spans="1:25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69"/>
      <c r="L55" s="69"/>
      <c r="M55" s="69"/>
      <c r="X55" s="66"/>
      <c r="Y55" s="11"/>
    </row>
    <row r="56" spans="1:25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69"/>
      <c r="L56" s="69"/>
      <c r="M56" s="69"/>
      <c r="X56" s="66"/>
      <c r="Y56" s="11"/>
    </row>
    <row r="57" spans="1:25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69"/>
      <c r="L57" s="69"/>
      <c r="M57" s="69"/>
      <c r="X57" s="66"/>
      <c r="Y57" s="11"/>
    </row>
    <row r="58" spans="1:25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69"/>
      <c r="L58" s="69"/>
      <c r="M58" s="69"/>
      <c r="X58" s="66"/>
      <c r="Y58" s="11"/>
    </row>
    <row r="59" spans="1:25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69"/>
      <c r="L59" s="69"/>
      <c r="M59" s="69"/>
      <c r="X59" s="66"/>
      <c r="Y59" s="11"/>
    </row>
    <row r="60" spans="1:25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X60" s="66"/>
      <c r="Y60" s="11"/>
    </row>
    <row r="61" spans="1:25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X61" s="66"/>
      <c r="Y61" s="11"/>
    </row>
    <row r="62" spans="1:25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X62" s="66"/>
      <c r="Y62" s="11"/>
    </row>
    <row r="63" spans="1:25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X63" s="66"/>
      <c r="Y63" s="11"/>
    </row>
    <row r="64" spans="1:25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X64" s="66"/>
      <c r="Y64" s="11"/>
    </row>
    <row r="65" spans="1:25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X65" s="66"/>
      <c r="Y65" s="11"/>
    </row>
    <row r="66" spans="1:25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X66" s="66"/>
      <c r="Y66" s="11"/>
    </row>
    <row r="67" spans="1:25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X67" s="66"/>
      <c r="Y67" s="11"/>
    </row>
    <row r="68" spans="1:25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X68" s="66"/>
      <c r="Y68" s="11"/>
    </row>
    <row r="69" spans="1:25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X69" s="66"/>
      <c r="Y69" s="11"/>
    </row>
    <row r="70" spans="1:25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X70" s="66"/>
      <c r="Y70" s="11"/>
    </row>
    <row r="71" spans="1:25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X71" s="66"/>
      <c r="Y71" s="11"/>
    </row>
    <row r="72" spans="1:25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X72" s="66"/>
      <c r="Y72" s="11"/>
    </row>
    <row r="73" spans="1:25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X73" s="66"/>
      <c r="Y73" s="11"/>
    </row>
    <row r="74" spans="1:25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X74" s="66"/>
      <c r="Y74" s="11"/>
    </row>
    <row r="75" spans="1:25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X75" s="66"/>
      <c r="Y75" s="11"/>
    </row>
    <row r="76" spans="1:25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X76" s="66"/>
      <c r="Y76" s="11"/>
    </row>
    <row r="77" spans="1:25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X77" s="66"/>
      <c r="Y77" s="11"/>
    </row>
    <row r="78" spans="1:25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X78" s="66"/>
      <c r="Y78" s="11"/>
    </row>
    <row r="79" spans="1:25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X79" s="66"/>
      <c r="Y79" s="11"/>
    </row>
    <row r="80" spans="1:25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X80" s="66"/>
      <c r="Y80" s="11"/>
    </row>
    <row r="81" spans="1:25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X81" s="66"/>
      <c r="Y81" s="11"/>
    </row>
    <row r="82" spans="1:25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X82" s="66"/>
      <c r="Y82" s="11"/>
    </row>
    <row r="83" spans="1:25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X83" s="66"/>
      <c r="Y83" s="11"/>
    </row>
    <row r="84" spans="1:25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X84" s="66"/>
      <c r="Y84" s="11"/>
    </row>
    <row r="85" spans="1:25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X85" s="66"/>
      <c r="Y85" s="11"/>
    </row>
    <row r="86" spans="1:25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X86" s="66"/>
      <c r="Y86" s="11"/>
    </row>
    <row r="87" spans="1:25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X87" s="66"/>
      <c r="Y87" s="11"/>
    </row>
    <row r="88" spans="1:25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X88" s="66"/>
      <c r="Y88" s="11"/>
    </row>
    <row r="89" spans="1:25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X89" s="66"/>
      <c r="Y89" s="11"/>
    </row>
    <row r="90" spans="1:25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X90" s="66"/>
      <c r="Y90" s="11"/>
    </row>
    <row r="91" spans="1:25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X91" s="66"/>
      <c r="Y91" s="11"/>
    </row>
    <row r="92" spans="1:25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X92" s="66"/>
      <c r="Y92" s="11"/>
    </row>
    <row r="93" spans="1:25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X93" s="66"/>
      <c r="Y93" s="11"/>
    </row>
    <row r="94" spans="1:25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X94" s="66"/>
      <c r="Y94" s="11"/>
    </row>
    <row r="95" spans="1:25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X95" s="66"/>
      <c r="Y95" s="11"/>
    </row>
  </sheetData>
  <mergeCells count="23"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P6:P7"/>
    <mergeCell ref="Q6:Q7"/>
    <mergeCell ref="R6:S6"/>
    <mergeCell ref="T6:T7"/>
    <mergeCell ref="U6:V6"/>
    <mergeCell ref="W6:W7"/>
  </mergeCells>
  <pageMargins left="0.39370078740157483" right="0.39370078740157483" top="0.78740157480314965" bottom="0.78740157480314965" header="0.31496062992125984" footer="0.31496062992125984"/>
  <pageSetup paperSize="9" scale="44" firstPageNumber="180" fitToHeight="0" orientation="landscape" useFirstPageNumber="1" r:id="rId1"/>
  <headerFooter>
    <oddFooter>&amp;L&amp;"Arial,Kurzíva"Zastupitelstvo Olomouckého kraje 12.12.2022
11.1. - Rozpočet OK na rok 2023 - návrh rozpočtu 
Příloha č. 5g) - Projekty - investiční&amp;R&amp;"Arial,Kurzíva"Strana &amp;P (celkem 193)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16</vt:i4>
      </vt:variant>
    </vt:vector>
  </HeadingPairs>
  <TitlesOfParts>
    <vt:vector size="29" baseType="lpstr">
      <vt:lpstr>Souhrn</vt:lpstr>
      <vt:lpstr>Oblast školství - ORJ 10</vt:lpstr>
      <vt:lpstr>Oblast školství - ORJ 52</vt:lpstr>
      <vt:lpstr>Oblast školství - ORJ 59</vt:lpstr>
      <vt:lpstr>Oblast sociální - ORJ 52 </vt:lpstr>
      <vt:lpstr>Sociální - ORJ 59 </vt:lpstr>
      <vt:lpstr>Oblast dopravy - ORJ 12</vt:lpstr>
      <vt:lpstr>Oblast dopravy - ORJ 50</vt:lpstr>
      <vt:lpstr>Oblast kultury - ORJ 52</vt:lpstr>
      <vt:lpstr>Oblast kultury - ORJ 59</vt:lpstr>
      <vt:lpstr>Oblast zdravotnictví - ORJ 52</vt:lpstr>
      <vt:lpstr>Zdravotnictví - ORJ 59 </vt:lpstr>
      <vt:lpstr>Úz. plánování - ORJ 59</vt:lpstr>
      <vt:lpstr>'Oblast sociální - ORJ 52 '!Názvy_tisku</vt:lpstr>
      <vt:lpstr>'Oblast školství - ORJ 10'!Názvy_tisku</vt:lpstr>
      <vt:lpstr>'Oblast školství - ORJ 52'!Názvy_tisku</vt:lpstr>
      <vt:lpstr>'Oblast dopravy - ORJ 12'!Oblast_tisku</vt:lpstr>
      <vt:lpstr>'Oblast dopravy - ORJ 50'!Oblast_tisku</vt:lpstr>
      <vt:lpstr>'Oblast kultury - ORJ 52'!Oblast_tisku</vt:lpstr>
      <vt:lpstr>'Oblast kultury - ORJ 59'!Oblast_tisku</vt:lpstr>
      <vt:lpstr>'Oblast sociální - ORJ 52 '!Oblast_tisku</vt:lpstr>
      <vt:lpstr>'Oblast školství - ORJ 10'!Oblast_tisku</vt:lpstr>
      <vt:lpstr>'Oblast školství - ORJ 52'!Oblast_tisku</vt:lpstr>
      <vt:lpstr>'Oblast školství - ORJ 59'!Oblast_tisku</vt:lpstr>
      <vt:lpstr>'Oblast zdravotnictví - ORJ 52'!Oblast_tisku</vt:lpstr>
      <vt:lpstr>'Sociální - ORJ 59 '!Oblast_tisku</vt:lpstr>
      <vt:lpstr>Souhrn!Oblast_tisku</vt:lpstr>
      <vt:lpstr>'Úz. plánování - ORJ 59'!Oblast_tisku</vt:lpstr>
      <vt:lpstr>'Zdravotnictví - ORJ 59 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2022-11-22T06:44:09Z</cp:lastPrinted>
  <dcterms:created xsi:type="dcterms:W3CDTF">2018-04-30T07:38:17Z</dcterms:created>
  <dcterms:modified xsi:type="dcterms:W3CDTF">2022-11-23T11:01:27Z</dcterms:modified>
</cp:coreProperties>
</file>