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45" windowWidth="15480" windowHeight="10980"/>
  </bookViews>
  <sheets>
    <sheet name="Příjmy" sheetId="4" r:id="rId1"/>
    <sheet name="predikce" sheetId="6" r:id="rId2"/>
    <sheet name="daně" sheetId="3" r:id="rId3"/>
    <sheet name="odbory" sheetId="1" r:id="rId4"/>
    <sheet name="odvody PO" sheetId="7" state="hidden" r:id="rId5"/>
    <sheet name="PO - odpisy" sheetId="8" r:id="rId6"/>
  </sheets>
  <externalReferences>
    <externalReference r:id="rId7"/>
  </externalReferences>
  <definedNames>
    <definedName name="_xlnm.Print_Area" localSheetId="3">odbory!$A$1:$G$205</definedName>
    <definedName name="_xlnm.Print_Area" localSheetId="4">'odvody PO'!$A$1:$G$249</definedName>
    <definedName name="_xlnm.Print_Area" localSheetId="5">'PO - odpisy'!$A$1:$G$221</definedName>
    <definedName name="_xlnm.Print_Area" localSheetId="1">predikce!$A$1:$H$23</definedName>
    <definedName name="_xlnm.Print_Area" localSheetId="0">Příjmy!$A$1:$G$90</definedName>
  </definedNames>
  <calcPr calcId="145621"/>
</workbook>
</file>

<file path=xl/calcChain.xml><?xml version="1.0" encoding="utf-8"?>
<calcChain xmlns="http://schemas.openxmlformats.org/spreadsheetml/2006/main">
  <c r="G221" i="8" l="1"/>
  <c r="G168" i="8"/>
  <c r="H23" i="6"/>
  <c r="G23" i="6"/>
  <c r="F23" i="6"/>
  <c r="E23" i="6"/>
  <c r="D23" i="6"/>
  <c r="F86" i="4"/>
  <c r="E86" i="4"/>
  <c r="D86" i="4"/>
  <c r="G220" i="8" l="1"/>
  <c r="D75" i="1" l="1"/>
  <c r="F198" i="1" l="1"/>
  <c r="H198" i="1" l="1"/>
  <c r="G213" i="8" l="1"/>
  <c r="B186" i="8"/>
  <c r="B187" i="8" s="1"/>
  <c r="B188" i="8" s="1"/>
  <c r="B189" i="8" s="1"/>
  <c r="B190" i="8" s="1"/>
  <c r="B191" i="8" s="1"/>
  <c r="B192" i="8" s="1"/>
  <c r="B193" i="8" s="1"/>
  <c r="B194" i="8" s="1"/>
  <c r="B195" i="8" s="1"/>
  <c r="B196" i="8" s="1"/>
  <c r="B197" i="8" s="1"/>
  <c r="B198" i="8" s="1"/>
  <c r="B199" i="8" s="1"/>
  <c r="B200" i="8" s="1"/>
  <c r="B201" i="8" s="1"/>
  <c r="B210" i="8" s="1"/>
  <c r="B211" i="8" s="1"/>
  <c r="B212" i="8" s="1"/>
  <c r="A186" i="8"/>
  <c r="A187" i="8" s="1"/>
  <c r="A188" i="8" s="1"/>
  <c r="A189" i="8" s="1"/>
  <c r="A190" i="8" s="1"/>
  <c r="A191" i="8" s="1"/>
  <c r="A192" i="8" s="1"/>
  <c r="A193" i="8" s="1"/>
  <c r="A194" i="8" s="1"/>
  <c r="A195" i="8" s="1"/>
  <c r="A196" i="8" s="1"/>
  <c r="A197" i="8" s="1"/>
  <c r="A198" i="8" s="1"/>
  <c r="A199" i="8" s="1"/>
  <c r="A200" i="8" s="1"/>
  <c r="A201" i="8" s="1"/>
  <c r="A210" i="8" s="1"/>
  <c r="A211" i="8" s="1"/>
  <c r="A212" i="8" s="1"/>
  <c r="G171" i="8"/>
  <c r="B163" i="8"/>
  <c r="B164" i="8" s="1"/>
  <c r="B165" i="8" s="1"/>
  <c r="B166" i="8" s="1"/>
  <c r="B167" i="8" s="1"/>
  <c r="B173" i="8" s="1"/>
  <c r="B174" i="8" s="1"/>
  <c r="B175" i="8" s="1"/>
  <c r="B176" i="8" s="1"/>
  <c r="B177" i="8" s="1"/>
  <c r="B178" i="8" s="1"/>
  <c r="B179" i="8" s="1"/>
  <c r="B180" i="8" s="1"/>
  <c r="B181" i="8" s="1"/>
  <c r="B182" i="8" s="1"/>
  <c r="B183" i="8" s="1"/>
  <c r="B184" i="8" s="1"/>
  <c r="A163" i="8"/>
  <c r="A164" i="8" s="1"/>
  <c r="A165" i="8" s="1"/>
  <c r="A166" i="8" s="1"/>
  <c r="A167" i="8" s="1"/>
  <c r="A173" i="8" s="1"/>
  <c r="A174" i="8" s="1"/>
  <c r="A175" i="8" s="1"/>
  <c r="A176" i="8" s="1"/>
  <c r="A177" i="8" s="1"/>
  <c r="A178" i="8" s="1"/>
  <c r="A179" i="8" s="1"/>
  <c r="A180" i="8" s="1"/>
  <c r="A181" i="8" s="1"/>
  <c r="A182" i="8" s="1"/>
  <c r="A183" i="8" s="1"/>
  <c r="A184" i="8" s="1"/>
  <c r="G158" i="8"/>
  <c r="G154" i="8"/>
  <c r="G129" i="8"/>
  <c r="F61" i="4" l="1"/>
  <c r="F45" i="4"/>
  <c r="F15" i="3" l="1"/>
  <c r="F14" i="3"/>
  <c r="F13" i="3"/>
  <c r="F10" i="3"/>
  <c r="F12" i="3"/>
  <c r="F11" i="3"/>
  <c r="I15" i="3"/>
  <c r="I11" i="3"/>
  <c r="I12" i="3"/>
  <c r="I13" i="3"/>
  <c r="I14" i="3"/>
  <c r="I10" i="3"/>
  <c r="F195" i="1" l="1"/>
  <c r="E26" i="1" l="1"/>
  <c r="E61" i="4"/>
  <c r="E45" i="4"/>
  <c r="F9" i="4" l="1"/>
  <c r="F10" i="4"/>
  <c r="F12" i="4"/>
  <c r="F8" i="4"/>
  <c r="F7" i="4"/>
  <c r="E12" i="4"/>
  <c r="E10" i="4"/>
  <c r="E9" i="4"/>
  <c r="E8" i="4"/>
  <c r="E7" i="4"/>
  <c r="D9" i="4"/>
  <c r="D10" i="4"/>
  <c r="D12" i="4"/>
  <c r="D8" i="4"/>
  <c r="D7" i="4"/>
  <c r="F13" i="4" l="1"/>
  <c r="E13" i="4"/>
  <c r="E34" i="4" s="1"/>
  <c r="E63" i="4" s="1"/>
  <c r="G14" i="3"/>
  <c r="G13" i="3"/>
  <c r="G10" i="3"/>
  <c r="F24" i="1" l="1"/>
  <c r="F173" i="1" l="1"/>
  <c r="F19" i="1" s="1"/>
  <c r="F162" i="1"/>
  <c r="F152" i="1" l="1"/>
  <c r="F17" i="1" s="1"/>
  <c r="F24" i="4" s="1"/>
  <c r="F30" i="1"/>
  <c r="F18" i="1" l="1"/>
  <c r="F25" i="4" s="1"/>
  <c r="F77" i="4" l="1"/>
  <c r="G24" i="1"/>
  <c r="F79" i="4" l="1"/>
  <c r="F30" i="4"/>
  <c r="G43" i="4"/>
  <c r="G8" i="4" l="1"/>
  <c r="G7" i="4"/>
  <c r="G16" i="3"/>
  <c r="H22" i="6"/>
  <c r="E22" i="6"/>
  <c r="J142" i="1" l="1"/>
  <c r="K142" i="1"/>
  <c r="I142" i="1"/>
  <c r="J90" i="1"/>
  <c r="K90" i="1"/>
  <c r="I90" i="1"/>
  <c r="G155" i="7" l="1"/>
  <c r="G162" i="7" l="1"/>
  <c r="G243" i="7" l="1"/>
  <c r="G233" i="7"/>
  <c r="G212" i="7"/>
  <c r="G205" i="7"/>
  <c r="B184" i="7"/>
  <c r="B185" i="7" s="1"/>
  <c r="B186" i="7" s="1"/>
  <c r="B189" i="7" s="1"/>
  <c r="B190" i="7" s="1"/>
  <c r="B191" i="7" s="1"/>
  <c r="B192" i="7" s="1"/>
  <c r="B193" i="7" s="1"/>
  <c r="B194" i="7" s="1"/>
  <c r="B195" i="7" s="1"/>
  <c r="B196" i="7" s="1"/>
  <c r="B197" i="7" s="1"/>
  <c r="B198" i="7" s="1"/>
  <c r="B199" i="7" s="1"/>
  <c r="B200" i="7" s="1"/>
  <c r="B201" i="7" s="1"/>
  <c r="B202" i="7" s="1"/>
  <c r="B203" i="7" s="1"/>
  <c r="B204" i="7" s="1"/>
  <c r="A184" i="7"/>
  <c r="A185" i="7" s="1"/>
  <c r="A186" i="7" s="1"/>
  <c r="A189" i="7" s="1"/>
  <c r="A190" i="7" s="1"/>
  <c r="A191" i="7" s="1"/>
  <c r="A192" i="7" s="1"/>
  <c r="A193" i="7" s="1"/>
  <c r="A194" i="7" s="1"/>
  <c r="A195" i="7" s="1"/>
  <c r="A196" i="7" s="1"/>
  <c r="A197" i="7" s="1"/>
  <c r="A198" i="7" s="1"/>
  <c r="A199" i="7" s="1"/>
  <c r="A200" i="7" s="1"/>
  <c r="A201" i="7" s="1"/>
  <c r="A202" i="7" s="1"/>
  <c r="A203" i="7" s="1"/>
  <c r="A204" i="7" s="1"/>
  <c r="G169" i="7"/>
  <c r="G165" i="7"/>
  <c r="G164" i="7"/>
  <c r="G163" i="7"/>
  <c r="G161" i="7"/>
  <c r="B161" i="7"/>
  <c r="A161" i="7"/>
  <c r="G160" i="7"/>
  <c r="G159" i="7"/>
  <c r="G158" i="7"/>
  <c r="G156" i="7"/>
  <c r="G152" i="7"/>
  <c r="G127" i="7"/>
  <c r="G166" i="7" l="1"/>
  <c r="G213" i="7" s="1"/>
  <c r="G244" i="7" s="1"/>
  <c r="B162" i="7"/>
  <c r="B163" i="7" s="1"/>
  <c r="B164" i="7" s="1"/>
  <c r="B165" i="7" s="1"/>
  <c r="B171" i="7" s="1"/>
  <c r="B172" i="7" s="1"/>
  <c r="B173" i="7" s="1"/>
  <c r="B174" i="7" s="1"/>
  <c r="B175" i="7" s="1"/>
  <c r="B176" i="7" s="1"/>
  <c r="B177" i="7" s="1"/>
  <c r="B178" i="7" s="1"/>
  <c r="B179" i="7" s="1"/>
  <c r="B180" i="7" s="1"/>
  <c r="B181" i="7" s="1"/>
  <c r="B182" i="7" s="1"/>
  <c r="A162" i="7"/>
  <c r="A163" i="7" s="1"/>
  <c r="A164" i="7" s="1"/>
  <c r="A165" i="7" s="1"/>
  <c r="A171" i="7" s="1"/>
  <c r="A172" i="7" s="1"/>
  <c r="A173" i="7" s="1"/>
  <c r="A174" i="7" s="1"/>
  <c r="A175" i="7" s="1"/>
  <c r="A176" i="7" s="1"/>
  <c r="A177" i="7" s="1"/>
  <c r="A178" i="7" s="1"/>
  <c r="A179" i="7" s="1"/>
  <c r="A180" i="7" s="1"/>
  <c r="A181" i="7" s="1"/>
  <c r="A182" i="7" s="1"/>
  <c r="J95" i="1"/>
  <c r="K95" i="1"/>
  <c r="I95" i="1"/>
  <c r="J30" i="1"/>
  <c r="K30" i="1"/>
  <c r="I30" i="1"/>
  <c r="F11" i="1"/>
  <c r="F16" i="4" s="1"/>
  <c r="F22" i="1"/>
  <c r="F29" i="4" s="1"/>
  <c r="F21" i="1"/>
  <c r="F28" i="4" s="1"/>
  <c r="F124" i="1"/>
  <c r="F14" i="1" s="1"/>
  <c r="J124" i="1"/>
  <c r="K124" i="1"/>
  <c r="I124" i="1"/>
  <c r="D14" i="1" s="1"/>
  <c r="D26" i="1" s="1"/>
  <c r="F91" i="1" l="1"/>
  <c r="F12" i="1" s="1"/>
  <c r="F17" i="4" s="1"/>
  <c r="F26" i="4" l="1"/>
  <c r="F9" i="1"/>
  <c r="G12" i="3"/>
  <c r="F14" i="4" l="1"/>
  <c r="C15" i="6"/>
  <c r="F117" i="1" l="1"/>
  <c r="F95" i="1" s="1"/>
  <c r="F82" i="4" l="1"/>
  <c r="D83" i="1"/>
  <c r="F68" i="1" l="1"/>
  <c r="F10" i="1" s="1"/>
  <c r="F26" i="1" s="1"/>
  <c r="D15" i="3"/>
  <c r="E15" i="3"/>
  <c r="H15" i="3"/>
  <c r="C15" i="3"/>
  <c r="D61" i="4" l="1"/>
  <c r="G12" i="4"/>
  <c r="G9" i="4"/>
  <c r="G10" i="4"/>
  <c r="G11" i="3"/>
  <c r="G15" i="3" s="1"/>
  <c r="G23" i="1"/>
  <c r="G22" i="1"/>
  <c r="G21" i="1"/>
  <c r="G11" i="1"/>
  <c r="G9" i="1"/>
  <c r="F13" i="1"/>
  <c r="F132" i="1"/>
  <c r="F15" i="1" s="1"/>
  <c r="F22" i="4" s="1"/>
  <c r="F142" i="1"/>
  <c r="F16" i="1" s="1"/>
  <c r="F23" i="4" s="1"/>
  <c r="D45" i="4"/>
  <c r="G45" i="4" s="1"/>
  <c r="D13" i="4"/>
  <c r="D69" i="4"/>
  <c r="F69" i="4"/>
  <c r="E69" i="4"/>
  <c r="G57" i="4"/>
  <c r="G40" i="4"/>
  <c r="G10" i="6"/>
  <c r="D10" i="6"/>
  <c r="G15" i="6"/>
  <c r="G18" i="6"/>
  <c r="D15" i="6"/>
  <c r="D18" i="6"/>
  <c r="D13" i="6" s="1"/>
  <c r="F10" i="6"/>
  <c r="C10" i="6"/>
  <c r="F15" i="6"/>
  <c r="F18" i="6"/>
  <c r="C18" i="6"/>
  <c r="C13" i="6" s="1"/>
  <c r="H9" i="6"/>
  <c r="H11" i="6"/>
  <c r="H12" i="6"/>
  <c r="H14" i="6"/>
  <c r="H16" i="6"/>
  <c r="H17" i="6"/>
  <c r="H19" i="6"/>
  <c r="H20" i="6"/>
  <c r="H21" i="6"/>
  <c r="E14" i="6"/>
  <c r="E16" i="6"/>
  <c r="E17" i="6"/>
  <c r="E15"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F18" i="4" l="1"/>
  <c r="G18" i="4" s="1"/>
  <c r="G13" i="6"/>
  <c r="G26" i="6" s="1"/>
  <c r="F13" i="6"/>
  <c r="D26" i="6"/>
  <c r="G14" i="4"/>
  <c r="F26" i="6"/>
  <c r="G31" i="4"/>
  <c r="C23" i="6"/>
  <c r="C26" i="6" s="1"/>
  <c r="H18" i="6"/>
  <c r="G61" i="4"/>
  <c r="G69" i="4"/>
  <c r="G13" i="4"/>
  <c r="G29" i="4"/>
  <c r="G30" i="4"/>
  <c r="G28" i="4"/>
  <c r="G16" i="4"/>
  <c r="G15" i="1"/>
  <c r="G22" i="4"/>
  <c r="G20" i="1"/>
  <c r="D79" i="4"/>
  <c r="E79" i="4"/>
  <c r="E82" i="4" s="1"/>
  <c r="G12" i="1"/>
  <c r="G17" i="4"/>
  <c r="G27" i="4"/>
  <c r="G19" i="1"/>
  <c r="G14" i="1"/>
  <c r="G19" i="4"/>
  <c r="D34" i="4"/>
  <c r="D63" i="4" s="1"/>
  <c r="E68" i="4"/>
  <c r="E70" i="4" s="1"/>
  <c r="G13" i="1"/>
  <c r="G16" i="1"/>
  <c r="G23" i="4"/>
  <c r="E18" i="6"/>
  <c r="E13" i="6" s="1"/>
  <c r="H15" i="6"/>
  <c r="H10" i="6"/>
  <c r="H13" i="6"/>
  <c r="E10" i="6"/>
  <c r="D68" i="4" l="1"/>
  <c r="D70" i="4" s="1"/>
  <c r="H26" i="6"/>
  <c r="G79" i="4"/>
  <c r="D82" i="4"/>
  <c r="E26" i="6"/>
  <c r="F15" i="4"/>
  <c r="F34" i="4" s="1"/>
  <c r="F63" i="4" s="1"/>
  <c r="G82" i="4" l="1"/>
  <c r="G10" i="1" l="1"/>
  <c r="G26" i="1"/>
  <c r="G15" i="4"/>
  <c r="F68" i="4" l="1"/>
  <c r="F70" i="4" s="1"/>
  <c r="G34" i="4"/>
  <c r="G63" i="4" l="1"/>
  <c r="G68" i="4"/>
  <c r="G70" i="4" l="1"/>
  <c r="G86" i="4" l="1"/>
</calcChain>
</file>

<file path=xl/comments1.xml><?xml version="1.0" encoding="utf-8"?>
<comments xmlns="http://schemas.openxmlformats.org/spreadsheetml/2006/main">
  <authors>
    <author>Hradilová Alice</author>
  </authors>
  <commentList>
    <comment ref="F24" authorId="0">
      <text>
        <r>
          <rPr>
            <b/>
            <sz val="9"/>
            <color indexed="81"/>
            <rFont val="Tahoma"/>
            <family val="2"/>
            <charset val="238"/>
          </rPr>
          <t>Hradilová Alice:</t>
        </r>
        <r>
          <rPr>
            <sz val="9"/>
            <color indexed="81"/>
            <rFont val="Tahoma"/>
            <family val="2"/>
            <charset val="238"/>
          </rPr>
          <t xml:space="preserve">
ORJ 12</t>
        </r>
      </text>
    </comment>
    <comment ref="E25" authorId="0">
      <text>
        <r>
          <rPr>
            <b/>
            <sz val="9"/>
            <color indexed="81"/>
            <rFont val="Tahoma"/>
            <family val="2"/>
            <charset val="238"/>
          </rPr>
          <t>Hradilová Alice:</t>
        </r>
        <r>
          <rPr>
            <sz val="9"/>
            <color indexed="81"/>
            <rFont val="Tahoma"/>
            <family val="2"/>
            <charset val="238"/>
          </rPr>
          <t xml:space="preserve">
ORJ 03,07,15</t>
        </r>
      </text>
    </comment>
    <comment ref="F25" authorId="0">
      <text>
        <r>
          <rPr>
            <b/>
            <sz val="9"/>
            <color indexed="81"/>
            <rFont val="Tahoma"/>
            <family val="2"/>
            <charset val="238"/>
          </rPr>
          <t>Hradilová Alice:</t>
        </r>
        <r>
          <rPr>
            <sz val="9"/>
            <color indexed="81"/>
            <rFont val="Tahoma"/>
            <family val="2"/>
            <charset val="238"/>
          </rPr>
          <t xml:space="preserve">
ORJ 12,15</t>
        </r>
      </text>
    </comment>
  </commentList>
</comments>
</file>

<file path=xl/comments2.xml><?xml version="1.0" encoding="utf-8"?>
<comments xmlns="http://schemas.openxmlformats.org/spreadsheetml/2006/main">
  <authors>
    <author>Hradilová Alice</author>
  </authors>
  <commentList>
    <comment ref="E17" authorId="0">
      <text>
        <r>
          <rPr>
            <b/>
            <sz val="9"/>
            <color indexed="81"/>
            <rFont val="Tahoma"/>
            <family val="2"/>
            <charset val="238"/>
          </rPr>
          <t>Hradilová Alice:</t>
        </r>
        <r>
          <rPr>
            <sz val="9"/>
            <color indexed="81"/>
            <rFont val="Tahoma"/>
            <family val="2"/>
            <charset val="238"/>
          </rPr>
          <t xml:space="preserve">
ORJ 12</t>
        </r>
      </text>
    </comment>
    <comment ref="F17" authorId="0">
      <text>
        <r>
          <rPr>
            <b/>
            <sz val="9"/>
            <color indexed="81"/>
            <rFont val="Tahoma"/>
            <family val="2"/>
            <charset val="238"/>
          </rPr>
          <t>Hradilová Alice:</t>
        </r>
        <r>
          <rPr>
            <sz val="9"/>
            <color indexed="81"/>
            <rFont val="Tahoma"/>
            <family val="2"/>
            <charset val="238"/>
          </rPr>
          <t xml:space="preserve">
ORJ 12</t>
        </r>
      </text>
    </comment>
    <comment ref="E18" authorId="0">
      <text>
        <r>
          <rPr>
            <b/>
            <sz val="9"/>
            <color indexed="81"/>
            <rFont val="Tahoma"/>
            <family val="2"/>
            <charset val="238"/>
          </rPr>
          <t>Hradilová Alice:</t>
        </r>
        <r>
          <rPr>
            <sz val="9"/>
            <color indexed="81"/>
            <rFont val="Tahoma"/>
            <family val="2"/>
            <charset val="238"/>
          </rPr>
          <t xml:space="preserve">
ORJ 03,07,15</t>
        </r>
      </text>
    </comment>
    <comment ref="F18" authorId="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<sst xmlns="http://schemas.openxmlformats.org/spreadsheetml/2006/main" count="1607" uniqueCount="441">
  <si>
    <t>Správce:</t>
  </si>
  <si>
    <t xml:space="preserve">vedoucí odboru </t>
  </si>
  <si>
    <t>v tis.Kč</t>
  </si>
  <si>
    <t>§</t>
  </si>
  <si>
    <t>položka</t>
  </si>
  <si>
    <t>UZ</t>
  </si>
  <si>
    <t xml:space="preserve">název položky </t>
  </si>
  <si>
    <t>%</t>
  </si>
  <si>
    <t xml:space="preserve">Celkem </t>
  </si>
  <si>
    <t xml:space="preserve">Odbor ekonomický </t>
  </si>
  <si>
    <t>ORJ - 07</t>
  </si>
  <si>
    <t>Ing. Jiří Juřena</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</si>
  <si>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</si>
  <si>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</si>
  <si>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</si>
  <si>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</si>
  <si>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</si>
  <si>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</si>
  <si>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</si>
  <si>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</si>
  <si>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</si>
  <si>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</si>
  <si>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 xml:space="preserve">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</si>
  <si>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</si>
  <si>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</si>
  <si>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</si>
  <si>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</si>
  <si>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</si>
  <si>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</si>
  <si>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</si>
  <si>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</si>
  <si>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</si>
  <si>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</si>
  <si>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</si>
  <si>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</si>
  <si>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</si>
  <si>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Daň z příjmů fyzických osob - závislá činnost</t>
  </si>
  <si>
    <t>Daň z příjmů fyzických osob - podnikatelé</t>
  </si>
  <si>
    <t>Daň z příjmů fyzických osob - zvláštní sazba</t>
  </si>
  <si>
    <t xml:space="preserve">Daň z příjmů právnických osob </t>
  </si>
  <si>
    <t>Daň z přidané hodnoty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</si>
  <si>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</si>
  <si>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</si>
  <si>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</si>
  <si>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</si>
  <si>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</si>
  <si>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</si>
  <si>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</si>
  <si>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</si>
  <si>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</si>
  <si>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</si>
  <si>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</si>
  <si>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</si>
  <si>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</si>
  <si>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</si>
  <si>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</si>
  <si>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</si>
  <si>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</si>
  <si>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</si>
  <si>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</si>
  <si>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</si>
  <si>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</si>
  <si>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název položky</t>
  </si>
  <si>
    <t>mezisoučet - daňové příjmy</t>
  </si>
  <si>
    <t>-</t>
  </si>
  <si>
    <t>Správní poplatky</t>
  </si>
  <si>
    <t xml:space="preserve">Odvody příspěvkových organizací </t>
  </si>
  <si>
    <t>Příjmy z pronájmu pozemků</t>
  </si>
  <si>
    <t>Příjmy z pronájmu ostatních nemovitostí a jejich částí</t>
  </si>
  <si>
    <t>Příjmy z pronájmu movitých věcí</t>
  </si>
  <si>
    <t>Příjmy z prodeje pozemků</t>
  </si>
  <si>
    <t xml:space="preserve">Příjmy z prodeje ostatních nemovitostí a jejich částí </t>
  </si>
  <si>
    <t>Příjmy z úroků</t>
  </si>
  <si>
    <t>Neinvestiční přijaté dotace ze státního rozpočtu v rámci souhrnného dotačního vztahu</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</si>
  <si>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</si>
  <si>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</si>
  <si>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</si>
  <si>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</si>
  <si>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</si>
  <si>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</si>
  <si>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</si>
  <si>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</si>
  <si>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</si>
  <si>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</si>
  <si>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</si>
  <si>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</si>
  <si>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</si>
  <si>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</si>
  <si>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</si>
  <si>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</si>
  <si>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Příjmy z finančního vypořádání minulých let mezi krajem a obcemi</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</si>
  <si>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</si>
  <si>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</si>
  <si>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</si>
  <si>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</si>
  <si>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</si>
  <si>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Financování celkem</t>
  </si>
  <si>
    <t>Celkové příjmy Olomouckého kraje celkem (včetně financování)</t>
  </si>
  <si>
    <t xml:space="preserve">Nostrifikace - uznávání rovnocennosti vysvědčení vydaných zahraničními školami. </t>
  </si>
  <si>
    <t>d) Financování</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</si>
  <si>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</si>
  <si>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</si>
  <si>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</si>
  <si>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</si>
  <si>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</si>
  <si>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</si>
  <si>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</si>
  <si>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</si>
  <si>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</si>
  <si>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</si>
  <si>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Oblast zdravotnictví</t>
  </si>
  <si>
    <t>CELKEM</t>
  </si>
  <si>
    <t>Převody z ostatních vlastních fondů</t>
  </si>
  <si>
    <t>Přijaté nekapitálové příspěvky a náhrady</t>
  </si>
  <si>
    <t>c) Fond na podporu výstavby a obnovy vodohospodářské infrastruktury na území Olomouckého kraje</t>
  </si>
  <si>
    <t xml:space="preserve">Celkem za oblast školství </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</si>
  <si>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</si>
  <si>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</si>
  <si>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</si>
  <si>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</si>
  <si>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</si>
  <si>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</si>
  <si>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Celkem za oblast školství</t>
  </si>
  <si>
    <t xml:space="preserve">Mateřská škola Olomouc, Blanická 16 </t>
  </si>
  <si>
    <t>ZŠ a MŠ při FN Olomouc</t>
  </si>
  <si>
    <t>ZŠ a MŠ logopedická Olomouc</t>
  </si>
  <si>
    <t>ZŠ prof. V. Vejdovského Litovel, nám. P. Otakara 777</t>
  </si>
  <si>
    <t>ZŠ prof. Z. Matějčka Olomouc, Svatoplukova 11</t>
  </si>
  <si>
    <t>Střední škola , Olomouc - Svatý Kopeček, B. Dvorského 17</t>
  </si>
  <si>
    <t xml:space="preserve">Základní škola Šternberk, Olomoucká 76 </t>
  </si>
  <si>
    <t xml:space="preserve">Základní škola Uničov, Šternberská 35 </t>
  </si>
  <si>
    <t>ZŠ, DD a ŠJ Litovel</t>
  </si>
  <si>
    <t>Gymnázium Jana Opletala, Litovel, Opletalova 189</t>
  </si>
  <si>
    <t>Gymnázium, Olomouc, Čajkovského 9</t>
  </si>
  <si>
    <t>Slovanské gymnázium, Olomouc, tř. J. z Poděbrad 13</t>
  </si>
  <si>
    <t>Gymnázium, Olomouc - Hejčín, Tomkova 45</t>
  </si>
  <si>
    <t>Gymnázium, Šternberk, Horní náměstí 5</t>
  </si>
  <si>
    <t xml:space="preserve">Gymnázium, Uničov, Gymnazijní 257   </t>
  </si>
  <si>
    <t>VOŠ a SPŠ elektrotechnická, Olomouc, Božetěchova 3</t>
  </si>
  <si>
    <t>Střední průmyslová škola strojnická, Olomouc, tř. 17.listopadu 49</t>
  </si>
  <si>
    <t xml:space="preserve">Střední škola zemědělská, Olomouc, U Hradiska 4  </t>
  </si>
  <si>
    <t>Obchodní akademie, Olomouc, tř.Spojenců 11</t>
  </si>
  <si>
    <t>SZŠ a VOŠ zdravotnická E.Pöttinga, Olomouc, Pöttingova 2</t>
  </si>
  <si>
    <t>SOŠ a SOU, Uničov,  Moravské náměstí 681</t>
  </si>
  <si>
    <t>Střední odborná škola Litovel, Komenského 677</t>
  </si>
  <si>
    <t>Sigmundova střední škola strojírenská, Lutín</t>
  </si>
  <si>
    <t>Střední škola logistiky a chemie, Olomouc, U Hradiska 29</t>
  </si>
  <si>
    <t>Střední škola polytechnická, Olomouc, Rooseveltova 79</t>
  </si>
  <si>
    <t>Střední škola polygrafická, Olomouc, Střední Novosadská 55</t>
  </si>
  <si>
    <t>Střední odborná škola obchodu a služeb, Olomouc, Štursova 14</t>
  </si>
  <si>
    <t xml:space="preserve">Střední škola technická a obchodní, Olomouc, Kosinova 4 </t>
  </si>
  <si>
    <t xml:space="preserve">ZUŠ Iši Krejčího Olomouc, Na Vozovce 32 </t>
  </si>
  <si>
    <t xml:space="preserve">ZUŠ "Žerotín" Olomouc, Kavaleristů 6 </t>
  </si>
  <si>
    <t>ZUŠ  M. Stibora - výtvarný obor, Olomouc, Pionýrská 4</t>
  </si>
  <si>
    <t xml:space="preserve">Základní umělecká škola Litovel, Jungmannova 740 </t>
  </si>
  <si>
    <t xml:space="preserve">Základní umělecká škola, Uničov,  Litovelská 190 </t>
  </si>
  <si>
    <t>Dům dětí a mládeže Olomouc</t>
  </si>
  <si>
    <t xml:space="preserve">Dům dětí a mládeže Litovel </t>
  </si>
  <si>
    <t>Dům dětí a mládeže Vila Tereza, Uničov</t>
  </si>
  <si>
    <t>DD a ŠJ , Olomouc, U sportovní haly 1a</t>
  </si>
  <si>
    <t>PPP Olomouckého kraje, Olomouc, U Sportovní haly 1a</t>
  </si>
  <si>
    <t>ZŠ a MŠ Mohelnice, Masarykova 4</t>
  </si>
  <si>
    <t xml:space="preserve">SŠ, ZŠ a MŠ Šumperk, Hanácká 3 </t>
  </si>
  <si>
    <t>Základní škola a Dětský domov Zábřeh</t>
  </si>
  <si>
    <t xml:space="preserve">Gymnázium, Šumperk, Masaryk. nám. 8 </t>
  </si>
  <si>
    <t xml:space="preserve">Gymnázium, Zábřeh, nám.Osvobození 20 </t>
  </si>
  <si>
    <t>VOŠ a SPŠ, Šumperk, Gen. Krátkého 1</t>
  </si>
  <si>
    <t xml:space="preserve">VOŠ a SŠ automobilní, Zábřeh, U Dráhy 6 </t>
  </si>
  <si>
    <t xml:space="preserve">SPŠ elektrotechnická, Mohelnice, G. Svobody 2 </t>
  </si>
  <si>
    <t xml:space="preserve">Střední odborná škola, Šumperk, Zemědělská 3 </t>
  </si>
  <si>
    <t xml:space="preserve">SOŠ a SOU, Šumperk, Gen. Krátkého 30 </t>
  </si>
  <si>
    <t xml:space="preserve">Obchodní akademie, Mohelnice, Olomoucká 82 </t>
  </si>
  <si>
    <t>OA a JŠ s právem státní jazykové zkoušky, Šumperk, Hlavní třída 31</t>
  </si>
  <si>
    <t>Střední zdravotnická škola, Šumperk, Kladská 2</t>
  </si>
  <si>
    <t>SŠ železniční a stavební, Šumperk, Bulharská 8</t>
  </si>
  <si>
    <t>OU a Praktická škola, Mohelnice, Vodní 27</t>
  </si>
  <si>
    <t xml:space="preserve">ZUŠ, Mohelnice, náměstí Svobody 15 </t>
  </si>
  <si>
    <t>ZUŠ, Šumperk, Žerotínova 11</t>
  </si>
  <si>
    <t xml:space="preserve">ZUŠ, Zábřeh, Farní 9 </t>
  </si>
  <si>
    <t xml:space="preserve">Dům dětí a mládeže MAGNET, Mohelnice </t>
  </si>
  <si>
    <t>SŠ, ZŠ a MŠ Prostějov, Komenského 10</t>
  </si>
  <si>
    <t>Základní škola a Dětský domov Prostějov</t>
  </si>
  <si>
    <t>Gymnázium Jiřího Wolkera,  Prostějov, Kollárova 3</t>
  </si>
  <si>
    <t>SOŠ průmyslová a SOU strojírenské, Prostějov, Lidická 4</t>
  </si>
  <si>
    <t xml:space="preserve">Obchodní akademie, Prostějov, Palackého 18 </t>
  </si>
  <si>
    <t>Střední zdravotnická škola , Prostějov, Vápenice 3</t>
  </si>
  <si>
    <t xml:space="preserve">ZUŠ Konice, Na Příhonech 425 </t>
  </si>
  <si>
    <t xml:space="preserve">DD a ŠJ, Konice, Vrchlického 369 </t>
  </si>
  <si>
    <t xml:space="preserve">DD a ŠJ, Plumlov, Balkán 333 </t>
  </si>
  <si>
    <t>SCHOLA SERVIS - zařízení pro DVPP a středisko služeb školám, Prostějov, přispěvková organizace</t>
  </si>
  <si>
    <t xml:space="preserve">ZŠ a MŠ Hranice, Nová 1820 </t>
  </si>
  <si>
    <t>Základní škola Lipník n. Bečvou, Osecká 301</t>
  </si>
  <si>
    <t>Gymnázium J. Škody, Přerov, Komenského 29</t>
  </si>
  <si>
    <t xml:space="preserve">Gymnázium, Hranice, Zborovská 293 </t>
  </si>
  <si>
    <t xml:space="preserve">Gymnázium, Kojetín, Sv. Čecha 683 </t>
  </si>
  <si>
    <t>Střední průmyslová škola Hranice</t>
  </si>
  <si>
    <t>SPŠ stavební, Lipník n. Bečvou, Komenského sady 257</t>
  </si>
  <si>
    <t xml:space="preserve">Střední průmyslová škola, Přerov, Havlíčkova 2 </t>
  </si>
  <si>
    <t>SŠ gastronomie a služeb, Přerov, Šířava 7</t>
  </si>
  <si>
    <t>Střední lesnická škola, Hranice, Jurikova 588</t>
  </si>
  <si>
    <t xml:space="preserve">Gymnázium J. Blahoslava a Stř.ped.škola, Přerov, Denisova 3 </t>
  </si>
  <si>
    <t>Střední škola zemědělská, Přerov, Osmek 47</t>
  </si>
  <si>
    <t>OA a JŠ s právem státní jazykové zkoušky, Přerov, Bartošova 24</t>
  </si>
  <si>
    <t>Střední zdravotnická škola, Hranice, Studentská 1095</t>
  </si>
  <si>
    <t>Střední škola elektrotechnická, Lipník nad Bečvou, Tyršova 781</t>
  </si>
  <si>
    <t>Střední škola technická, Přerov, Kouřilkova 8</t>
  </si>
  <si>
    <t>Střední škola řezbářská, Tovačov, Nádražní 146</t>
  </si>
  <si>
    <t xml:space="preserve">Odborné učiliště, Křenovice 8 </t>
  </si>
  <si>
    <t xml:space="preserve">ZUŠ, Hranice, Školní náměstí 35 </t>
  </si>
  <si>
    <t>ZUŠ B. Kozánka, Přerov</t>
  </si>
  <si>
    <t>ZUŠ A. Dvořáka, Lipník nad Bečvou, Havlíčkova 643</t>
  </si>
  <si>
    <t>Středisko volného času ATLAS a BIOS, Přerov</t>
  </si>
  <si>
    <t xml:space="preserve">DD a ŠJ, Hranice, Purgešova 4 </t>
  </si>
  <si>
    <t xml:space="preserve">DD a ŠJ, Lipník nad Bečvou, Tyršova 772 </t>
  </si>
  <si>
    <t>DD a ŠJ, Přerov, Sušilova 25</t>
  </si>
  <si>
    <t>ZŠ a MŠ při Priessnitzových léčebných lázních a.s., Jeseník</t>
  </si>
  <si>
    <t xml:space="preserve">Základní škola Jeseník, Fučíkova 312 </t>
  </si>
  <si>
    <t>Gymnázium, Jeseník, Komenského 281</t>
  </si>
  <si>
    <t>SOŠ a SOU strojírenské a stavební, Jeseník, Dukelská 1240</t>
  </si>
  <si>
    <t>Hotelová škola Vincenze Priessnitze, Jeseník, Dukelská 680</t>
  </si>
  <si>
    <t>Odborné učiliště a Praktická škola, Lipová - lázně 458</t>
  </si>
  <si>
    <t>SOŠ gastronomie a potravinářství, Jeseník, U Jatek 8</t>
  </si>
  <si>
    <t xml:space="preserve">SOŠ a SOU zemědělské, Horní Heřmanice 47 </t>
  </si>
  <si>
    <t>Základní umělecká škola Karla Ditterse Vidnava</t>
  </si>
  <si>
    <t>Základní umělecká škola Franze Schuberta Zlaté Hory</t>
  </si>
  <si>
    <t>Dětský domov a Školní jídelna, Černá Voda 1</t>
  </si>
  <si>
    <t>Správa silnic Olomouckého kraje, příspěvková organizace</t>
  </si>
  <si>
    <t>Domov pro seniory Javorník,příspěvková organizace</t>
  </si>
  <si>
    <t>Domov důchodců Kobylá nad Vidnavkou,příspěvková organizace</t>
  </si>
  <si>
    <t>Středisko pečovatelské služby Jeseník,příspěvková organizace</t>
  </si>
  <si>
    <t>Domov důchodců Červenka,příspěvková organizace</t>
  </si>
  <si>
    <t>Dům seniorů FRANTIŠEK Náměšť na Hané, příspěvková organizace</t>
  </si>
  <si>
    <t>Domov důchodců Hrubá Voda, příspěvková organizace</t>
  </si>
  <si>
    <t>Domov seniorů POHODA Chválkovice, příspěvková organizace</t>
  </si>
  <si>
    <t>Sociální služby pro seniory Olomouc, příspěvková organizace</t>
  </si>
  <si>
    <t>Klíč  centrum sociálních služeb Olomouc,příspěvková organizace</t>
  </si>
  <si>
    <t>Nové Zámky - poskytovatel sociálních služeb, příspěvková organizace</t>
  </si>
  <si>
    <t>Středisko sociální prevence Olomouc,příspěvková organizace</t>
  </si>
  <si>
    <t>Domov důchodců Šumperk,příspěvková organizace</t>
  </si>
  <si>
    <t>Domov důchodců Libina,příspěvková organizace</t>
  </si>
  <si>
    <t>Domov důchodců Štíty,příspěvková organizace</t>
  </si>
  <si>
    <t>Sociální služby Šumperk,příspěvková organizace</t>
  </si>
  <si>
    <t>Penzion pro důchodce Loštice,příspěvková organizace</t>
  </si>
  <si>
    <t xml:space="preserve">Domov Paprsek Olšany,příspěvková organizace </t>
  </si>
  <si>
    <t>Duha - centrum sociálních služeb Vikýřovice,přísp. org.</t>
  </si>
  <si>
    <t>Domov důchodců Prostějov,příspěvková organizace</t>
  </si>
  <si>
    <t>Domov důchodců Jesenec,příspěvková organizace</t>
  </si>
  <si>
    <t>Domov "Na Zámku",příspěvková organizace</t>
  </si>
  <si>
    <t>Sociální služby Prostějov ,příspěvková organizace</t>
  </si>
  <si>
    <t>Centrum sociálních služeb Prostějov,příspěvková organizace</t>
  </si>
  <si>
    <t>Domov pro seniory Radkova Lhota,příspěvková organizace</t>
  </si>
  <si>
    <t>Domov pro seniory Tovačov,příspěvková organizace</t>
  </si>
  <si>
    <t>Domov Větrný mlýn Skalička ,příspěvková organizace</t>
  </si>
  <si>
    <t xml:space="preserve">Centrum Dominika Kokory, příspěvková organizace </t>
  </si>
  <si>
    <t xml:space="preserve">Domov ADAM Dřevohostice, příspěvková organizace </t>
  </si>
  <si>
    <t xml:space="preserve">Domov Na zámečku Rokytnice, příspěvková organizace </t>
  </si>
  <si>
    <t>Dětské centrum Pavučinka Šumperk, příspěvková organizace</t>
  </si>
  <si>
    <t>Zdravotnická záchranná služba Olomouckého kraje, příspěvková organizace</t>
  </si>
  <si>
    <t>Dětský domov a Školní jídelna, Jeseník, Priessnitzova 405</t>
  </si>
  <si>
    <t>Odborný léčebný ústav Paseka, příspěková organizace</t>
  </si>
  <si>
    <t>Odborný léčebný ústav neurologicko-geriatrický Moravský Beroun, příspěvková organizace</t>
  </si>
  <si>
    <t>Zdravotnická záchranná služba Olomouckého kraje, příspěvková organiazace</t>
  </si>
  <si>
    <t>SŠ sociální péče a služeb, Zábřeh,  nám. 8. května 2</t>
  </si>
  <si>
    <t xml:space="preserve">SOU obchodní Prostějov,  nám. E. Husserla 1 </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</si>
  <si>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</si>
  <si>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</si>
  <si>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</si>
  <si>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</si>
  <si>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</si>
  <si>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</si>
  <si>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</si>
  <si>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</si>
  <si>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</si>
  <si>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</si>
  <si>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</si>
  <si>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</si>
  <si>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</si>
  <si>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</si>
  <si>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</si>
  <si>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</si>
  <si>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</si>
  <si>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Rozpočet na rok 2012</t>
  </si>
  <si>
    <t>SOŠ lesnická a strojírenská, Šternberk, Opavská 4</t>
  </si>
  <si>
    <t>Školní jídelna Olomouc-Hejčín, příspěvková organizace</t>
  </si>
  <si>
    <t xml:space="preserve">SŠ designu a módy, Prostějov, Vápenice 1 </t>
  </si>
  <si>
    <t>Vědecká knihovna v Olomouci</t>
  </si>
  <si>
    <t>Vlastivědné muzeum v Olomouci</t>
  </si>
  <si>
    <t>Archeologické centrum Olomouc, příspěvková organizace</t>
  </si>
  <si>
    <t>Muzeum Prostějovska v Prostějově, příspěvková organizace</t>
  </si>
  <si>
    <t>Lidová hvězdárna v Prostějově, příspěvková organizace</t>
  </si>
  <si>
    <t>Muzeum Komenského v Přerově, příspěvková organizace</t>
  </si>
  <si>
    <t>Vlastivědné muzeum v Šumperku, příspěvková organizace</t>
  </si>
  <si>
    <t>Vlastivědné muzeum Jesenicka, příspěvková organizace</t>
  </si>
  <si>
    <t>Domov Sněženka Jeseník,příspěvková organizace</t>
  </si>
  <si>
    <t xml:space="preserve">Vincentinum - poskytovatel sociálních služeb Šternberk; příspěvlpvá organizace </t>
  </si>
  <si>
    <t>Sdružená zařízení pro péči o dítě v Olomouci, příspěvková organizace</t>
  </si>
  <si>
    <t xml:space="preserve"> - oblast školství (rozpracované a nové akce)</t>
  </si>
  <si>
    <t xml:space="preserve"> - oblast kultury ("Brána poznání dokořán" - rezerva na opravy)</t>
  </si>
  <si>
    <t xml:space="preserve">Oblast školství (v souvislosti s poskytnutím příspěvku na provoz - odpisy) </t>
  </si>
  <si>
    <t>Základní škola a Mateřská škola logopedická Olomouc</t>
  </si>
  <si>
    <t>SPŠ elektrotechnická, Mohelnice, Gen. Svobody 2</t>
  </si>
  <si>
    <t>Gymnázium Šternberk, Horní nám. 5</t>
  </si>
  <si>
    <t>SŠ Olomouc, Svatý Kopeček, B. Dvorského 17</t>
  </si>
  <si>
    <t>Gymnázium  Olomouc, Čajkovského 9</t>
  </si>
  <si>
    <t>SŠ elektrotechnická, Lipník nad Bečvou, Tyršova 781</t>
  </si>
  <si>
    <t>SCHOLA SERVIS, M.Pujmanové 754, Prostějov</t>
  </si>
  <si>
    <t>SOŠ a SOU Šumperk, Gen. Krátkého 30</t>
  </si>
  <si>
    <t>Gymnázium Jeseník, Komenského 281</t>
  </si>
  <si>
    <t>VOŠ a SPŠ, elektrotechnická, Olomouc, Božetěchova 3</t>
  </si>
  <si>
    <t>SOŠ Litovel, Komenského 677</t>
  </si>
  <si>
    <t>SŠZ, Olomouc, U Hradiska 4</t>
  </si>
  <si>
    <t>ZUŠ M. Stibora, Olomouc, Pionýrská 4</t>
  </si>
  <si>
    <t>Gymnázium Olomouc - Hejčín, Tomkova 45</t>
  </si>
  <si>
    <t>SŠ polytechnická, Olomouc, Rooseveltova 79</t>
  </si>
  <si>
    <t>SŠ řezbářská, Tovačov, Nádražní 146</t>
  </si>
  <si>
    <t>Gymnázium J. Blahoslava a SŠ pedagogická, Přerov</t>
  </si>
  <si>
    <t>Střední lesnická škola Hranice, Jurikova 588</t>
  </si>
  <si>
    <t>DD a ŠJ Plumlov, Balkán 333</t>
  </si>
  <si>
    <t>SŠ technická, Mohlenice, 1. máje 2</t>
  </si>
  <si>
    <t>SŠ sociální péče a služeb, Zábřeh, nám. 8. května 2</t>
  </si>
  <si>
    <t xml:space="preserve">Oblast školství (spoluúčast na realizaci investičních akcí) </t>
  </si>
  <si>
    <t xml:space="preserve">Oblast dopravy (v souvislosti s poskytnutím příspěvku na provoz - odpisy) </t>
  </si>
  <si>
    <t xml:space="preserve">Oblast kultury (v souvislosti s poskytnutím příspěvku na provoz - odpisy) </t>
  </si>
  <si>
    <t xml:space="preserve">Oblast kultury (spoluúčast na realizaci investičních akcí) </t>
  </si>
  <si>
    <t xml:space="preserve">Oblast sociální </t>
  </si>
  <si>
    <t xml:space="preserve">(v souvislosti s poskytnutím příspěvku na provoz - odpisy) </t>
  </si>
  <si>
    <t xml:space="preserve">Oblast zdravotnictví (v souvislosti s poskytnutím příspěvku na provoz - odpisy) </t>
  </si>
  <si>
    <t>Rozpočet na rok 2013</t>
  </si>
  <si>
    <r>
      <t>SPŠ a OA, Uničov, Školní 164)</t>
    </r>
    <r>
      <rPr>
        <vertAlign val="superscript"/>
        <sz val="10"/>
        <rFont val="Arial CE"/>
        <charset val="238"/>
      </rPr>
      <t>1</t>
    </r>
  </si>
  <si>
    <r>
      <t>Střední škola technická, Mohelnice, 1. máje 2 )</t>
    </r>
    <r>
      <rPr>
        <vertAlign val="superscript"/>
        <sz val="10"/>
        <rFont val="Arial CE"/>
        <charset val="238"/>
      </rPr>
      <t>2</t>
    </r>
  </si>
  <si>
    <r>
      <t>Švehlova střední škola, Prostějov, nám. Spojenců 17)</t>
    </r>
    <r>
      <rPr>
        <vertAlign val="superscript"/>
        <sz val="10"/>
        <rFont val="Arial CE"/>
        <charset val="238"/>
      </rPr>
      <t>3</t>
    </r>
  </si>
  <si>
    <t>Koordinátor IDS Olomouckého kraje</t>
  </si>
  <si>
    <t>v tis. Kč</t>
  </si>
  <si>
    <t>Domov Alfreda Skeneho Pavlovice u Přerova,přísp. org.</t>
  </si>
  <si>
    <t xml:space="preserve">Pozn. : </t>
  </si>
  <si>
    <r>
      <rPr>
        <vertAlign val="superscript"/>
        <sz val="9"/>
        <rFont val="Arial"/>
        <family val="2"/>
        <charset val="238"/>
      </rPr>
      <t>) 1</t>
    </r>
    <r>
      <rPr>
        <sz val="9"/>
        <rFont val="Arial"/>
        <family val="2"/>
        <charset val="238"/>
      </rPr>
      <t xml:space="preserve">  Sloučení SOŠ a SOU, Uničov, Moravské Náměstí 681 se SPŠ a OA Uničov, Školní 164, k 31.8.2012. Nástupnická organizace je SPŠ a OA Uničov. Nový název je SPŠ a SOU, Uničov, Školní 164.</t>
    </r>
  </si>
  <si>
    <r>
      <rPr>
        <vertAlign val="superscript"/>
        <sz val="9"/>
        <rFont val="Arial"/>
        <family val="2"/>
        <charset val="238"/>
      </rPr>
      <t xml:space="preserve">) 2 </t>
    </r>
    <r>
      <rPr>
        <sz val="9"/>
        <rFont val="Arial"/>
        <family val="2"/>
        <charset val="238"/>
      </rPr>
      <t xml:space="preserve"> Sloučení Střední školy technické, Mohelnice, 1. máje 2 se SOU zemědělským, Loštice, Palackého 338. Nástupnická organizace je Střední škola technická, Mohelnice. Nový název organizace je Střední škola technická a zemědělská, Mohelnice</t>
    </r>
  </si>
  <si>
    <r>
      <rPr>
        <vertAlign val="superscript"/>
        <sz val="9"/>
        <rFont val="Arial"/>
        <family val="2"/>
        <charset val="238"/>
      </rPr>
      <t>) 3</t>
    </r>
    <r>
      <rPr>
        <sz val="9"/>
        <rFont val="Arial"/>
        <family val="2"/>
        <charset val="238"/>
      </rPr>
      <t xml:space="preserve">  Sloučení Švehlovy střední školy, Prostějov, nám. Spojenců 17 se SOU stavebním, Prostějov, Fanderlíkova 25. Nástupnická organizace je Švehlova střední škola, Prostějov. Nový název organizace je Švehlova střední škola polytechnická, Prostějov.</t>
    </r>
  </si>
  <si>
    <t>PŘÍJMY Olomouckého kraje na rok 2013 - odvody příspěvkových organizací</t>
  </si>
  <si>
    <t xml:space="preserve">pol. 8115 - Změna stavu krátkodobých prostředků na bankovních účtech </t>
  </si>
  <si>
    <t>Komentář:</t>
  </si>
  <si>
    <t xml:space="preserve">Daň z příjmů fyzických osob závislé činnosti a funkčních požitků </t>
  </si>
  <si>
    <t xml:space="preserve">Daň z příjmů fyzických osob ze samostatné výdělečné činnosti  </t>
  </si>
  <si>
    <t xml:space="preserve">Daň z příjmů fyzických osob z kapitálových výnosů </t>
  </si>
  <si>
    <t xml:space="preserve">Daň z příjmů právnických osob (bez placení obcemi) </t>
  </si>
  <si>
    <t xml:space="preserve">Daň z přidané hodnoty </t>
  </si>
  <si>
    <t>Správce: příslušné odbory</t>
  </si>
  <si>
    <t>upravený rozpočet k 30.9.2013</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</si>
  <si>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</si>
  <si>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</si>
  <si>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</si>
  <si>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</si>
  <si>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</si>
  <si>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</si>
  <si>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Mylné platby</t>
  </si>
  <si>
    <t>a) zapojení zůstatku roku 2013 - nájemné SMN, a.s.</t>
  </si>
  <si>
    <t>ZŠ a MŠ prof. V. Vejdovského Olomouc,Tomkova 42</t>
  </si>
  <si>
    <t>SPŠ a SOU, Uničov, Školní 164</t>
  </si>
  <si>
    <t>SZŠ a VOŠ zdravot. Emanuela Pöttinga a JŠ s právem státní jazykové zkoušky Olomouc</t>
  </si>
  <si>
    <t xml:space="preserve">Střední škola technická a zemědělská Mohelnice, 1. máje 2 </t>
  </si>
  <si>
    <r>
      <t>Švehlova střední škola polytechnická Prostějov, nám. Spojenců 17)</t>
    </r>
    <r>
      <rPr>
        <vertAlign val="superscript"/>
        <sz val="10"/>
        <rFont val="Arial CE"/>
        <charset val="238"/>
      </rPr>
      <t>3</t>
    </r>
  </si>
  <si>
    <t>Muzeum a galerie v Prostějově, příspěvková organizace</t>
  </si>
  <si>
    <t>b) zapojení zůstatku z úvěru EIB</t>
  </si>
  <si>
    <t>c) zapojení zůstatku z roku 2013</t>
  </si>
  <si>
    <t>SCHOLA SERVIS - zařízení pro DVPP a středisko služeb školám, Prostějov, příspěvková organizace</t>
  </si>
  <si>
    <t>SŠ technická, Mohelnice, 1. máje 2</t>
  </si>
  <si>
    <t>Domov pro seniory Javorník, příspěvková organizace</t>
  </si>
  <si>
    <t>Domov důchodců Kobylá nad Vidnavkou, příspěvková organizace</t>
  </si>
  <si>
    <t>Domov Sněženka Jeseník, příspěvková organizace</t>
  </si>
  <si>
    <t>Středisko pečovatelské služby Jeseník, příspěvková organizace</t>
  </si>
  <si>
    <t>Domov důchodců Červenka, příspěvková organizace</t>
  </si>
  <si>
    <t xml:space="preserve">Vincentinum - poskytovatel sociálních služeb Šternberk; příspěvková organizace </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</si>
  <si>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</si>
  <si>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</si>
  <si>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</si>
  <si>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</si>
  <si>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</si>
  <si>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</si>
  <si>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</si>
  <si>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</si>
  <si>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</si>
  <si>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</si>
  <si>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</si>
  <si>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t>
  </si>
  <si>
    <t>2. 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</si>
  <si>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</si>
  <si>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</si>
  <si>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</si>
  <si>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</si>
  <si>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</si>
  <si>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</si>
  <si>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</si>
  <si>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</si>
  <si>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</si>
  <si>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</si>
  <si>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</si>
  <si>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</si>
  <si>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</si>
  <si>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</si>
  <si>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</si>
  <si>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</si>
  <si>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</si>
  <si>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predikce MF na rok 2015</t>
  </si>
  <si>
    <t>Návrh daňových příjmů Olomouckého kraje na rok 2015</t>
  </si>
  <si>
    <t>upravený rozpočet k 30.9.2014</t>
  </si>
  <si>
    <t>2. Příjmy Olomouckého kraje na rok 2015</t>
  </si>
  <si>
    <t>Neidentifikované příjmy</t>
  </si>
  <si>
    <t xml:space="preserve"> Odbor tajemníka hejtmana, ORJ - 18</t>
  </si>
  <si>
    <t>návrh rozpočtu                        na rok 2015</t>
  </si>
  <si>
    <t>Neinvestiční přijaté transfery od krajů</t>
  </si>
  <si>
    <t>Neinv.přijaté transf.od mezinárodních institucí</t>
  </si>
  <si>
    <t>Daň z příjmů právnických osob za kraje</t>
  </si>
  <si>
    <t>8115-ORJ 07,10,30-75</t>
  </si>
  <si>
    <t>8115 ORJ 99</t>
  </si>
  <si>
    <t>8115 ORJ 199</t>
  </si>
  <si>
    <t>8115 ORJ 07,10,30-75</t>
  </si>
  <si>
    <t>očekávaná skutečnost 2014 
dle predikce MF</t>
  </si>
  <si>
    <t>7=61</t>
  </si>
  <si>
    <t>PŘÍJMY Olomouckého kraje na rok 2015 - odvody příspěvkových organizací</t>
  </si>
  <si>
    <t>Rozpočet na rok 2015</t>
  </si>
  <si>
    <t xml:space="preserve">Střední škola zemědělská a zahradnická, Olomouc, U Hradiska 4  </t>
  </si>
  <si>
    <t>PPP a SPC Olomouckého kraje, Olomouc, U Sportovní haly 1a</t>
  </si>
  <si>
    <t>SŠ, ZŠ, MŠ a DD Zábřeh</t>
  </si>
  <si>
    <t xml:space="preserve">SŠ železniční, technická a služeb, Šumperk, Gen. Krátkého 30 </t>
  </si>
  <si>
    <t>ZŠ a MŠ Přerov, Malá Dlážka 4</t>
  </si>
  <si>
    <t>SŠ gastronomie a farmářství, Jeseník, U Jatek 8</t>
  </si>
  <si>
    <r>
      <t>Odborný léčebný ústav Paseka, p.o.</t>
    </r>
    <r>
      <rPr>
        <vertAlign val="superscript"/>
        <sz val="10"/>
        <rFont val="Arial"/>
        <family val="2"/>
        <charset val="238"/>
      </rPr>
      <t>)1</t>
    </r>
  </si>
  <si>
    <r>
      <t>Dětské centrum Ostrůvek, příspěvková organizace</t>
    </r>
    <r>
      <rPr>
        <vertAlign val="superscript"/>
        <sz val="10"/>
        <rFont val="Arial"/>
        <family val="2"/>
        <charset val="238"/>
      </rPr>
      <t>)2</t>
    </r>
  </si>
  <si>
    <t xml:space="preserve">pol. 8905 - Nepřevedené částky vyrovnávající schodek                        </t>
  </si>
  <si>
    <t xml:space="preserve">Nepřevedené částky vyrovnávající schodek  </t>
  </si>
  <si>
    <t>Odborný léčebný ústav Paseka, p.o.</t>
  </si>
  <si>
    <t>Dětské centrum Ostrůvek, příspěvková organizace</t>
  </si>
  <si>
    <t>skutečnost k 24.11.2014</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</si>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</sst>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
    <numFmt numFmtId="165" formatCode="#,##0_\&quot;tis.Kč&quot;"/>
    <numFmt numFmtId="166" formatCode="#,##0.0"/>
    <numFmt numFmtId="167" formatCode="0.0"/>
    <numFmt numFmtId="168" formatCode="\-\ "/>
    <numFmt numFmtId="169" formatCode="#,##0.000"/>
    <numFmt numFmtId="170" formatCode="#,##0.0_\&quot;tis.Kč&quot;"/>
    <numFmt numFmtId="171" formatCode="0.###_\&quot;tis.Kč&quot;"/>
    <numFmt numFmtId="172" formatCode="#,##0.0\ &quot;Kč&quot;"/>
  </numFmts>
  <fonts count="39" x14ac:knownFonts="1">
    <font>
      <sz val="10"/>
      <name val="Arial"/>
      <charset val="238"/>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11"/>
      <name val="Arial"/>
      <family val="2"/>
      <charset val="238"/>
    </font>
    <font>
      <sz val="8"/>
      <name val="Arial"/>
      <family val="2"/>
      <charset val="238"/>
    </font>
    <font>
      <b/>
      <sz val="16"/>
      <name val="Arial"/>
      <family val="2"/>
      <charset val="238"/>
    </font>
    <font>
      <sz val="10"/>
      <name val="Arial"/>
      <family val="2"/>
      <charset val="238"/>
    </font>
    <font>
      <sz val="8"/>
      <name val="Arial"/>
      <family val="2"/>
      <charset val="238"/>
    </font>
    <font>
      <b/>
      <sz val="10"/>
      <name val="Arial"/>
      <family val="2"/>
      <charset val="238"/>
    </font>
    <font>
      <sz val="9"/>
      <name val="Arial"/>
      <family val="2"/>
      <charset val="238"/>
    </font>
    <font>
      <b/>
      <sz val="14"/>
      <name val="Arial"/>
      <family val="2"/>
      <charset val="238"/>
    </font>
    <font>
      <b/>
      <sz val="11"/>
      <color indexed="9"/>
      <name val="Arial"/>
      <family val="2"/>
      <charset val="238"/>
    </font>
    <font>
      <sz val="11"/>
      <color indexed="9"/>
      <name val="Arial"/>
      <family val="2"/>
      <charset val="238"/>
    </font>
    <font>
      <b/>
      <sz val="12"/>
      <color indexed="9"/>
      <name val="Arial"/>
      <family val="2"/>
      <charset val="238"/>
    </font>
    <font>
      <i/>
      <sz val="10"/>
      <name val="Arial"/>
      <family val="2"/>
      <charset val="238"/>
    </font>
    <font>
      <i/>
      <sz val="10"/>
      <color indexed="19"/>
      <name val="Arial"/>
      <family val="2"/>
      <charset val="238"/>
    </font>
    <font>
      <sz val="16"/>
      <name val="Arial"/>
      <family val="2"/>
      <charset val="238"/>
    </font>
    <font>
      <sz val="9"/>
      <name val="Arial"/>
      <family val="2"/>
      <charset val="238"/>
    </font>
    <font>
      <b/>
      <i/>
      <sz val="11"/>
      <name val="Arial"/>
      <family val="2"/>
      <charset val="238"/>
    </font>
    <font>
      <b/>
      <sz val="13"/>
      <name val="Arial"/>
      <family val="2"/>
      <charset val="238"/>
    </font>
    <font>
      <sz val="13"/>
      <name val="Arial"/>
      <family val="2"/>
      <charset val="238"/>
    </font>
    <font>
      <sz val="10"/>
      <name val="Arial CE"/>
      <charset val="238"/>
    </font>
    <font>
      <sz val="11"/>
      <name val="Arial CE"/>
      <charset val="238"/>
    </font>
    <font>
      <sz val="11"/>
      <color theme="1"/>
      <name val="Arial"/>
      <family val="2"/>
      <charset val="238"/>
    </font>
    <font>
      <vertAlign val="superscript"/>
      <sz val="10"/>
      <name val="Arial CE"/>
      <charset val="238"/>
    </font>
    <font>
      <vertAlign val="superscript"/>
      <sz val="9"/>
      <name val="Arial"/>
      <family val="2"/>
      <charset val="238"/>
    </font>
    <font>
      <b/>
      <u/>
      <sz val="14"/>
      <name val="Arial"/>
      <family val="2"/>
      <charset val="238"/>
    </font>
    <font>
      <b/>
      <i/>
      <sz val="12"/>
      <name val="Arial"/>
      <family val="2"/>
      <charset val="238"/>
    </font>
    <font>
      <sz val="11"/>
      <color theme="0"/>
      <name val="Arial"/>
      <family val="2"/>
      <charset val="238"/>
    </font>
    <font>
      <b/>
      <sz val="11.5"/>
      <name val="Arial"/>
      <family val="2"/>
      <charset val="238"/>
    </font>
    <font>
      <sz val="9.5"/>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vertAlign val="superscript"/>
      <sz val="10"/>
      <name val="Arial"/>
      <family val="2"/>
      <charset val="23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71">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s>
  <cellStyleXfs count="4">
    <xf numFmtId="0" fontId="0" fillId="0" borderId="0"/>
    <xf numFmtId="43" fontId="1" fillId="0" borderId="0" applyFont="0" applyFill="0" applyBorder="0" applyAlignment="0" applyProtection="0"/>
    <xf numFmtId="0" fontId="10" fillId="0" borderId="0"/>
    <xf numFmtId="0" fontId="1" fillId="0" borderId="0"/>
  </cellStyleXfs>
  <cellXfs count="525">
    <xf numFmtId="0" fontId="0" fillId="0" borderId="0" xfId="0"/>
    <xf numFmtId="0" fontId="6" fillId="0" borderId="0" xfId="0" applyFont="1"/>
    <xf numFmtId="0" fontId="14" fillId="0" borderId="0" xfId="0" applyFont="1"/>
    <xf numFmtId="3" fontId="3" fillId="0" borderId="4" xfId="0" applyNumberFormat="1" applyFont="1" applyFill="1" applyBorder="1" applyAlignment="1">
      <alignment horizontal="right"/>
    </xf>
    <xf numFmtId="167" fontId="0" fillId="0" borderId="0" xfId="0" applyNumberFormat="1" applyAlignment="1">
      <alignment horizontal="center"/>
    </xf>
    <xf numFmtId="0" fontId="12" fillId="0" borderId="8" xfId="0" applyFont="1" applyBorder="1"/>
    <xf numFmtId="0" fontId="12" fillId="0" borderId="9" xfId="0" applyFont="1" applyBorder="1"/>
    <xf numFmtId="0" fontId="12" fillId="0" borderId="0" xfId="0" applyFont="1"/>
    <xf numFmtId="0" fontId="12" fillId="2" borderId="10" xfId="0" applyFont="1" applyFill="1" applyBorder="1"/>
    <xf numFmtId="0" fontId="12" fillId="2" borderId="11" xfId="0" applyFont="1" applyFill="1" applyBorder="1"/>
    <xf numFmtId="0" fontId="18" fillId="0" borderId="10" xfId="0" applyFont="1" applyBorder="1"/>
    <xf numFmtId="0" fontId="18" fillId="0" borderId="11" xfId="0" applyFont="1" applyBorder="1"/>
    <xf numFmtId="0" fontId="18" fillId="0" borderId="0" xfId="0" applyFont="1"/>
    <xf numFmtId="0" fontId="12" fillId="0" borderId="10" xfId="0" applyFont="1" applyBorder="1"/>
    <xf numFmtId="0" fontId="12" fillId="0" borderId="11" xfId="0" applyFont="1" applyBorder="1"/>
    <xf numFmtId="0" fontId="19" fillId="0" borderId="10" xfId="0" applyFont="1" applyBorder="1"/>
    <xf numFmtId="0" fontId="19" fillId="0" borderId="11" xfId="0" applyFont="1" applyBorder="1"/>
    <xf numFmtId="0" fontId="19" fillId="0" borderId="0" xfId="0" applyFont="1"/>
    <xf numFmtId="0" fontId="12" fillId="0" borderId="0" xfId="0" applyFont="1" applyFill="1" applyBorder="1"/>
    <xf numFmtId="167" fontId="0" fillId="0" borderId="10" xfId="0" applyNumberFormat="1" applyBorder="1" applyAlignment="1">
      <alignment horizontal="center"/>
    </xf>
    <xf numFmtId="167" fontId="0" fillId="0" borderId="11" xfId="0" applyNumberFormat="1" applyBorder="1" applyAlignment="1">
      <alignment horizontal="center"/>
    </xf>
    <xf numFmtId="0" fontId="12" fillId="2" borderId="0" xfId="0" applyFont="1" applyFill="1"/>
    <xf numFmtId="3" fontId="3" fillId="0" borderId="14" xfId="0" applyNumberFormat="1" applyFont="1" applyFill="1" applyBorder="1" applyAlignment="1">
      <alignment horizontal="right" vertical="center"/>
    </xf>
    <xf numFmtId="0" fontId="6" fillId="0" borderId="0" xfId="0" applyFont="1" applyFill="1"/>
    <xf numFmtId="0" fontId="0" fillId="0" borderId="0" xfId="0" applyFill="1"/>
    <xf numFmtId="3" fontId="3" fillId="0" borderId="2" xfId="0" applyNumberFormat="1" applyFont="1" applyFill="1" applyBorder="1" applyAlignment="1">
      <alignment horizontal="right" vertical="center"/>
    </xf>
    <xf numFmtId="0" fontId="3" fillId="0" borderId="0" xfId="0" applyFont="1" applyFill="1"/>
    <xf numFmtId="3" fontId="3" fillId="0" borderId="0" xfId="0" applyNumberFormat="1" applyFont="1" applyFill="1"/>
    <xf numFmtId="1" fontId="0" fillId="0" borderId="0" xfId="0" applyNumberFormat="1" applyFill="1" applyAlignment="1">
      <alignment horizontal="center"/>
    </xf>
    <xf numFmtId="164" fontId="0" fillId="0" borderId="0" xfId="0" applyNumberFormat="1" applyFill="1"/>
    <xf numFmtId="3" fontId="0" fillId="0" borderId="0" xfId="0" applyNumberFormat="1" applyFill="1"/>
    <xf numFmtId="166" fontId="12" fillId="0" borderId="15" xfId="0" applyNumberFormat="1" applyFont="1" applyBorder="1" applyAlignment="1">
      <alignment horizontal="center"/>
    </xf>
    <xf numFmtId="166" fontId="12" fillId="0" borderId="16" xfId="0" applyNumberFormat="1" applyFont="1" applyBorder="1" applyAlignment="1">
      <alignment horizontal="center"/>
    </xf>
    <xf numFmtId="166" fontId="12" fillId="0" borderId="17" xfId="0" applyNumberFormat="1" applyFont="1" applyBorder="1" applyAlignment="1">
      <alignment horizontal="center"/>
    </xf>
    <xf numFmtId="166" fontId="12" fillId="2" borderId="18" xfId="0" applyNumberFormat="1" applyFont="1" applyFill="1" applyBorder="1" applyAlignment="1">
      <alignment horizontal="center"/>
    </xf>
    <xf numFmtId="166" fontId="12" fillId="2" borderId="2" xfId="0" applyNumberFormat="1" applyFont="1" applyFill="1" applyBorder="1" applyAlignment="1">
      <alignment horizontal="center"/>
    </xf>
    <xf numFmtId="166" fontId="12" fillId="2" borderId="19" xfId="0" applyNumberFormat="1" applyFont="1" applyFill="1" applyBorder="1" applyAlignment="1">
      <alignment horizontal="center"/>
    </xf>
    <xf numFmtId="166" fontId="18" fillId="0" borderId="18" xfId="0" applyNumberFormat="1" applyFont="1" applyBorder="1" applyAlignment="1">
      <alignment horizontal="center"/>
    </xf>
    <xf numFmtId="166" fontId="18" fillId="0" borderId="2" xfId="0" applyNumberFormat="1" applyFont="1" applyBorder="1" applyAlignment="1">
      <alignment horizontal="center"/>
    </xf>
    <xf numFmtId="166" fontId="18" fillId="0" borderId="19" xfId="0" applyNumberFormat="1" applyFont="1" applyBorder="1" applyAlignment="1">
      <alignment horizontal="center"/>
    </xf>
    <xf numFmtId="166" fontId="19" fillId="0" borderId="18" xfId="0" applyNumberFormat="1" applyFont="1" applyBorder="1" applyAlignment="1">
      <alignment horizontal="center"/>
    </xf>
    <xf numFmtId="166" fontId="19" fillId="0" borderId="2" xfId="0" applyNumberFormat="1" applyFont="1" applyBorder="1" applyAlignment="1">
      <alignment horizontal="center"/>
    </xf>
    <xf numFmtId="166" fontId="19" fillId="0" borderId="19" xfId="0" applyNumberFormat="1" applyFont="1" applyBorder="1" applyAlignment="1">
      <alignment horizontal="center"/>
    </xf>
    <xf numFmtId="166" fontId="12" fillId="0" borderId="18" xfId="0" applyNumberFormat="1" applyFont="1" applyBorder="1" applyAlignment="1">
      <alignment horizontal="center"/>
    </xf>
    <xf numFmtId="166" fontId="12" fillId="0" borderId="2" xfId="0" applyNumberFormat="1" applyFont="1" applyBorder="1" applyAlignment="1">
      <alignment horizontal="center"/>
    </xf>
    <xf numFmtId="166" fontId="12" fillId="0" borderId="19" xfId="0" applyNumberFormat="1" applyFont="1" applyBorder="1" applyAlignment="1">
      <alignment horizontal="center"/>
    </xf>
    <xf numFmtId="0" fontId="0" fillId="0" borderId="0" xfId="0" applyFill="1" applyAlignment="1">
      <alignment horizontal="right"/>
    </xf>
    <xf numFmtId="0" fontId="0" fillId="0" borderId="14" xfId="0" applyFill="1" applyBorder="1" applyAlignment="1">
      <alignment horizontal="center" vertical="center" wrapText="1"/>
    </xf>
    <xf numFmtId="3" fontId="5" fillId="0" borderId="24" xfId="0" applyNumberFormat="1" applyFont="1" applyFill="1" applyBorder="1"/>
    <xf numFmtId="3" fontId="5" fillId="0" borderId="0" xfId="0" applyNumberFormat="1" applyFont="1" applyFill="1" applyBorder="1"/>
    <xf numFmtId="1" fontId="5" fillId="0" borderId="20" xfId="0" applyNumberFormat="1" applyFont="1" applyFill="1" applyBorder="1" applyAlignment="1">
      <alignment horizontal="left" vertical="center"/>
    </xf>
    <xf numFmtId="1" fontId="12" fillId="0" borderId="0" xfId="0" applyNumberFormat="1" applyFont="1" applyFill="1" applyBorder="1" applyAlignment="1">
      <alignment horizontal="center"/>
    </xf>
    <xf numFmtId="164" fontId="12" fillId="0" borderId="0" xfId="0" applyNumberFormat="1" applyFont="1" applyFill="1" applyBorder="1"/>
    <xf numFmtId="0" fontId="9" fillId="0" borderId="0" xfId="0" applyFont="1" applyFill="1" applyAlignment="1">
      <alignment horizontal="left"/>
    </xf>
    <xf numFmtId="0" fontId="20" fillId="0" borderId="0" xfId="0" applyFont="1" applyFill="1" applyAlignment="1">
      <alignment horizontal="left"/>
    </xf>
    <xf numFmtId="0" fontId="0" fillId="0" borderId="0" xfId="0" applyFill="1" applyAlignment="1"/>
    <xf numFmtId="0" fontId="21" fillId="0" borderId="0" xfId="0" applyFont="1" applyFill="1" applyAlignment="1">
      <alignment vertical="center"/>
    </xf>
    <xf numFmtId="0" fontId="21" fillId="0" borderId="0" xfId="0" applyFont="1" applyFill="1" applyAlignment="1">
      <alignment horizontal="center" vertical="center"/>
    </xf>
    <xf numFmtId="168" fontId="3" fillId="0" borderId="28"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3" fontId="3" fillId="0" borderId="14" xfId="0" applyNumberFormat="1" applyFont="1" applyFill="1" applyBorder="1" applyAlignment="1">
      <alignment vertical="center"/>
    </xf>
    <xf numFmtId="0" fontId="3" fillId="0" borderId="0" xfId="0" applyFont="1" applyFill="1" applyAlignment="1">
      <alignment vertical="center"/>
    </xf>
    <xf numFmtId="168" fontId="3" fillId="0" borderId="2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3" fontId="3" fillId="0" borderId="2" xfId="0" applyNumberFormat="1" applyFont="1" applyFill="1" applyBorder="1" applyAlignment="1">
      <alignment vertical="center"/>
    </xf>
    <xf numFmtId="168" fontId="3" fillId="0" borderId="30" xfId="0" applyNumberFormat="1" applyFont="1" applyFill="1" applyBorder="1" applyAlignment="1">
      <alignment horizontal="center"/>
    </xf>
    <xf numFmtId="0" fontId="3" fillId="0" borderId="31" xfId="0" applyFont="1" applyFill="1" applyBorder="1" applyAlignment="1">
      <alignment horizontal="center"/>
    </xf>
    <xf numFmtId="0" fontId="3" fillId="0" borderId="31" xfId="0" applyFont="1" applyFill="1" applyBorder="1"/>
    <xf numFmtId="0" fontId="22" fillId="0" borderId="0" xfId="0" applyFont="1" applyFill="1"/>
    <xf numFmtId="168" fontId="3" fillId="0" borderId="23" xfId="0" applyNumberFormat="1" applyFont="1" applyFill="1" applyBorder="1" applyAlignment="1">
      <alignment horizontal="center"/>
    </xf>
    <xf numFmtId="0" fontId="3" fillId="0" borderId="2" xfId="0" applyFont="1" applyFill="1" applyBorder="1" applyAlignment="1">
      <alignment horizontal="center"/>
    </xf>
    <xf numFmtId="0" fontId="3" fillId="0" borderId="2" xfId="0" applyFont="1" applyFill="1" applyBorder="1"/>
    <xf numFmtId="1" fontId="3" fillId="0" borderId="23" xfId="0" applyNumberFormat="1" applyFont="1" applyFill="1" applyBorder="1" applyAlignment="1">
      <alignment horizontal="center"/>
    </xf>
    <xf numFmtId="0" fontId="3" fillId="0" borderId="23" xfId="0" applyFont="1" applyFill="1" applyBorder="1" applyAlignment="1">
      <alignment horizontal="center"/>
    </xf>
    <xf numFmtId="0" fontId="3" fillId="0" borderId="23" xfId="0" applyFont="1" applyFill="1" applyBorder="1" applyAlignment="1">
      <alignment horizontal="center" vertical="center"/>
    </xf>
    <xf numFmtId="0" fontId="7" fillId="0" borderId="2" xfId="0" applyFont="1" applyFill="1" applyBorder="1"/>
    <xf numFmtId="0" fontId="3" fillId="0" borderId="31" xfId="0" applyFont="1" applyFill="1" applyBorder="1" applyAlignment="1">
      <alignment vertical="center" wrapText="1"/>
    </xf>
    <xf numFmtId="1" fontId="3" fillId="0" borderId="28" xfId="0" applyNumberFormat="1" applyFont="1" applyFill="1" applyBorder="1" applyAlignment="1">
      <alignment horizontal="center" vertical="center"/>
    </xf>
    <xf numFmtId="1" fontId="3" fillId="0" borderId="23" xfId="0" applyNumberFormat="1" applyFont="1" applyFill="1" applyBorder="1" applyAlignment="1">
      <alignment horizontal="center" vertical="center"/>
    </xf>
    <xf numFmtId="0" fontId="6" fillId="0" borderId="1" xfId="0" applyFont="1" applyFill="1" applyBorder="1"/>
    <xf numFmtId="3" fontId="6" fillId="0" borderId="1" xfId="0" applyNumberFormat="1" applyFont="1" applyFill="1" applyBorder="1"/>
    <xf numFmtId="0" fontId="7" fillId="0" borderId="0" xfId="0" applyFont="1" applyFill="1"/>
    <xf numFmtId="3" fontId="7" fillId="0" borderId="0" xfId="0" applyNumberFormat="1" applyFont="1" applyFill="1"/>
    <xf numFmtId="0" fontId="0" fillId="0" borderId="0" xfId="0" applyFill="1" applyBorder="1"/>
    <xf numFmtId="0" fontId="9" fillId="0" borderId="0" xfId="0" applyFont="1" applyFill="1" applyAlignment="1">
      <alignment horizontal="center"/>
    </xf>
    <xf numFmtId="0" fontId="7" fillId="0" borderId="0" xfId="0" applyFont="1" applyFill="1" applyAlignment="1">
      <alignment horizontal="left"/>
    </xf>
    <xf numFmtId="0" fontId="17" fillId="0" borderId="0" xfId="0" applyFont="1" applyFill="1" applyAlignment="1">
      <alignment horizontal="center"/>
    </xf>
    <xf numFmtId="0" fontId="10" fillId="0" borderId="0" xfId="0" applyFont="1" applyFill="1"/>
    <xf numFmtId="0" fontId="10" fillId="0" borderId="0" xfId="0" applyFont="1" applyFill="1" applyAlignment="1">
      <alignment horizontal="center"/>
    </xf>
    <xf numFmtId="0" fontId="13" fillId="0" borderId="0" xfId="0" applyFont="1" applyFill="1" applyAlignment="1">
      <alignment horizontal="center"/>
    </xf>
    <xf numFmtId="0" fontId="3" fillId="0" borderId="42" xfId="0" applyFont="1" applyFill="1" applyBorder="1"/>
    <xf numFmtId="0" fontId="8" fillId="0" borderId="43" xfId="0" applyFont="1" applyFill="1" applyBorder="1" applyAlignment="1">
      <alignment horizontal="center"/>
    </xf>
    <xf numFmtId="0" fontId="3" fillId="0" borderId="44" xfId="0" applyFont="1" applyFill="1" applyBorder="1"/>
    <xf numFmtId="0" fontId="8" fillId="0" borderId="45" xfId="0" applyFont="1" applyFill="1" applyBorder="1" applyAlignment="1">
      <alignment horizontal="center"/>
    </xf>
    <xf numFmtId="0" fontId="25" fillId="0" borderId="0" xfId="0" applyFont="1" applyFill="1" applyBorder="1" applyAlignment="1" applyProtection="1">
      <alignment shrinkToFit="1"/>
    </xf>
    <xf numFmtId="0" fontId="26" fillId="0" borderId="0" xfId="0" applyFont="1" applyFill="1" applyBorder="1" applyAlignment="1" applyProtection="1">
      <alignment shrinkToFit="1"/>
    </xf>
    <xf numFmtId="0" fontId="25" fillId="0" borderId="0" xfId="0" applyFont="1" applyFill="1" applyBorder="1" applyAlignment="1" applyProtection="1">
      <alignment wrapText="1" shrinkToFit="1"/>
    </xf>
    <xf numFmtId="0" fontId="25" fillId="0" borderId="0" xfId="0" applyFont="1" applyFill="1" applyBorder="1" applyAlignment="1" applyProtection="1">
      <alignment wrapText="1"/>
    </xf>
    <xf numFmtId="0" fontId="26" fillId="0" borderId="0" xfId="0" applyFont="1" applyFill="1" applyBorder="1" applyAlignment="1" applyProtection="1">
      <alignment wrapText="1"/>
    </xf>
    <xf numFmtId="0" fontId="25" fillId="0" borderId="2" xfId="0" applyFont="1" applyFill="1" applyBorder="1" applyAlignment="1" applyProtection="1">
      <alignment wrapText="1"/>
    </xf>
    <xf numFmtId="0" fontId="25" fillId="0" borderId="46" xfId="0" applyFont="1" applyFill="1" applyBorder="1" applyAlignment="1" applyProtection="1">
      <alignment shrinkToFit="1"/>
    </xf>
    <xf numFmtId="0" fontId="25" fillId="0" borderId="2" xfId="0" applyFont="1" applyFill="1" applyBorder="1" applyAlignment="1" applyProtection="1">
      <alignment shrinkToFit="1"/>
    </xf>
    <xf numFmtId="1" fontId="5" fillId="0" borderId="47" xfId="0" applyNumberFormat="1" applyFont="1" applyFill="1" applyBorder="1" applyAlignment="1">
      <alignment horizontal="left" vertical="center"/>
    </xf>
    <xf numFmtId="0" fontId="0" fillId="0" borderId="2" xfId="0" applyFill="1" applyBorder="1" applyAlignment="1">
      <alignment horizontal="center" vertical="center" wrapText="1"/>
    </xf>
    <xf numFmtId="1" fontId="2" fillId="0" borderId="0" xfId="0" applyNumberFormat="1" applyFont="1" applyFill="1" applyAlignment="1">
      <alignment horizontal="left"/>
    </xf>
    <xf numFmtId="10" fontId="0" fillId="0" borderId="0" xfId="0" applyNumberFormat="1" applyFill="1" applyAlignment="1">
      <alignment horizontal="right"/>
    </xf>
    <xf numFmtId="0" fontId="12" fillId="0" borderId="34" xfId="0" applyFont="1" applyFill="1" applyBorder="1" applyAlignment="1">
      <alignment horizontal="left" vertical="center"/>
    </xf>
    <xf numFmtId="0" fontId="0" fillId="0" borderId="14" xfId="0" applyFill="1" applyBorder="1" applyAlignment="1">
      <alignment horizontal="left" vertical="center"/>
    </xf>
    <xf numFmtId="164" fontId="0" fillId="0" borderId="46" xfId="0" applyNumberFormat="1" applyFill="1" applyBorder="1" applyAlignment="1">
      <alignment wrapText="1"/>
    </xf>
    <xf numFmtId="1" fontId="0" fillId="0" borderId="25" xfId="0" applyNumberFormat="1" applyFill="1" applyBorder="1" applyAlignment="1">
      <alignment horizontal="center" vertical="center" wrapText="1"/>
    </xf>
    <xf numFmtId="1" fontId="0" fillId="0" borderId="26" xfId="0" applyNumberFormat="1" applyFill="1" applyBorder="1" applyAlignment="1">
      <alignment horizontal="center" vertical="center" wrapText="1"/>
    </xf>
    <xf numFmtId="164" fontId="0" fillId="0" borderId="26" xfId="0" applyNumberFormat="1" applyFill="1" applyBorder="1" applyAlignment="1">
      <alignment horizontal="center" vertical="center" wrapText="1"/>
    </xf>
    <xf numFmtId="0" fontId="0" fillId="0" borderId="26" xfId="0" applyFill="1" applyBorder="1" applyAlignment="1">
      <alignment horizontal="center" vertical="center" wrapText="1"/>
    </xf>
    <xf numFmtId="1" fontId="0" fillId="0" borderId="46" xfId="0" applyNumberFormat="1" applyFill="1" applyBorder="1" applyAlignment="1">
      <alignment horizontal="center"/>
    </xf>
    <xf numFmtId="164" fontId="0" fillId="0" borderId="46" xfId="0" applyNumberFormat="1" applyFill="1" applyBorder="1"/>
    <xf numFmtId="10" fontId="0" fillId="0" borderId="0" xfId="0" applyNumberFormat="1" applyFill="1" applyBorder="1" applyAlignment="1">
      <alignment horizontal="right"/>
    </xf>
    <xf numFmtId="0" fontId="12" fillId="0" borderId="48" xfId="0" applyFont="1" applyFill="1" applyBorder="1"/>
    <xf numFmtId="1" fontId="12" fillId="0" borderId="31" xfId="0" applyNumberFormat="1" applyFont="1" applyFill="1" applyBorder="1" applyAlignment="1">
      <alignment horizontal="center"/>
    </xf>
    <xf numFmtId="164" fontId="12" fillId="0" borderId="31" xfId="0" applyNumberFormat="1" applyFont="1" applyFill="1" applyBorder="1"/>
    <xf numFmtId="164" fontId="12" fillId="0" borderId="26" xfId="0" applyNumberFormat="1" applyFont="1" applyFill="1" applyBorder="1"/>
    <xf numFmtId="0" fontId="12" fillId="0" borderId="31" xfId="0" applyFont="1" applyFill="1" applyBorder="1"/>
    <xf numFmtId="0" fontId="0" fillId="0" borderId="34" xfId="0" applyFill="1" applyBorder="1" applyAlignment="1">
      <alignment horizontal="left" vertical="center"/>
    </xf>
    <xf numFmtId="0" fontId="12" fillId="0" borderId="51" xfId="0" applyFont="1" applyFill="1" applyBorder="1"/>
    <xf numFmtId="1" fontId="12" fillId="0" borderId="26" xfId="0" applyNumberFormat="1" applyFont="1" applyFill="1" applyBorder="1" applyAlignment="1">
      <alignment horizontal="center"/>
    </xf>
    <xf numFmtId="0" fontId="12" fillId="0" borderId="26" xfId="0" applyFont="1" applyFill="1" applyBorder="1"/>
    <xf numFmtId="3" fontId="5" fillId="0" borderId="27" xfId="0" applyNumberFormat="1" applyFont="1" applyFill="1" applyBorder="1"/>
    <xf numFmtId="0" fontId="0" fillId="0" borderId="0" xfId="0" applyFill="1" applyBorder="1" applyAlignment="1">
      <alignment horizontal="left" vertical="center"/>
    </xf>
    <xf numFmtId="0" fontId="0" fillId="0" borderId="2" xfId="0" applyFill="1" applyBorder="1" applyAlignment="1">
      <alignment horizontal="left" vertical="center"/>
    </xf>
    <xf numFmtId="1" fontId="3" fillId="3" borderId="0" xfId="0" applyNumberFormat="1" applyFont="1" applyFill="1" applyAlignment="1">
      <alignment horizontal="left"/>
    </xf>
    <xf numFmtId="1" fontId="4" fillId="3" borderId="0" xfId="0" applyNumberFormat="1" applyFont="1" applyFill="1" applyAlignment="1">
      <alignment horizontal="left"/>
    </xf>
    <xf numFmtId="0" fontId="14" fillId="3" borderId="0" xfId="0" applyFont="1" applyFill="1"/>
    <xf numFmtId="0" fontId="3" fillId="3" borderId="2" xfId="0" applyFont="1" applyFill="1" applyBorder="1" applyAlignment="1">
      <alignment horizontal="center" vertical="center"/>
    </xf>
    <xf numFmtId="0" fontId="3" fillId="3" borderId="0" xfId="0" applyFont="1" applyFill="1" applyAlignment="1">
      <alignment vertical="center"/>
    </xf>
    <xf numFmtId="0" fontId="5" fillId="3" borderId="0" xfId="0" applyFont="1" applyFill="1"/>
    <xf numFmtId="1" fontId="3" fillId="3" borderId="0" xfId="0" applyNumberFormat="1" applyFont="1" applyFill="1" applyAlignment="1">
      <alignment horizontal="center"/>
    </xf>
    <xf numFmtId="0" fontId="3" fillId="3" borderId="0" xfId="0" applyFont="1" applyFill="1"/>
    <xf numFmtId="3" fontId="3" fillId="3" borderId="0" xfId="0" applyNumberFormat="1" applyFont="1" applyFill="1"/>
    <xf numFmtId="10" fontId="3" fillId="3" borderId="0" xfId="0" applyNumberFormat="1" applyFont="1" applyFill="1"/>
    <xf numFmtId="0" fontId="6" fillId="3" borderId="0" xfId="0" applyFont="1" applyFill="1"/>
    <xf numFmtId="1" fontId="3" fillId="3" borderId="0" xfId="0" applyNumberFormat="1" applyFont="1" applyFill="1" applyBorder="1" applyAlignment="1">
      <alignment wrapText="1"/>
    </xf>
    <xf numFmtId="1" fontId="6" fillId="3" borderId="0" xfId="0" applyNumberFormat="1" applyFont="1" applyFill="1" applyBorder="1" applyAlignment="1">
      <alignment horizontal="left"/>
    </xf>
    <xf numFmtId="165" fontId="6" fillId="3" borderId="0" xfId="0" applyNumberFormat="1" applyFont="1" applyFill="1" applyBorder="1" applyAlignment="1">
      <alignment horizontal="right"/>
    </xf>
    <xf numFmtId="0" fontId="6" fillId="3" borderId="0" xfId="0" applyFont="1" applyFill="1" applyBorder="1"/>
    <xf numFmtId="0" fontId="3" fillId="3" borderId="0" xfId="0" applyFont="1" applyFill="1" applyAlignment="1">
      <alignment horizontal="left"/>
    </xf>
    <xf numFmtId="0" fontId="3" fillId="3" borderId="0" xfId="0" applyFont="1" applyFill="1" applyBorder="1" applyAlignment="1">
      <alignment horizontal="left"/>
    </xf>
    <xf numFmtId="0" fontId="3" fillId="3" borderId="23" xfId="0" applyFont="1" applyFill="1" applyBorder="1" applyAlignment="1">
      <alignment horizontal="center" vertical="center"/>
    </xf>
    <xf numFmtId="0" fontId="3" fillId="3" borderId="2" xfId="0" applyFont="1" applyFill="1" applyBorder="1" applyAlignment="1">
      <alignment vertical="center" wrapText="1"/>
    </xf>
    <xf numFmtId="0" fontId="13" fillId="0" borderId="2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25" fillId="0" borderId="0" xfId="0" applyFont="1" applyFill="1" applyBorder="1" applyAlignment="1" applyProtection="1">
      <alignment vertical="center" wrapText="1"/>
    </xf>
    <xf numFmtId="0" fontId="25" fillId="0" borderId="34" xfId="0" applyFont="1" applyFill="1" applyBorder="1" applyAlignment="1" applyProtection="1">
      <alignment shrinkToFit="1"/>
    </xf>
    <xf numFmtId="0" fontId="25" fillId="0" borderId="0" xfId="0" applyFont="1" applyFill="1" applyBorder="1" applyAlignment="1" applyProtection="1">
      <alignment vertical="center" wrapText="1" shrinkToFit="1"/>
    </xf>
    <xf numFmtId="4" fontId="0" fillId="0" borderId="0" xfId="0" applyNumberFormat="1" applyFill="1"/>
    <xf numFmtId="4" fontId="0" fillId="0" borderId="0" xfId="0" applyNumberFormat="1" applyFill="1" applyAlignment="1">
      <alignment horizontal="right"/>
    </xf>
    <xf numFmtId="4" fontId="3" fillId="0" borderId="22" xfId="0" applyNumberFormat="1" applyFont="1" applyFill="1" applyBorder="1" applyAlignment="1">
      <alignment vertical="center"/>
    </xf>
    <xf numFmtId="4" fontId="3" fillId="0" borderId="0" xfId="0" applyNumberFormat="1" applyFont="1" applyFill="1" applyBorder="1" applyAlignment="1">
      <alignment vertical="center"/>
    </xf>
    <xf numFmtId="4" fontId="3" fillId="0" borderId="33" xfId="0" applyNumberFormat="1" applyFont="1" applyFill="1" applyBorder="1" applyAlignment="1">
      <alignment vertical="center"/>
    </xf>
    <xf numFmtId="4" fontId="3" fillId="0" borderId="34" xfId="0" applyNumberFormat="1" applyFont="1" applyFill="1" applyBorder="1" applyAlignment="1">
      <alignment vertical="center"/>
    </xf>
    <xf numFmtId="4" fontId="5" fillId="0" borderId="1" xfId="0" applyNumberFormat="1" applyFont="1" applyFill="1" applyBorder="1" applyAlignment="1">
      <alignment vertical="center"/>
    </xf>
    <xf numFmtId="4" fontId="3" fillId="0" borderId="36" xfId="0" applyNumberFormat="1" applyFont="1" applyFill="1" applyBorder="1" applyAlignment="1">
      <alignment vertical="center"/>
    </xf>
    <xf numFmtId="1" fontId="12" fillId="0" borderId="14" xfId="0" applyNumberFormat="1" applyFont="1" applyFill="1" applyBorder="1" applyAlignment="1">
      <alignment horizontal="center"/>
    </xf>
    <xf numFmtId="164" fontId="12" fillId="0" borderId="14" xfId="0" applyNumberFormat="1" applyFont="1" applyFill="1" applyBorder="1"/>
    <xf numFmtId="164" fontId="12" fillId="0" borderId="34" xfId="0" applyNumberFormat="1" applyFont="1" applyFill="1" applyBorder="1"/>
    <xf numFmtId="0" fontId="12" fillId="0" borderId="14" xfId="0" applyFont="1" applyFill="1" applyBorder="1"/>
    <xf numFmtId="0" fontId="5" fillId="0" borderId="34" xfId="0" applyFont="1" applyFill="1" applyBorder="1" applyAlignment="1">
      <alignment horizontal="left" vertical="center"/>
    </xf>
    <xf numFmtId="0" fontId="5" fillId="0" borderId="14" xfId="0" applyFont="1" applyFill="1" applyBorder="1" applyAlignment="1">
      <alignment horizontal="left" vertical="center"/>
    </xf>
    <xf numFmtId="0" fontId="5" fillId="0"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0" xfId="0" applyFont="1" applyFill="1" applyBorder="1"/>
    <xf numFmtId="0" fontId="5" fillId="0" borderId="48" xfId="0" applyFont="1" applyFill="1" applyBorder="1"/>
    <xf numFmtId="1" fontId="5" fillId="0" borderId="31" xfId="0" applyNumberFormat="1" applyFont="1" applyFill="1" applyBorder="1" applyAlignment="1">
      <alignment horizontal="center"/>
    </xf>
    <xf numFmtId="164" fontId="5" fillId="0" borderId="31" xfId="0" applyNumberFormat="1" applyFont="1" applyFill="1" applyBorder="1"/>
    <xf numFmtId="0" fontId="5" fillId="0" borderId="31" xfId="0" applyFont="1" applyFill="1" applyBorder="1"/>
    <xf numFmtId="0" fontId="1" fillId="0" borderId="0" xfId="0" applyFont="1" applyAlignment="1"/>
    <xf numFmtId="0" fontId="3" fillId="4" borderId="0" xfId="0" applyFont="1" applyFill="1"/>
    <xf numFmtId="0" fontId="0" fillId="0" borderId="0" xfId="0" applyFill="1" applyAlignment="1">
      <alignment horizontal="right"/>
    </xf>
    <xf numFmtId="1" fontId="1" fillId="0" borderId="23" xfId="0" applyNumberFormat="1" applyFont="1" applyFill="1" applyBorder="1" applyAlignment="1">
      <alignment horizontal="center"/>
    </xf>
    <xf numFmtId="1" fontId="1" fillId="0" borderId="2" xfId="0" applyNumberFormat="1" applyFont="1" applyFill="1" applyBorder="1" applyAlignment="1">
      <alignment horizontal="center"/>
    </xf>
    <xf numFmtId="164" fontId="1" fillId="0" borderId="2" xfId="0" applyNumberFormat="1" applyFont="1" applyFill="1" applyBorder="1"/>
    <xf numFmtId="3" fontId="3" fillId="0" borderId="2" xfId="0" applyNumberFormat="1" applyFont="1" applyFill="1" applyBorder="1"/>
    <xf numFmtId="4" fontId="3" fillId="0" borderId="22" xfId="0" applyNumberFormat="1" applyFont="1" applyFill="1" applyBorder="1"/>
    <xf numFmtId="0" fontId="1" fillId="0" borderId="0" xfId="0" applyFont="1" applyFill="1" applyBorder="1"/>
    <xf numFmtId="0" fontId="1" fillId="0" borderId="2" xfId="0" applyFont="1" applyFill="1" applyBorder="1"/>
    <xf numFmtId="0" fontId="22" fillId="3" borderId="0" xfId="0" applyFont="1" applyFill="1"/>
    <xf numFmtId="0" fontId="1" fillId="0" borderId="0" xfId="0" applyFont="1" applyFill="1"/>
    <xf numFmtId="1" fontId="3" fillId="0" borderId="0" xfId="0" applyNumberFormat="1" applyFont="1" applyFill="1" applyAlignment="1">
      <alignment horizontal="center"/>
    </xf>
    <xf numFmtId="10" fontId="3" fillId="0" borderId="0" xfId="0" applyNumberFormat="1" applyFont="1" applyFill="1"/>
    <xf numFmtId="3" fontId="3" fillId="0" borderId="31" xfId="0" applyNumberFormat="1" applyFont="1" applyFill="1" applyBorder="1" applyAlignment="1">
      <alignment vertical="center"/>
    </xf>
    <xf numFmtId="3" fontId="3" fillId="0" borderId="2" xfId="0" applyNumberFormat="1" applyFont="1" applyFill="1" applyBorder="1" applyAlignment="1"/>
    <xf numFmtId="4" fontId="3" fillId="3" borderId="22" xfId="0" applyNumberFormat="1" applyFont="1" applyFill="1" applyBorder="1" applyAlignment="1">
      <alignment vertical="center"/>
    </xf>
    <xf numFmtId="3" fontId="3" fillId="3" borderId="2" xfId="0" applyNumberFormat="1" applyFont="1" applyFill="1" applyBorder="1" applyAlignment="1">
      <alignment horizontal="right" vertical="center"/>
    </xf>
    <xf numFmtId="0" fontId="1" fillId="0" borderId="2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vertical="center" wrapText="1"/>
    </xf>
    <xf numFmtId="0" fontId="3" fillId="0" borderId="22" xfId="0" applyNumberFormat="1" applyFont="1" applyFill="1" applyBorder="1" applyAlignment="1">
      <alignment vertical="center"/>
    </xf>
    <xf numFmtId="0" fontId="1" fillId="0" borderId="0" xfId="0" applyNumberFormat="1" applyFont="1" applyFill="1" applyBorder="1" applyAlignment="1">
      <alignment vertical="center"/>
    </xf>
    <xf numFmtId="169" fontId="0" fillId="0" borderId="0" xfId="0" applyNumberFormat="1" applyFill="1" applyAlignment="1">
      <alignment horizontal="right"/>
    </xf>
    <xf numFmtId="1" fontId="3" fillId="0" borderId="0" xfId="0" applyNumberFormat="1" applyFont="1" applyFill="1" applyAlignment="1">
      <alignment horizontal="left"/>
    </xf>
    <xf numFmtId="1" fontId="4" fillId="0" borderId="0" xfId="0" applyNumberFormat="1" applyFont="1" applyFill="1" applyAlignment="1">
      <alignment horizontal="left"/>
    </xf>
    <xf numFmtId="3" fontId="3" fillId="0" borderId="22" xfId="0" applyNumberFormat="1" applyFont="1" applyFill="1" applyBorder="1"/>
    <xf numFmtId="1" fontId="1" fillId="0" borderId="23"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164" fontId="1" fillId="0" borderId="2" xfId="0" applyNumberFormat="1" applyFont="1" applyFill="1" applyBorder="1" applyAlignment="1">
      <alignment vertical="center"/>
    </xf>
    <xf numFmtId="0" fontId="1" fillId="0" borderId="2" xfId="0" applyFont="1" applyFill="1" applyBorder="1" applyAlignment="1">
      <alignment vertical="center"/>
    </xf>
    <xf numFmtId="3" fontId="3" fillId="0" borderId="22" xfId="0" applyNumberFormat="1" applyFont="1" applyFill="1" applyBorder="1" applyAlignment="1">
      <alignment vertical="center"/>
    </xf>
    <xf numFmtId="0" fontId="1" fillId="0" borderId="0" xfId="0" applyFont="1" applyFill="1" applyBorder="1" applyAlignment="1">
      <alignment vertical="center"/>
    </xf>
    <xf numFmtId="1" fontId="1" fillId="0" borderId="30" xfId="0" applyNumberFormat="1" applyFont="1" applyFill="1" applyBorder="1" applyAlignment="1">
      <alignment horizontal="center"/>
    </xf>
    <xf numFmtId="1" fontId="1" fillId="0" borderId="31" xfId="0" applyNumberFormat="1" applyFont="1" applyFill="1" applyBorder="1" applyAlignment="1">
      <alignment horizontal="center"/>
    </xf>
    <xf numFmtId="164" fontId="1" fillId="0" borderId="31" xfId="0" applyNumberFormat="1" applyFont="1" applyFill="1" applyBorder="1"/>
    <xf numFmtId="0" fontId="1" fillId="0" borderId="31" xfId="0" applyFont="1" applyFill="1" applyBorder="1"/>
    <xf numFmtId="3" fontId="3" fillId="0" borderId="24" xfId="0" applyNumberFormat="1" applyFont="1" applyFill="1" applyBorder="1"/>
    <xf numFmtId="3" fontId="1" fillId="0" borderId="0" xfId="0" applyNumberFormat="1" applyFont="1" applyFill="1" applyBorder="1"/>
    <xf numFmtId="1" fontId="1" fillId="0" borderId="47" xfId="0" applyNumberFormat="1" applyFont="1" applyFill="1" applyBorder="1" applyAlignment="1">
      <alignment horizontal="center"/>
    </xf>
    <xf numFmtId="3" fontId="3" fillId="0" borderId="29" xfId="0" applyNumberFormat="1" applyFont="1" applyFill="1" applyBorder="1"/>
    <xf numFmtId="1" fontId="1" fillId="0" borderId="48" xfId="0" applyNumberFormat="1" applyFont="1" applyFill="1" applyBorder="1" applyAlignment="1">
      <alignment horizontal="center"/>
    </xf>
    <xf numFmtId="164" fontId="1" fillId="0" borderId="2" xfId="0" applyNumberFormat="1" applyFont="1" applyFill="1" applyBorder="1" applyAlignment="1">
      <alignment shrinkToFit="1"/>
    </xf>
    <xf numFmtId="3" fontId="3" fillId="0" borderId="0" xfId="0" applyNumberFormat="1" applyFont="1" applyFill="1" applyBorder="1"/>
    <xf numFmtId="166" fontId="1" fillId="0" borderId="0" xfId="0" applyNumberFormat="1" applyFont="1" applyFill="1" applyBorder="1" applyAlignment="1" applyProtection="1">
      <alignment horizontal="left" wrapText="1"/>
      <protection hidden="1"/>
    </xf>
    <xf numFmtId="166" fontId="1" fillId="0" borderId="0" xfId="0" applyNumberFormat="1" applyFont="1" applyFill="1" applyBorder="1" applyAlignment="1" applyProtection="1">
      <alignment horizontal="left" vertical="center" wrapText="1"/>
      <protection hidden="1"/>
    </xf>
    <xf numFmtId="166" fontId="1" fillId="0" borderId="46" xfId="0" applyNumberFormat="1" applyFont="1" applyFill="1" applyBorder="1" applyAlignment="1" applyProtection="1">
      <alignment horizontal="left" vertical="center" wrapText="1"/>
      <protection hidden="1"/>
    </xf>
    <xf numFmtId="1" fontId="1" fillId="0" borderId="46" xfId="0" applyNumberFormat="1" applyFont="1" applyFill="1" applyBorder="1" applyAlignment="1">
      <alignment horizontal="center" vertical="center"/>
    </xf>
    <xf numFmtId="164" fontId="1" fillId="0" borderId="46" xfId="0" applyNumberFormat="1" applyFont="1" applyFill="1" applyBorder="1" applyAlignment="1">
      <alignment vertical="center"/>
    </xf>
    <xf numFmtId="0" fontId="1" fillId="0" borderId="46" xfId="0" applyFont="1" applyFill="1" applyBorder="1" applyAlignment="1">
      <alignment vertical="center"/>
    </xf>
    <xf numFmtId="3" fontId="3" fillId="0" borderId="46" xfId="0" applyNumberFormat="1" applyFont="1" applyFill="1" applyBorder="1"/>
    <xf numFmtId="166" fontId="1" fillId="0" borderId="0" xfId="0" applyNumberFormat="1" applyFont="1" applyFill="1" applyBorder="1" applyAlignment="1" applyProtection="1">
      <alignment horizontal="left" wrapText="1"/>
      <protection locked="0"/>
    </xf>
    <xf numFmtId="166" fontId="1" fillId="0" borderId="0" xfId="0" applyNumberFormat="1" applyFont="1" applyFill="1" applyBorder="1" applyAlignment="1" applyProtection="1">
      <alignment horizontal="left" shrinkToFit="1"/>
      <protection hidden="1"/>
    </xf>
    <xf numFmtId="166" fontId="1" fillId="0" borderId="2" xfId="0" applyNumberFormat="1" applyFont="1" applyFill="1" applyBorder="1" applyAlignment="1" applyProtection="1">
      <alignment horizontal="left" shrinkToFit="1"/>
      <protection hidden="1"/>
    </xf>
    <xf numFmtId="166" fontId="1" fillId="0" borderId="31" xfId="0" applyNumberFormat="1" applyFont="1" applyFill="1" applyBorder="1" applyAlignment="1" applyProtection="1">
      <alignment horizontal="left" shrinkToFit="1"/>
      <protection hidden="1"/>
    </xf>
    <xf numFmtId="164" fontId="1" fillId="0" borderId="49" xfId="0" applyNumberFormat="1" applyFont="1" applyFill="1" applyBorder="1"/>
    <xf numFmtId="0" fontId="1" fillId="0" borderId="2" xfId="2" applyFont="1" applyFill="1" applyBorder="1" applyAlignment="1" applyProtection="1">
      <alignment wrapText="1"/>
      <protection hidden="1"/>
    </xf>
    <xf numFmtId="164" fontId="1" fillId="0" borderId="2" xfId="0" applyNumberFormat="1" applyFont="1" applyFill="1" applyBorder="1" applyAlignment="1">
      <alignment wrapText="1" shrinkToFit="1"/>
    </xf>
    <xf numFmtId="164" fontId="1" fillId="0" borderId="31" xfId="0" applyNumberFormat="1" applyFont="1" applyFill="1" applyBorder="1" applyAlignment="1">
      <alignment wrapText="1"/>
    </xf>
    <xf numFmtId="0" fontId="1" fillId="0" borderId="2" xfId="0" applyFont="1" applyFill="1" applyBorder="1" applyAlignment="1">
      <alignment horizontal="center"/>
    </xf>
    <xf numFmtId="0" fontId="1" fillId="0" borderId="50" xfId="0" applyFont="1" applyFill="1" applyBorder="1" applyAlignment="1">
      <alignment horizontal="right"/>
    </xf>
    <xf numFmtId="0" fontId="1" fillId="0" borderId="50" xfId="0" applyFont="1" applyFill="1" applyBorder="1" applyAlignment="1">
      <alignment horizontal="left" shrinkToFit="1"/>
    </xf>
    <xf numFmtId="164" fontId="1" fillId="0" borderId="2" xfId="0" applyNumberFormat="1" applyFont="1" applyFill="1" applyBorder="1" applyAlignment="1">
      <alignment wrapText="1"/>
    </xf>
    <xf numFmtId="1" fontId="1" fillId="0" borderId="0" xfId="0" applyNumberFormat="1" applyFont="1" applyFill="1" applyAlignment="1">
      <alignment horizontal="center"/>
    </xf>
    <xf numFmtId="3" fontId="3" fillId="3" borderId="2" xfId="0" applyNumberFormat="1" applyFont="1" applyFill="1" applyBorder="1" applyAlignment="1"/>
    <xf numFmtId="3" fontId="0" fillId="0" borderId="0" xfId="0" applyNumberFormat="1" applyFill="1" applyAlignment="1">
      <alignment horizontal="right"/>
    </xf>
    <xf numFmtId="4" fontId="3" fillId="0" borderId="24" xfId="0" applyNumberFormat="1" applyFont="1" applyFill="1" applyBorder="1" applyAlignment="1">
      <alignment vertical="center"/>
    </xf>
    <xf numFmtId="0" fontId="25" fillId="0" borderId="46" xfId="0" applyFont="1" applyFill="1" applyBorder="1" applyAlignment="1" applyProtection="1">
      <alignment wrapText="1" shrinkToFit="1"/>
    </xf>
    <xf numFmtId="1" fontId="1" fillId="0" borderId="0" xfId="0" applyNumberFormat="1" applyFont="1" applyFill="1" applyBorder="1" applyAlignment="1">
      <alignment horizontal="center"/>
    </xf>
    <xf numFmtId="164" fontId="1" fillId="0" borderId="0" xfId="0" applyNumberFormat="1" applyFont="1" applyFill="1" applyBorder="1"/>
    <xf numFmtId="3" fontId="5" fillId="0" borderId="33" xfId="0" applyNumberFormat="1" applyFont="1" applyFill="1" applyBorder="1"/>
    <xf numFmtId="166" fontId="1" fillId="0" borderId="46" xfId="0" applyNumberFormat="1" applyFont="1" applyFill="1" applyBorder="1" applyAlignment="1" applyProtection="1">
      <alignment horizontal="left" shrinkToFit="1"/>
      <protection hidden="1"/>
    </xf>
    <xf numFmtId="0" fontId="0" fillId="0" borderId="0" xfId="0" applyFill="1" applyAlignment="1">
      <alignment horizontal="right"/>
    </xf>
    <xf numFmtId="0" fontId="10" fillId="5" borderId="8" xfId="0" applyFont="1" applyFill="1" applyBorder="1"/>
    <xf numFmtId="0" fontId="10" fillId="5" borderId="17" xfId="0" applyFont="1" applyFill="1" applyBorder="1"/>
    <xf numFmtId="0" fontId="10" fillId="5" borderId="10" xfId="0" applyFont="1" applyFill="1" applyBorder="1" applyAlignment="1">
      <alignment horizontal="center" vertical="center"/>
    </xf>
    <xf numFmtId="0" fontId="11" fillId="5" borderId="19"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1" xfId="0" applyFont="1" applyFill="1" applyBorder="1" applyAlignment="1">
      <alignment horizontal="center" vertical="center" wrapText="1"/>
    </xf>
    <xf numFmtId="0" fontId="13" fillId="5" borderId="41" xfId="0" applyNumberFormat="1" applyFont="1" applyFill="1" applyBorder="1" applyAlignment="1">
      <alignment horizontal="center" vertical="center" wrapText="1"/>
    </xf>
    <xf numFmtId="3" fontId="6" fillId="5" borderId="38" xfId="0" applyNumberFormat="1" applyFont="1" applyFill="1" applyBorder="1" applyAlignment="1">
      <alignment horizontal="right"/>
    </xf>
    <xf numFmtId="166" fontId="5" fillId="5" borderId="41" xfId="0" applyNumberFormat="1" applyFont="1" applyFill="1" applyBorder="1"/>
    <xf numFmtId="1" fontId="0" fillId="5" borderId="28" xfId="0" applyNumberFormat="1" applyFill="1" applyBorder="1" applyAlignment="1">
      <alignment horizontal="center" vertical="center" wrapText="1"/>
    </xf>
    <xf numFmtId="1" fontId="0" fillId="5" borderId="14" xfId="0" applyNumberFormat="1" applyFill="1" applyBorder="1" applyAlignment="1">
      <alignment horizontal="center" vertical="center" wrapText="1"/>
    </xf>
    <xf numFmtId="164" fontId="0" fillId="5" borderId="14" xfId="0" applyNumberFormat="1" applyFill="1" applyBorder="1" applyAlignment="1">
      <alignment horizontal="center" vertical="center" wrapText="1"/>
    </xf>
    <xf numFmtId="0" fontId="0" fillId="5" borderId="14" xfId="0" applyFill="1" applyBorder="1" applyAlignment="1">
      <alignment horizontal="center" vertical="center" wrapText="1"/>
    </xf>
    <xf numFmtId="0" fontId="13" fillId="5" borderId="33" xfId="0" applyFont="1" applyFill="1" applyBorder="1" applyAlignment="1">
      <alignment horizontal="center" vertical="center" wrapText="1"/>
    </xf>
    <xf numFmtId="1" fontId="0" fillId="5" borderId="25" xfId="0" applyNumberFormat="1" applyFill="1" applyBorder="1" applyAlignment="1">
      <alignment horizontal="center" vertical="center" wrapText="1"/>
    </xf>
    <xf numFmtId="1" fontId="0" fillId="5" borderId="26" xfId="0" applyNumberFormat="1" applyFill="1" applyBorder="1" applyAlignment="1">
      <alignment horizontal="center" vertical="center" wrapText="1"/>
    </xf>
    <xf numFmtId="164" fontId="0" fillId="5" borderId="26" xfId="0" applyNumberFormat="1" applyFill="1" applyBorder="1" applyAlignment="1">
      <alignment horizontal="center" vertical="center" wrapText="1"/>
    </xf>
    <xf numFmtId="0" fontId="0" fillId="5" borderId="26" xfId="0" applyFill="1" applyBorder="1" applyAlignment="1">
      <alignment horizontal="center" vertical="center" wrapText="1"/>
    </xf>
    <xf numFmtId="0" fontId="13" fillId="5" borderId="27" xfId="0" applyFont="1" applyFill="1" applyBorder="1" applyAlignment="1">
      <alignment horizontal="center" vertical="center" wrapText="1"/>
    </xf>
    <xf numFmtId="0" fontId="5" fillId="5" borderId="48" xfId="0" applyFont="1" applyFill="1" applyBorder="1"/>
    <xf numFmtId="1" fontId="5" fillId="5" borderId="31" xfId="0" applyNumberFormat="1" applyFont="1" applyFill="1" applyBorder="1" applyAlignment="1">
      <alignment horizontal="center"/>
    </xf>
    <xf numFmtId="164" fontId="5" fillId="5" borderId="31" xfId="0" applyNumberFormat="1" applyFont="1" applyFill="1" applyBorder="1"/>
    <xf numFmtId="0" fontId="5" fillId="5" borderId="31" xfId="0" applyFont="1" applyFill="1" applyBorder="1"/>
    <xf numFmtId="3" fontId="5" fillId="5" borderId="32" xfId="0" applyNumberFormat="1" applyFont="1" applyFill="1" applyBorder="1"/>
    <xf numFmtId="0" fontId="3" fillId="5" borderId="0" xfId="0" applyFont="1" applyFill="1"/>
    <xf numFmtId="0" fontId="5" fillId="5" borderId="51" xfId="0" applyFont="1" applyFill="1" applyBorder="1"/>
    <xf numFmtId="1" fontId="5" fillId="5" borderId="26" xfId="0" applyNumberFormat="1" applyFont="1" applyFill="1" applyBorder="1" applyAlignment="1">
      <alignment horizontal="center"/>
    </xf>
    <xf numFmtId="164" fontId="5" fillId="5" borderId="26" xfId="0" applyNumberFormat="1" applyFont="1" applyFill="1" applyBorder="1"/>
    <xf numFmtId="0" fontId="5" fillId="5" borderId="26" xfId="0" applyFont="1" applyFill="1" applyBorder="1"/>
    <xf numFmtId="3" fontId="5" fillId="5" borderId="66" xfId="0" applyNumberFormat="1" applyFont="1" applyFill="1" applyBorder="1"/>
    <xf numFmtId="0" fontId="5" fillId="5" borderId="25" xfId="0" applyFont="1" applyFill="1" applyBorder="1"/>
    <xf numFmtId="3" fontId="5" fillId="5" borderId="27" xfId="0" applyNumberFormat="1" applyFont="1" applyFill="1" applyBorder="1"/>
    <xf numFmtId="3" fontId="3" fillId="5" borderId="0" xfId="0" applyNumberFormat="1" applyFont="1" applyFill="1" applyBorder="1"/>
    <xf numFmtId="0" fontId="3" fillId="5" borderId="0" xfId="0" applyFont="1" applyFill="1" applyBorder="1"/>
    <xf numFmtId="0" fontId="0" fillId="5" borderId="0" xfId="0" applyFill="1"/>
    <xf numFmtId="0" fontId="12" fillId="5" borderId="48" xfId="0" applyFont="1" applyFill="1" applyBorder="1"/>
    <xf numFmtId="1" fontId="12" fillId="5" borderId="31" xfId="0" applyNumberFormat="1" applyFont="1" applyFill="1" applyBorder="1" applyAlignment="1">
      <alignment horizontal="center"/>
    </xf>
    <xf numFmtId="164" fontId="12" fillId="5" borderId="31" xfId="0" applyNumberFormat="1" applyFont="1" applyFill="1" applyBorder="1"/>
    <xf numFmtId="0" fontId="12" fillId="5" borderId="31" xfId="0" applyFont="1" applyFill="1" applyBorder="1"/>
    <xf numFmtId="3" fontId="5" fillId="5" borderId="24" xfId="0" applyNumberFormat="1" applyFont="1" applyFill="1" applyBorder="1"/>
    <xf numFmtId="0" fontId="1" fillId="5" borderId="0" xfId="0" applyFont="1" applyFill="1" applyBorder="1"/>
    <xf numFmtId="1" fontId="30" fillId="0" borderId="0" xfId="0" applyNumberFormat="1" applyFont="1" applyFill="1" applyAlignment="1">
      <alignment horizontal="left"/>
    </xf>
    <xf numFmtId="0" fontId="21" fillId="5" borderId="25" xfId="0" applyFont="1" applyFill="1" applyBorder="1" applyAlignment="1">
      <alignment horizontal="center" vertical="center"/>
    </xf>
    <xf numFmtId="0" fontId="21" fillId="5" borderId="26" xfId="0" applyFont="1" applyFill="1" applyBorder="1" applyAlignment="1">
      <alignment vertical="center"/>
    </xf>
    <xf numFmtId="0" fontId="21" fillId="5" borderId="26" xfId="0" applyFont="1" applyFill="1" applyBorder="1" applyAlignment="1">
      <alignment horizontal="center" vertical="center"/>
    </xf>
    <xf numFmtId="3" fontId="1" fillId="5" borderId="26" xfId="0" applyNumberFormat="1" applyFont="1" applyFill="1" applyBorder="1" applyAlignment="1">
      <alignment horizontal="center" vertical="center" wrapText="1"/>
    </xf>
    <xf numFmtId="0" fontId="13" fillId="5" borderId="26" xfId="0" applyFont="1" applyFill="1" applyBorder="1" applyAlignment="1">
      <alignment horizontal="center" vertical="center" wrapText="1"/>
    </xf>
    <xf numFmtId="4" fontId="21" fillId="5" borderId="27" xfId="0" applyNumberFormat="1" applyFont="1" applyFill="1" applyBorder="1" applyAlignment="1">
      <alignment horizontal="center" vertical="center"/>
    </xf>
    <xf numFmtId="0" fontId="21" fillId="5" borderId="28"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4" xfId="0" applyFont="1" applyFill="1" applyBorder="1" applyAlignment="1">
      <alignment horizontal="center" vertical="center" wrapText="1"/>
    </xf>
    <xf numFmtId="168" fontId="22" fillId="5" borderId="25" xfId="0" applyNumberFormat="1" applyFont="1" applyFill="1" applyBorder="1" applyAlignment="1">
      <alignment horizontal="left"/>
    </xf>
    <xf numFmtId="0" fontId="22" fillId="5" borderId="26" xfId="0" applyFont="1" applyFill="1" applyBorder="1" applyAlignment="1">
      <alignment horizontal="center"/>
    </xf>
    <xf numFmtId="0" fontId="22" fillId="5" borderId="26" xfId="0" applyFont="1" applyFill="1" applyBorder="1"/>
    <xf numFmtId="3" fontId="22" fillId="5" borderId="31" xfId="0" applyNumberFormat="1" applyFont="1" applyFill="1" applyBorder="1" applyAlignment="1"/>
    <xf numFmtId="3" fontId="22" fillId="5" borderId="26" xfId="0" applyNumberFormat="1" applyFont="1" applyFill="1" applyBorder="1" applyAlignment="1"/>
    <xf numFmtId="4" fontId="22" fillId="5" borderId="24" xfId="1" applyNumberFormat="1" applyFont="1" applyFill="1" applyBorder="1" applyAlignment="1">
      <alignment vertical="center" shrinkToFit="1"/>
    </xf>
    <xf numFmtId="3" fontId="6" fillId="5" borderId="26" xfId="0" applyNumberFormat="1" applyFont="1" applyFill="1" applyBorder="1" applyAlignment="1"/>
    <xf numFmtId="4" fontId="5" fillId="5" borderId="27" xfId="0" applyNumberFormat="1" applyFont="1" applyFill="1" applyBorder="1" applyAlignment="1">
      <alignment vertical="center"/>
    </xf>
    <xf numFmtId="4" fontId="13" fillId="5" borderId="24" xfId="0" applyNumberFormat="1" applyFont="1" applyFill="1" applyBorder="1" applyAlignment="1">
      <alignment horizontal="center" vertical="center"/>
    </xf>
    <xf numFmtId="3" fontId="23" fillId="5" borderId="35" xfId="0" applyNumberFormat="1" applyFont="1" applyFill="1" applyBorder="1"/>
    <xf numFmtId="4" fontId="5" fillId="5" borderId="35" xfId="0" applyNumberFormat="1" applyFont="1" applyFill="1" applyBorder="1" applyAlignment="1">
      <alignment vertical="center"/>
    </xf>
    <xf numFmtId="0" fontId="24" fillId="5" borderId="0" xfId="0" applyFont="1" applyFill="1"/>
    <xf numFmtId="0" fontId="6" fillId="5" borderId="35" xfId="0" applyFont="1" applyFill="1" applyBorder="1"/>
    <xf numFmtId="3" fontId="6" fillId="5" borderId="35" xfId="0" applyNumberFormat="1" applyFont="1" applyFill="1" applyBorder="1"/>
    <xf numFmtId="0" fontId="0" fillId="5" borderId="0" xfId="0" applyFill="1" applyBorder="1"/>
    <xf numFmtId="0" fontId="21" fillId="5" borderId="26" xfId="0" applyFont="1" applyFill="1" applyBorder="1" applyAlignment="1">
      <alignment horizontal="center" vertical="center" wrapText="1"/>
    </xf>
    <xf numFmtId="1" fontId="1" fillId="5" borderId="54" xfId="0" applyNumberFormat="1" applyFont="1" applyFill="1" applyBorder="1" applyAlignment="1">
      <alignment horizontal="center"/>
    </xf>
    <xf numFmtId="3" fontId="5" fillId="5" borderId="26" xfId="0" applyNumberFormat="1" applyFont="1" applyFill="1" applyBorder="1"/>
    <xf numFmtId="4" fontId="5" fillId="5" borderId="27" xfId="0" applyNumberFormat="1" applyFont="1" applyFill="1" applyBorder="1"/>
    <xf numFmtId="0" fontId="5" fillId="5" borderId="0" xfId="0" applyFont="1" applyFill="1"/>
    <xf numFmtId="166" fontId="12" fillId="0" borderId="49" xfId="0" applyNumberFormat="1" applyFont="1" applyBorder="1" applyAlignment="1">
      <alignment horizontal="center"/>
    </xf>
    <xf numFmtId="1" fontId="3" fillId="3" borderId="0" xfId="0" applyNumberFormat="1" applyFont="1" applyFill="1" applyAlignment="1">
      <alignment horizontal="left" wrapText="1"/>
    </xf>
    <xf numFmtId="3" fontId="1" fillId="3" borderId="0" xfId="0" applyNumberFormat="1" applyFont="1" applyFill="1"/>
    <xf numFmtId="10" fontId="1" fillId="3" borderId="0" xfId="0" applyNumberFormat="1" applyFont="1" applyFill="1"/>
    <xf numFmtId="0" fontId="1" fillId="3" borderId="0" xfId="0" applyFont="1" applyFill="1"/>
    <xf numFmtId="0" fontId="1" fillId="4" borderId="0" xfId="0" applyFont="1" applyFill="1"/>
    <xf numFmtId="1" fontId="1" fillId="3" borderId="0" xfId="0" applyNumberFormat="1" applyFont="1" applyFill="1" applyAlignment="1">
      <alignment horizontal="center"/>
    </xf>
    <xf numFmtId="1" fontId="1" fillId="5" borderId="25" xfId="0" applyNumberFormat="1" applyFont="1" applyFill="1" applyBorder="1" applyAlignment="1">
      <alignment horizontal="center" vertical="center" wrapText="1"/>
    </xf>
    <xf numFmtId="1" fontId="1" fillId="5" borderId="26" xfId="0" applyNumberFormat="1" applyFont="1" applyFill="1" applyBorder="1" applyAlignment="1">
      <alignment horizontal="center" vertical="center" wrapText="1"/>
    </xf>
    <xf numFmtId="0" fontId="1" fillId="5" borderId="26" xfId="0" applyFont="1" applyFill="1" applyBorder="1" applyAlignment="1">
      <alignment horizontal="center" vertical="center" wrapText="1"/>
    </xf>
    <xf numFmtId="10" fontId="1" fillId="5" borderId="52" xfId="0" applyNumberFormat="1" applyFont="1" applyFill="1" applyBorder="1" applyAlignment="1">
      <alignment horizontal="center" vertical="center" wrapText="1"/>
    </xf>
    <xf numFmtId="1" fontId="1" fillId="5" borderId="30" xfId="0" applyNumberFormat="1" applyFont="1" applyFill="1" applyBorder="1" applyAlignment="1">
      <alignment horizontal="center"/>
    </xf>
    <xf numFmtId="1" fontId="1" fillId="5" borderId="31" xfId="0" applyNumberFormat="1" applyFont="1" applyFill="1" applyBorder="1" applyAlignment="1">
      <alignment horizontal="center"/>
    </xf>
    <xf numFmtId="3" fontId="1" fillId="5" borderId="53" xfId="0" applyNumberFormat="1" applyFont="1" applyFill="1" applyBorder="1" applyAlignment="1">
      <alignment horizontal="center"/>
    </xf>
    <xf numFmtId="3" fontId="3" fillId="3" borderId="2" xfId="0" applyNumberFormat="1" applyFont="1" applyFill="1" applyBorder="1"/>
    <xf numFmtId="1" fontId="1" fillId="3" borderId="23" xfId="0" applyNumberFormat="1" applyFont="1" applyFill="1" applyBorder="1" applyAlignment="1">
      <alignment horizontal="center"/>
    </xf>
    <xf numFmtId="1" fontId="1" fillId="3" borderId="2" xfId="0" applyNumberFormat="1" applyFont="1" applyFill="1" applyBorder="1" applyAlignment="1">
      <alignment horizontal="center"/>
    </xf>
    <xf numFmtId="0" fontId="1" fillId="3" borderId="2" xfId="0" applyFont="1" applyFill="1" applyBorder="1"/>
    <xf numFmtId="0" fontId="1" fillId="4" borderId="0" xfId="0" applyFont="1" applyFill="1" applyBorder="1"/>
    <xf numFmtId="0" fontId="1" fillId="3" borderId="0" xfId="0" applyFont="1" applyFill="1" applyBorder="1" applyAlignment="1">
      <alignment wrapText="1"/>
    </xf>
    <xf numFmtId="0" fontId="5" fillId="3" borderId="0" xfId="0" applyFont="1" applyFill="1" applyAlignment="1">
      <alignment horizontal="left"/>
    </xf>
    <xf numFmtId="165" fontId="3" fillId="3" borderId="0" xfId="0" applyNumberFormat="1" applyFont="1" applyFill="1" applyBorder="1" applyAlignment="1">
      <alignment horizontal="right"/>
    </xf>
    <xf numFmtId="0" fontId="31" fillId="3" borderId="0" xfId="0" applyFont="1" applyFill="1" applyBorder="1"/>
    <xf numFmtId="1" fontId="6" fillId="3" borderId="0" xfId="0" applyNumberFormat="1" applyFont="1" applyFill="1"/>
    <xf numFmtId="0" fontId="1" fillId="3" borderId="0" xfId="0" applyFont="1" applyFill="1" applyAlignment="1">
      <alignment wrapText="1"/>
    </xf>
    <xf numFmtId="1" fontId="1" fillId="4" borderId="0" xfId="0" applyNumberFormat="1" applyFont="1" applyFill="1" applyAlignment="1">
      <alignment horizontal="center"/>
    </xf>
    <xf numFmtId="3" fontId="1" fillId="4" borderId="0" xfId="0" applyNumberFormat="1" applyFont="1" applyFill="1"/>
    <xf numFmtId="10" fontId="1" fillId="4" borderId="0" xfId="0" applyNumberFormat="1" applyFont="1" applyFill="1"/>
    <xf numFmtId="1" fontId="5" fillId="3" borderId="0" xfId="0" applyNumberFormat="1" applyFont="1" applyFill="1" applyAlignment="1">
      <alignment horizontal="left"/>
    </xf>
    <xf numFmtId="1" fontId="5" fillId="3" borderId="1" xfId="0" applyNumberFormat="1" applyFont="1" applyFill="1" applyBorder="1" applyAlignment="1">
      <alignment horizontal="left"/>
    </xf>
    <xf numFmtId="1" fontId="5" fillId="3" borderId="1" xfId="0" applyNumberFormat="1" applyFont="1" applyFill="1" applyBorder="1" applyAlignment="1">
      <alignment horizontal="center"/>
    </xf>
    <xf numFmtId="0" fontId="5" fillId="3" borderId="1" xfId="0" applyFont="1" applyFill="1" applyBorder="1"/>
    <xf numFmtId="3" fontId="32" fillId="0" borderId="0" xfId="0" applyNumberFormat="1" applyFont="1" applyFill="1"/>
    <xf numFmtId="0" fontId="13" fillId="5" borderId="41" xfId="0" applyNumberFormat="1" applyFont="1" applyFill="1" applyBorder="1" applyAlignment="1">
      <alignment horizontal="center" wrapText="1"/>
    </xf>
    <xf numFmtId="0" fontId="13" fillId="5" borderId="41" xfId="0" applyFont="1" applyFill="1" applyBorder="1" applyAlignment="1">
      <alignment horizontal="center" wrapText="1"/>
    </xf>
    <xf numFmtId="166" fontId="3" fillId="0" borderId="5" xfId="0" applyNumberFormat="1" applyFont="1" applyFill="1" applyBorder="1"/>
    <xf numFmtId="0" fontId="1" fillId="0" borderId="2" xfId="0" applyFont="1" applyFill="1" applyBorder="1" applyAlignment="1">
      <alignment wrapText="1"/>
    </xf>
    <xf numFmtId="1" fontId="4" fillId="3" borderId="0" xfId="0" applyNumberFormat="1" applyFont="1" applyFill="1" applyBorder="1" applyAlignment="1">
      <alignment horizontal="left"/>
    </xf>
    <xf numFmtId="165" fontId="3" fillId="3" borderId="0" xfId="0" applyNumberFormat="1" applyFont="1" applyFill="1" applyBorder="1" applyAlignment="1">
      <alignment horizontal="right"/>
    </xf>
    <xf numFmtId="3" fontId="13" fillId="0" borderId="21" xfId="0" applyNumberFormat="1" applyFont="1" applyFill="1" applyBorder="1" applyAlignment="1">
      <alignment horizontal="center" vertical="center" wrapText="1"/>
    </xf>
    <xf numFmtId="0" fontId="33" fillId="0" borderId="0" xfId="0" applyFont="1" applyFill="1" applyAlignment="1"/>
    <xf numFmtId="4" fontId="5" fillId="5" borderId="35" xfId="0" applyNumberFormat="1" applyFont="1" applyFill="1" applyBorder="1" applyAlignment="1"/>
    <xf numFmtId="0" fontId="9" fillId="0" borderId="0" xfId="0" applyFont="1" applyFill="1" applyAlignment="1">
      <alignment horizontal="left"/>
    </xf>
    <xf numFmtId="0" fontId="20" fillId="0" borderId="0" xfId="0" applyFont="1" applyFill="1" applyAlignment="1">
      <alignment horizontal="left"/>
    </xf>
    <xf numFmtId="0" fontId="0" fillId="0" borderId="0" xfId="0" applyFill="1" applyAlignment="1">
      <alignment horizontal="right"/>
    </xf>
    <xf numFmtId="0" fontId="13" fillId="5" borderId="0" xfId="0" applyFont="1" applyFill="1"/>
    <xf numFmtId="0" fontId="5" fillId="5" borderId="37" xfId="0" applyFont="1" applyFill="1" applyBorder="1"/>
    <xf numFmtId="0" fontId="5" fillId="5" borderId="38" xfId="0" applyFont="1" applyFill="1" applyBorder="1"/>
    <xf numFmtId="166" fontId="5" fillId="5" borderId="39" xfId="0" applyNumberFormat="1" applyFont="1" applyFill="1" applyBorder="1" applyAlignment="1">
      <alignment horizontal="center"/>
    </xf>
    <xf numFmtId="166" fontId="5" fillId="5" borderId="40" xfId="0" applyNumberFormat="1" applyFont="1" applyFill="1" applyBorder="1" applyAlignment="1">
      <alignment horizontal="center"/>
    </xf>
    <xf numFmtId="166" fontId="3" fillId="3" borderId="2" xfId="0" applyNumberFormat="1" applyFont="1" applyFill="1" applyBorder="1"/>
    <xf numFmtId="0" fontId="34" fillId="0" borderId="0" xfId="0" applyFont="1" applyFill="1"/>
    <xf numFmtId="166" fontId="3" fillId="0" borderId="2" xfId="0" applyNumberFormat="1" applyFont="1" applyFill="1" applyBorder="1" applyAlignment="1"/>
    <xf numFmtId="0" fontId="1" fillId="3" borderId="0" xfId="0" applyFont="1" applyFill="1" applyAlignment="1">
      <alignment horizontal="justify" wrapText="1"/>
    </xf>
    <xf numFmtId="0" fontId="1" fillId="3" borderId="0" xfId="0" applyFont="1" applyFill="1" applyAlignment="1">
      <alignment horizontal="justify"/>
    </xf>
    <xf numFmtId="0" fontId="1" fillId="3" borderId="0" xfId="0" applyFont="1" applyFill="1" applyBorder="1"/>
    <xf numFmtId="1" fontId="3" fillId="0" borderId="0" xfId="3" applyNumberFormat="1" applyFont="1" applyBorder="1" applyAlignment="1">
      <alignment horizontal="left" wrapText="1"/>
    </xf>
    <xf numFmtId="1" fontId="3" fillId="0" borderId="0" xfId="3" applyNumberFormat="1" applyFont="1" applyAlignment="1">
      <alignment horizontal="left"/>
    </xf>
    <xf numFmtId="1" fontId="3" fillId="0" borderId="0" xfId="3" applyNumberFormat="1" applyFont="1" applyBorder="1" applyAlignment="1">
      <alignment horizontal="left"/>
    </xf>
    <xf numFmtId="0" fontId="1" fillId="0" borderId="0" xfId="0" applyFont="1" applyAlignment="1">
      <alignment horizontal="justify"/>
    </xf>
    <xf numFmtId="165" fontId="3" fillId="3" borderId="0" xfId="0" applyNumberFormat="1" applyFont="1" applyFill="1" applyBorder="1" applyAlignment="1">
      <alignment horizontal="right"/>
    </xf>
    <xf numFmtId="0" fontId="3" fillId="3" borderId="0" xfId="0" applyFont="1" applyFill="1" applyAlignment="1">
      <alignment horizontal="justify" wrapText="1"/>
    </xf>
    <xf numFmtId="172" fontId="3" fillId="3" borderId="0" xfId="0" applyNumberFormat="1" applyFont="1" applyFill="1" applyAlignment="1">
      <alignment vertical="center"/>
    </xf>
    <xf numFmtId="3" fontId="3" fillId="3" borderId="2" xfId="0" applyNumberFormat="1" applyFont="1" applyFill="1" applyBorder="1" applyAlignment="1">
      <alignment vertical="center"/>
    </xf>
    <xf numFmtId="0" fontId="3" fillId="3" borderId="0" xfId="0" applyFont="1" applyFill="1" applyAlignment="1">
      <alignment horizontal="left" vertical="top"/>
    </xf>
    <xf numFmtId="0" fontId="3" fillId="3" borderId="0" xfId="0" applyFont="1" applyFill="1" applyAlignment="1">
      <alignment horizontal="justify"/>
    </xf>
    <xf numFmtId="165" fontId="5" fillId="3" borderId="0" xfId="0" applyNumberFormat="1" applyFont="1" applyFill="1" applyBorder="1" applyAlignment="1">
      <alignment horizontal="left"/>
    </xf>
    <xf numFmtId="3" fontId="3" fillId="3" borderId="0" xfId="0" applyNumberFormat="1" applyFont="1" applyFill="1" applyAlignment="1">
      <alignment horizontal="left" vertical="top"/>
    </xf>
    <xf numFmtId="3" fontId="3" fillId="3" borderId="0" xfId="0" applyNumberFormat="1" applyFont="1" applyFill="1" applyAlignment="1">
      <alignment horizontal="left"/>
    </xf>
    <xf numFmtId="10" fontId="3" fillId="3" borderId="0" xfId="0" applyNumberFormat="1" applyFont="1" applyFill="1" applyAlignment="1">
      <alignment horizontal="left"/>
    </xf>
    <xf numFmtId="1" fontId="3" fillId="3" borderId="0" xfId="3" applyNumberFormat="1" applyFont="1" applyFill="1" applyBorder="1" applyAlignment="1">
      <alignment horizontal="left" wrapText="1"/>
    </xf>
    <xf numFmtId="1" fontId="3" fillId="3" borderId="0" xfId="3" applyNumberFormat="1" applyFont="1" applyFill="1" applyAlignment="1">
      <alignment horizontal="left"/>
    </xf>
    <xf numFmtId="166" fontId="1" fillId="4" borderId="0" xfId="0" applyNumberFormat="1" applyFont="1" applyFill="1"/>
    <xf numFmtId="0" fontId="35" fillId="3" borderId="0" xfId="0" applyFont="1" applyFill="1" applyAlignment="1">
      <alignment horizontal="justify" wrapText="1"/>
    </xf>
    <xf numFmtId="3" fontId="3" fillId="3" borderId="5" xfId="0" applyNumberFormat="1" applyFont="1" applyFill="1" applyBorder="1"/>
    <xf numFmtId="3" fontId="7" fillId="3" borderId="5" xfId="0" applyNumberFormat="1" applyFont="1" applyFill="1" applyBorder="1"/>
    <xf numFmtId="3" fontId="5" fillId="3" borderId="6" xfId="0" applyNumberFormat="1" applyFont="1" applyFill="1" applyBorder="1" applyAlignment="1">
      <alignment horizontal="right"/>
    </xf>
    <xf numFmtId="3" fontId="5" fillId="3" borderId="5" xfId="0" applyNumberFormat="1" applyFont="1" applyFill="1" applyBorder="1" applyAlignment="1">
      <alignment horizontal="right"/>
    </xf>
    <xf numFmtId="3" fontId="5" fillId="3" borderId="7" xfId="0" applyNumberFormat="1" applyFont="1" applyFill="1" applyBorder="1" applyAlignment="1">
      <alignment horizontal="right"/>
    </xf>
    <xf numFmtId="1" fontId="6" fillId="3" borderId="0" xfId="0" applyNumberFormat="1" applyFont="1" applyFill="1" applyBorder="1" applyAlignment="1">
      <alignment horizontal="left" wrapText="1"/>
    </xf>
    <xf numFmtId="3" fontId="3" fillId="0" borderId="0" xfId="0" applyNumberFormat="1" applyFont="1" applyFill="1" applyAlignment="1">
      <alignment vertical="center"/>
    </xf>
    <xf numFmtId="3" fontId="0" fillId="5" borderId="0" xfId="0" applyNumberFormat="1" applyFill="1"/>
    <xf numFmtId="0" fontId="1" fillId="5" borderId="0" xfId="0" applyFont="1" applyFill="1"/>
    <xf numFmtId="0" fontId="3" fillId="0" borderId="0" xfId="0" applyFont="1" applyFill="1" applyAlignment="1">
      <alignment horizontal="left" vertical="center"/>
    </xf>
    <xf numFmtId="3" fontId="24" fillId="5" borderId="0" xfId="0" applyNumberFormat="1" applyFont="1" applyFill="1"/>
    <xf numFmtId="0" fontId="1" fillId="0" borderId="0" xfId="0" applyFont="1" applyAlignment="1">
      <alignment wrapText="1"/>
    </xf>
    <xf numFmtId="0" fontId="5" fillId="3" borderId="0" xfId="0" applyNumberFormat="1" applyFont="1" applyFill="1" applyBorder="1" applyAlignment="1">
      <alignment horizontal="left" wrapText="1"/>
    </xf>
    <xf numFmtId="0" fontId="1" fillId="3" borderId="0" xfId="0" applyNumberFormat="1" applyFont="1" applyFill="1" applyBorder="1" applyAlignment="1">
      <alignment wrapText="1"/>
    </xf>
    <xf numFmtId="165" fontId="5" fillId="3" borderId="0" xfId="0" applyNumberFormat="1" applyFont="1" applyFill="1" applyBorder="1" applyAlignment="1">
      <alignment horizontal="right"/>
    </xf>
    <xf numFmtId="0" fontId="0" fillId="0" borderId="0" xfId="0" applyFill="1" applyAlignment="1">
      <alignment horizontal="right"/>
    </xf>
    <xf numFmtId="0" fontId="1" fillId="0" borderId="0" xfId="0" applyFont="1" applyBorder="1" applyAlignment="1">
      <alignment horizontal="justify"/>
    </xf>
    <xf numFmtId="1" fontId="3" fillId="0" borderId="2" xfId="0" applyNumberFormat="1" applyFont="1" applyFill="1" applyBorder="1" applyAlignment="1">
      <alignment horizontal="center"/>
    </xf>
    <xf numFmtId="0" fontId="3" fillId="3" borderId="2" xfId="0" applyFont="1" applyFill="1" applyBorder="1" applyAlignment="1">
      <alignment vertical="center"/>
    </xf>
    <xf numFmtId="3" fontId="1" fillId="0" borderId="0" xfId="0" applyNumberFormat="1" applyFont="1" applyFill="1" applyBorder="1" applyAlignment="1">
      <alignment vertical="center"/>
    </xf>
    <xf numFmtId="0" fontId="0" fillId="0" borderId="68" xfId="0" applyFill="1" applyBorder="1" applyAlignment="1">
      <alignment horizontal="left" vertical="center"/>
    </xf>
    <xf numFmtId="164" fontId="5" fillId="5" borderId="69" xfId="0" applyNumberFormat="1" applyFont="1" applyFill="1" applyBorder="1"/>
    <xf numFmtId="0" fontId="3" fillId="0" borderId="0" xfId="0" applyFont="1" applyFill="1" applyBorder="1"/>
    <xf numFmtId="0" fontId="5" fillId="0" borderId="68" xfId="0" applyFont="1" applyFill="1" applyBorder="1" applyAlignment="1">
      <alignment horizontal="left" vertical="center"/>
    </xf>
    <xf numFmtId="164" fontId="1" fillId="0" borderId="49" xfId="0" applyNumberFormat="1" applyFont="1" applyFill="1" applyBorder="1" applyAlignment="1">
      <alignment vertical="center"/>
    </xf>
    <xf numFmtId="164" fontId="1" fillId="0" borderId="70" xfId="0" applyNumberFormat="1" applyFont="1" applyFill="1" applyBorder="1"/>
    <xf numFmtId="3" fontId="3" fillId="0" borderId="32" xfId="0" applyNumberFormat="1" applyFont="1" applyFill="1" applyBorder="1"/>
    <xf numFmtId="164" fontId="0" fillId="5" borderId="69" xfId="0" applyNumberFormat="1" applyFill="1" applyBorder="1" applyAlignment="1">
      <alignment horizontal="center" vertical="center" wrapText="1"/>
    </xf>
    <xf numFmtId="164" fontId="12" fillId="5" borderId="70" xfId="0" applyNumberFormat="1" applyFont="1" applyFill="1" applyBorder="1"/>
    <xf numFmtId="168" fontId="3" fillId="0" borderId="30" xfId="0" applyNumberFormat="1" applyFont="1" applyFill="1" applyBorder="1" applyAlignment="1">
      <alignment horizontal="center" vertical="center"/>
    </xf>
    <xf numFmtId="0" fontId="3" fillId="0" borderId="31" xfId="0" applyFont="1" applyFill="1" applyBorder="1" applyAlignment="1">
      <alignment horizontal="center" vertical="center"/>
    </xf>
    <xf numFmtId="3" fontId="3" fillId="0" borderId="31" xfId="0" applyNumberFormat="1" applyFont="1" applyFill="1" applyBorder="1" applyAlignment="1">
      <alignment horizontal="right" vertical="center"/>
    </xf>
    <xf numFmtId="165" fontId="1" fillId="4" borderId="0" xfId="0" applyNumberFormat="1" applyFont="1" applyFill="1"/>
    <xf numFmtId="1" fontId="1" fillId="0" borderId="0" xfId="0" applyNumberFormat="1" applyFont="1" applyFill="1" applyBorder="1" applyAlignment="1">
      <alignment horizontal="center" vertical="center"/>
    </xf>
    <xf numFmtId="164" fontId="1" fillId="0" borderId="0" xfId="0" applyNumberFormat="1" applyFont="1" applyFill="1" applyBorder="1" applyAlignment="1">
      <alignment vertical="center"/>
    </xf>
    <xf numFmtId="3" fontId="27" fillId="3" borderId="2" xfId="0" applyNumberFormat="1" applyFont="1" applyFill="1" applyBorder="1" applyAlignment="1">
      <alignment horizontal="center" vertical="center"/>
    </xf>
    <xf numFmtId="0" fontId="9" fillId="0" borderId="0" xfId="0" applyFont="1" applyFill="1" applyAlignment="1">
      <alignment horizontal="left"/>
    </xf>
    <xf numFmtId="0" fontId="20" fillId="0" borderId="0" xfId="0" applyFont="1" applyFill="1" applyAlignment="1">
      <alignment horizontal="left"/>
    </xf>
    <xf numFmtId="0" fontId="6" fillId="5" borderId="25" xfId="0" applyFont="1" applyFill="1" applyBorder="1" applyAlignment="1"/>
    <xf numFmtId="0" fontId="6" fillId="5" borderId="26" xfId="0" applyFont="1" applyFill="1" applyBorder="1" applyAlignment="1"/>
    <xf numFmtId="0" fontId="23" fillId="5" borderId="35" xfId="0" applyFont="1" applyFill="1" applyBorder="1" applyAlignment="1">
      <alignment shrinkToFit="1"/>
    </xf>
    <xf numFmtId="1" fontId="25" fillId="0" borderId="34" xfId="0" applyNumberFormat="1" applyFont="1" applyFill="1" applyBorder="1" applyAlignment="1">
      <alignment horizontal="left" wrapText="1"/>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167" fontId="13" fillId="5" borderId="55" xfId="0" applyNumberFormat="1" applyFont="1" applyFill="1" applyBorder="1" applyAlignment="1">
      <alignment horizontal="center"/>
    </xf>
    <xf numFmtId="167" fontId="13" fillId="5" borderId="56" xfId="0" applyNumberFormat="1" applyFont="1" applyFill="1" applyBorder="1" applyAlignment="1">
      <alignment horizontal="center"/>
    </xf>
    <xf numFmtId="167" fontId="13" fillId="5" borderId="57" xfId="0" applyNumberFormat="1" applyFont="1" applyFill="1" applyBorder="1" applyAlignment="1">
      <alignment horizontal="center"/>
    </xf>
    <xf numFmtId="167" fontId="13" fillId="5" borderId="45" xfId="0" applyNumberFormat="1" applyFont="1" applyFill="1" applyBorder="1" applyAlignment="1">
      <alignment horizontal="center" vertical="center"/>
    </xf>
    <xf numFmtId="167" fontId="13" fillId="5" borderId="58" xfId="0" applyNumberFormat="1" applyFont="1" applyFill="1" applyBorder="1" applyAlignment="1">
      <alignment horizontal="center" vertical="center"/>
    </xf>
    <xf numFmtId="167" fontId="13" fillId="5" borderId="44" xfId="0" applyNumberFormat="1" applyFont="1" applyFill="1" applyBorder="1" applyAlignment="1">
      <alignment horizontal="center" vertical="center"/>
    </xf>
    <xf numFmtId="167" fontId="13" fillId="5" borderId="59" xfId="0" applyNumberFormat="1" applyFont="1" applyFill="1" applyBorder="1" applyAlignment="1">
      <alignment horizontal="center" vertical="center"/>
    </xf>
    <xf numFmtId="167" fontId="13" fillId="5" borderId="3" xfId="0" applyNumberFormat="1" applyFont="1" applyFill="1" applyBorder="1" applyAlignment="1">
      <alignment horizontal="center" vertical="center"/>
    </xf>
    <xf numFmtId="167" fontId="13" fillId="5" borderId="60" xfId="0" applyNumberFormat="1" applyFont="1" applyFill="1" applyBorder="1" applyAlignment="1">
      <alignment horizontal="center" vertical="center"/>
    </xf>
    <xf numFmtId="0" fontId="12" fillId="5" borderId="63" xfId="0" applyNumberFormat="1" applyFont="1" applyFill="1" applyBorder="1" applyAlignment="1">
      <alignment horizontal="center" vertical="center" wrapText="1"/>
    </xf>
    <xf numFmtId="0" fontId="12" fillId="5" borderId="64" xfId="0" applyNumberFormat="1" applyFont="1" applyFill="1" applyBorder="1" applyAlignment="1">
      <alignment horizontal="center" vertical="center" wrapText="1"/>
    </xf>
    <xf numFmtId="0" fontId="1" fillId="5" borderId="63" xfId="0" applyNumberFormat="1" applyFont="1" applyFill="1" applyBorder="1" applyAlignment="1">
      <alignment horizontal="center" vertical="center" wrapText="1"/>
    </xf>
    <xf numFmtId="0" fontId="10" fillId="5" borderId="64" xfId="0" applyNumberFormat="1" applyFont="1" applyFill="1" applyBorder="1" applyAlignment="1">
      <alignment horizontal="center" vertical="center" wrapText="1"/>
    </xf>
    <xf numFmtId="0" fontId="10" fillId="5" borderId="61" xfId="0" applyFont="1" applyFill="1" applyBorder="1" applyAlignment="1">
      <alignment horizontal="center" vertical="center" wrapText="1"/>
    </xf>
    <xf numFmtId="0" fontId="0" fillId="5" borderId="62" xfId="0" applyFill="1" applyBorder="1" applyAlignment="1">
      <alignment horizontal="center" vertical="center" wrapText="1"/>
    </xf>
    <xf numFmtId="0" fontId="5" fillId="5" borderId="37" xfId="0" applyFont="1" applyFill="1" applyBorder="1" applyAlignment="1"/>
    <xf numFmtId="0" fontId="0" fillId="5" borderId="38" xfId="0" applyFill="1" applyBorder="1" applyAlignment="1"/>
    <xf numFmtId="0" fontId="14" fillId="0" borderId="0" xfId="0" applyFont="1" applyFill="1" applyAlignment="1">
      <alignment horizontal="center"/>
    </xf>
    <xf numFmtId="0" fontId="15" fillId="0" borderId="0" xfId="0" applyFont="1" applyFill="1" applyAlignment="1">
      <alignment horizontal="center"/>
    </xf>
    <xf numFmtId="0" fontId="16" fillId="0" borderId="0" xfId="0" applyFont="1" applyFill="1" applyAlignment="1"/>
    <xf numFmtId="0" fontId="1" fillId="5" borderId="63"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64" xfId="0" applyNumberFormat="1" applyFont="1" applyFill="1" applyBorder="1" applyAlignment="1">
      <alignment horizontal="center" wrapText="1"/>
    </xf>
    <xf numFmtId="0" fontId="1" fillId="5" borderId="67" xfId="0" applyNumberFormat="1" applyFont="1" applyFill="1" applyBorder="1" applyAlignment="1">
      <alignment horizontal="center" vertical="center" wrapText="1"/>
    </xf>
    <xf numFmtId="1" fontId="3" fillId="0" borderId="0" xfId="3" applyNumberFormat="1" applyFont="1" applyAlignment="1">
      <alignment horizontal="left" wrapText="1"/>
    </xf>
    <xf numFmtId="0" fontId="1" fillId="0" borderId="0" xfId="0" applyFont="1" applyAlignment="1">
      <alignment wrapText="1"/>
    </xf>
    <xf numFmtId="165" fontId="3" fillId="3" borderId="0" xfId="0" applyNumberFormat="1" applyFont="1" applyFill="1" applyBorder="1" applyAlignment="1">
      <alignment horizontal="right"/>
    </xf>
    <xf numFmtId="0" fontId="5" fillId="3" borderId="0" xfId="0" applyNumberFormat="1" applyFont="1" applyFill="1" applyBorder="1" applyAlignment="1">
      <alignment horizontal="left" wrapText="1"/>
    </xf>
    <xf numFmtId="0" fontId="1" fillId="3" borderId="0" xfId="0" applyNumberFormat="1" applyFont="1" applyFill="1" applyBorder="1" applyAlignment="1">
      <alignment wrapText="1"/>
    </xf>
    <xf numFmtId="165" fontId="5" fillId="3" borderId="0" xfId="0" applyNumberFormat="1" applyFont="1" applyFill="1" applyBorder="1" applyAlignment="1">
      <alignment horizontal="right"/>
    </xf>
    <xf numFmtId="0" fontId="3" fillId="0" borderId="0" xfId="0" applyFont="1" applyAlignment="1">
      <alignment horizontal="left" vertical="top" wrapText="1"/>
    </xf>
    <xf numFmtId="0" fontId="3" fillId="0" borderId="0" xfId="0" applyFont="1" applyAlignment="1">
      <alignment wrapText="1"/>
    </xf>
    <xf numFmtId="0" fontId="3" fillId="3" borderId="0" xfId="0" applyFont="1" applyFill="1" applyAlignment="1">
      <alignment horizontal="justify" wrapText="1"/>
    </xf>
    <xf numFmtId="0" fontId="1" fillId="3" borderId="0" xfId="0" applyFont="1" applyFill="1" applyAlignment="1">
      <alignment horizontal="justify" wrapText="1"/>
    </xf>
    <xf numFmtId="0" fontId="1" fillId="0" borderId="0" xfId="0" applyFont="1" applyAlignment="1">
      <alignment horizontal="justify" wrapText="1"/>
    </xf>
    <xf numFmtId="0" fontId="5" fillId="3" borderId="34" xfId="0" applyNumberFormat="1" applyFont="1" applyFill="1" applyBorder="1" applyAlignment="1">
      <alignment horizontal="left" wrapText="1"/>
    </xf>
    <xf numFmtId="0" fontId="1" fillId="3" borderId="34" xfId="0" applyNumberFormat="1" applyFont="1" applyFill="1" applyBorder="1" applyAlignment="1">
      <alignment wrapText="1"/>
    </xf>
    <xf numFmtId="165" fontId="5" fillId="3" borderId="34" xfId="0" applyNumberFormat="1" applyFont="1" applyFill="1" applyBorder="1" applyAlignment="1">
      <alignment horizontal="right"/>
    </xf>
    <xf numFmtId="1" fontId="6" fillId="3" borderId="46" xfId="0" applyNumberFormat="1" applyFont="1" applyFill="1" applyBorder="1" applyAlignment="1">
      <alignment horizontal="left"/>
    </xf>
    <xf numFmtId="165" fontId="6" fillId="3" borderId="46" xfId="0" applyNumberFormat="1" applyFont="1" applyFill="1" applyBorder="1" applyAlignment="1">
      <alignment horizontal="right"/>
    </xf>
    <xf numFmtId="1" fontId="3" fillId="0" borderId="0" xfId="3" applyNumberFormat="1" applyFont="1" applyBorder="1" applyAlignment="1">
      <alignment horizontal="left" wrapText="1"/>
    </xf>
    <xf numFmtId="0" fontId="1" fillId="0" borderId="0" xfId="0" applyFont="1" applyBorder="1" applyAlignment="1">
      <alignment horizontal="left" wrapText="1"/>
    </xf>
    <xf numFmtId="0" fontId="1" fillId="0" borderId="0" xfId="0" applyFont="1" applyAlignment="1">
      <alignment horizontal="left" wrapText="1"/>
    </xf>
    <xf numFmtId="1" fontId="3" fillId="3" borderId="0" xfId="0" applyNumberFormat="1" applyFont="1" applyFill="1" applyAlignment="1">
      <alignment horizontal="justify" wrapText="1"/>
    </xf>
    <xf numFmtId="165" fontId="6" fillId="0" borderId="46" xfId="0" applyNumberFormat="1" applyFont="1" applyFill="1" applyBorder="1" applyAlignment="1">
      <alignment horizontal="right"/>
    </xf>
    <xf numFmtId="1" fontId="6" fillId="0" borderId="46" xfId="0" applyNumberFormat="1" applyFont="1" applyFill="1" applyBorder="1" applyAlignment="1">
      <alignment horizontal="left"/>
    </xf>
    <xf numFmtId="171" fontId="5" fillId="3" borderId="0" xfId="0" applyNumberFormat="1" applyFont="1" applyFill="1" applyBorder="1" applyAlignment="1">
      <alignment horizontal="right"/>
    </xf>
    <xf numFmtId="170" fontId="6" fillId="3" borderId="46" xfId="0" applyNumberFormat="1" applyFont="1" applyFill="1" applyBorder="1" applyAlignment="1">
      <alignment horizontal="right"/>
    </xf>
    <xf numFmtId="0" fontId="3" fillId="3" borderId="0" xfId="0" applyNumberFormat="1" applyFont="1" applyFill="1" applyBorder="1" applyAlignment="1">
      <alignment horizontal="left" wrapText="1"/>
    </xf>
    <xf numFmtId="0" fontId="3" fillId="3" borderId="0" xfId="0" applyFont="1" applyFill="1" applyAlignment="1">
      <alignment horizontal="left" wrapText="1"/>
    </xf>
    <xf numFmtId="165" fontId="5" fillId="3" borderId="1" xfId="0" applyNumberFormat="1" applyFont="1" applyFill="1" applyBorder="1" applyAlignment="1">
      <alignment horizontal="right"/>
    </xf>
    <xf numFmtId="1" fontId="2" fillId="3" borderId="0" xfId="0" applyNumberFormat="1" applyFont="1" applyFill="1" applyAlignment="1">
      <alignment horizontal="left"/>
    </xf>
    <xf numFmtId="1" fontId="5" fillId="5" borderId="25" xfId="0" applyNumberFormat="1" applyFont="1" applyFill="1" applyBorder="1" applyAlignment="1">
      <alignment horizontal="left"/>
    </xf>
    <xf numFmtId="1" fontId="5" fillId="5" borderId="26" xfId="0" applyNumberFormat="1" applyFont="1" applyFill="1" applyBorder="1" applyAlignment="1">
      <alignment horizontal="left"/>
    </xf>
    <xf numFmtId="0" fontId="3" fillId="3" borderId="0" xfId="0" applyFont="1" applyFill="1" applyBorder="1" applyAlignment="1">
      <alignment wrapText="1"/>
    </xf>
    <xf numFmtId="1" fontId="3" fillId="3" borderId="0" xfId="0" applyNumberFormat="1" applyFont="1" applyFill="1" applyBorder="1" applyAlignment="1">
      <alignment horizontal="justify" wrapText="1"/>
    </xf>
    <xf numFmtId="0" fontId="1" fillId="3" borderId="0" xfId="0" applyFont="1" applyFill="1" applyBorder="1" applyAlignment="1">
      <alignment horizontal="justify" wrapText="1"/>
    </xf>
    <xf numFmtId="0" fontId="1" fillId="3" borderId="0" xfId="0" applyFont="1" applyFill="1" applyAlignment="1">
      <alignment wrapText="1"/>
    </xf>
    <xf numFmtId="0" fontId="3" fillId="3" borderId="0" xfId="0" applyFont="1" applyFill="1" applyAlignment="1">
      <alignment wrapText="1"/>
    </xf>
    <xf numFmtId="0" fontId="1" fillId="3" borderId="0" xfId="0" applyFont="1" applyFill="1" applyBorder="1" applyAlignment="1">
      <alignment horizontal="left" wrapText="1"/>
    </xf>
    <xf numFmtId="1" fontId="3" fillId="3" borderId="0" xfId="0" applyNumberFormat="1" applyFont="1" applyFill="1" applyAlignment="1">
      <alignment horizontal="left" wrapText="1"/>
    </xf>
    <xf numFmtId="1" fontId="3" fillId="0" borderId="0" xfId="0" applyNumberFormat="1" applyFont="1" applyBorder="1" applyAlignment="1">
      <alignment horizontal="left" wrapText="1"/>
    </xf>
    <xf numFmtId="0" fontId="1" fillId="0" borderId="0" xfId="0" applyFont="1" applyBorder="1" applyAlignment="1">
      <alignment wrapText="1"/>
    </xf>
    <xf numFmtId="1" fontId="6" fillId="3" borderId="46" xfId="0" applyNumberFormat="1" applyFont="1" applyFill="1" applyBorder="1" applyAlignment="1">
      <alignment horizontal="left" wrapText="1"/>
    </xf>
    <xf numFmtId="0" fontId="3" fillId="3" borderId="0" xfId="0" applyNumberFormat="1" applyFont="1" applyFill="1" applyBorder="1" applyAlignment="1">
      <alignment vertical="top" wrapText="1"/>
    </xf>
    <xf numFmtId="164" fontId="13" fillId="0" borderId="0" xfId="0" applyNumberFormat="1" applyFont="1" applyFill="1" applyAlignment="1">
      <alignment wrapText="1"/>
    </xf>
    <xf numFmtId="0" fontId="13" fillId="0" borderId="0" xfId="0" applyFont="1" applyAlignment="1">
      <alignment wrapText="1"/>
    </xf>
    <xf numFmtId="164" fontId="13" fillId="0" borderId="0" xfId="0" applyNumberFormat="1" applyFont="1" applyFill="1" applyAlignment="1">
      <alignment horizontal="justify" wrapText="1"/>
    </xf>
    <xf numFmtId="0" fontId="13" fillId="0" borderId="0" xfId="0" applyFont="1" applyAlignment="1">
      <alignment horizontal="justify" wrapText="1"/>
    </xf>
    <xf numFmtId="164" fontId="13" fillId="0" borderId="0" xfId="0" applyNumberFormat="1" applyFont="1" applyFill="1" applyAlignment="1">
      <alignment horizontal="justify" vertical="justify" wrapText="1"/>
    </xf>
    <xf numFmtId="0" fontId="13" fillId="0" borderId="0" xfId="0" applyFont="1" applyAlignment="1">
      <alignment horizontal="justify" vertical="justify" wrapText="1"/>
    </xf>
    <xf numFmtId="3" fontId="2" fillId="0" borderId="0" xfId="0" applyNumberFormat="1" applyFont="1" applyFill="1" applyAlignment="1">
      <alignment horizontal="right"/>
    </xf>
    <xf numFmtId="0" fontId="0" fillId="0" borderId="0" xfId="0" applyFill="1" applyAlignment="1">
      <alignment horizontal="right"/>
    </xf>
    <xf numFmtId="0" fontId="14" fillId="0" borderId="0" xfId="0" applyFont="1" applyFill="1" applyAlignment="1">
      <alignment shrinkToFit="1"/>
    </xf>
    <xf numFmtId="0" fontId="0" fillId="0" borderId="0" xfId="0" applyFill="1" applyAlignment="1">
      <alignment shrinkToFit="1"/>
    </xf>
    <xf numFmtId="1" fontId="5" fillId="5" borderId="48" xfId="0" applyNumberFormat="1" applyFont="1" applyFill="1" applyBorder="1" applyAlignment="1">
      <alignment horizontal="left" shrinkToFit="1"/>
    </xf>
    <xf numFmtId="0" fontId="5" fillId="5" borderId="46" xfId="0" applyFont="1" applyFill="1" applyBorder="1" applyAlignment="1">
      <alignment horizontal="left" shrinkToFit="1"/>
    </xf>
    <xf numFmtId="0" fontId="5" fillId="5" borderId="65" xfId="0" applyFont="1" applyFill="1" applyBorder="1" applyAlignment="1">
      <alignment horizontal="left" shrinkToFit="1"/>
    </xf>
    <xf numFmtId="1" fontId="5" fillId="0" borderId="48" xfId="0" applyNumberFormat="1" applyFont="1" applyFill="1" applyBorder="1" applyAlignment="1">
      <alignment horizontal="left" shrinkToFit="1"/>
    </xf>
    <xf numFmtId="0" fontId="5" fillId="0" borderId="46" xfId="0" applyFont="1" applyFill="1" applyBorder="1" applyAlignment="1">
      <alignment horizontal="left" shrinkToFit="1"/>
    </xf>
    <xf numFmtId="0" fontId="5" fillId="0" borderId="65" xfId="0" applyFont="1" applyFill="1" applyBorder="1" applyAlignment="1">
      <alignment horizontal="left" shrinkToFit="1"/>
    </xf>
    <xf numFmtId="1" fontId="1" fillId="0" borderId="0" xfId="0" applyNumberFormat="1" applyFont="1" applyFill="1" applyAlignment="1">
      <alignment horizontal="left"/>
    </xf>
    <xf numFmtId="0" fontId="0" fillId="0" borderId="0" xfId="0" applyAlignment="1">
      <alignment horizontal="left"/>
    </xf>
  </cellXfs>
  <cellStyles count="4">
    <cellStyle name="Čárka" xfId="1" builtinId="3"/>
    <cellStyle name="Normální" xfId="0" builtinId="0"/>
    <cellStyle name="Normální 2" xfId="3"/>
    <cellStyle name="normální_Zdravotnictví-návrh rozp.2005-po opr.2.11.2004" xfId="2"/>
  </cellStyles>
  <dxfs count="1">
    <dxf>
      <font>
        <color rgb="FFFF0000"/>
      </font>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tkova\AppData\Local\Microsoft\Windows\Temporary%20Internet%20Files\Content.Outlook\YH9SYGXJ\Rozpo&#269;et%20OK%202013%20-%203b)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ář celkem"/>
      <sheetName val="celkem ORJ - 10"/>
      <sheetName val="PO - okres Olomouc"/>
      <sheetName val="PO - okres Prostějov"/>
      <sheetName val="PO - okres Jeseník"/>
      <sheetName val="PO - okres Šumperk"/>
      <sheetName val="PO - okres Přerov"/>
      <sheetName val="celkem ORJ - 12"/>
      <sheetName val="PO - doprava"/>
      <sheetName val="Celkem ORJ 13"/>
      <sheetName val="PO - kultura"/>
      <sheetName val="Celkem ORJ - 11"/>
      <sheetName val="PO - sociálníci"/>
      <sheetName val="Celkem ORJ - 14"/>
      <sheetName val="PO - zdravotnictví"/>
      <sheetName val="Li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4">
          <cell r="AH14">
            <v>2006</v>
          </cell>
        </row>
        <row r="15">
          <cell r="AH15">
            <v>3525</v>
          </cell>
        </row>
        <row r="16">
          <cell r="AH16">
            <v>927</v>
          </cell>
        </row>
        <row r="17">
          <cell r="AH17">
            <v>799</v>
          </cell>
        </row>
        <row r="18">
          <cell r="AH18">
            <v>0</v>
          </cell>
        </row>
        <row r="19">
          <cell r="AH19">
            <v>686</v>
          </cell>
        </row>
        <row r="20">
          <cell r="AH20">
            <v>823</v>
          </cell>
        </row>
        <row r="21">
          <cell r="AH21">
            <v>1016</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enableFormatConditionsCalculation="0">
    <tabColor rgb="FFCCFFFF"/>
  </sheetPr>
  <dimension ref="A1:J91"/>
  <sheetViews>
    <sheetView showGridLines="0" tabSelected="1" view="pageBreakPreview" zoomScaleNormal="100" zoomScaleSheetLayoutView="100" workbookViewId="0">
      <selection activeCell="J86" sqref="J86"/>
    </sheetView>
  </sheetViews>
  <sheetFormatPr defaultRowHeight="12.75" x14ac:dyDescent="0.2"/>
  <cols>
    <col min="1" max="1" width="5.7109375" style="24" customWidth="1"/>
    <col min="2" max="2" width="6.42578125" style="24" customWidth="1"/>
    <col min="3" max="3" width="45.140625" style="24" customWidth="1"/>
    <col min="4" max="5" width="16.5703125" style="24" customWidth="1"/>
    <col min="6" max="6" width="16.85546875" style="46" customWidth="1"/>
    <col min="7" max="7" width="7.5703125" style="155" customWidth="1"/>
    <col min="8" max="8" width="8" style="24" customWidth="1"/>
    <col min="9" max="9" width="17.28515625" style="24" customWidth="1"/>
    <col min="10" max="16384" width="9.140625" style="24"/>
  </cols>
  <sheetData>
    <row r="1" spans="1:7" ht="20.25" x14ac:dyDescent="0.3">
      <c r="A1" s="430" t="s">
        <v>384</v>
      </c>
      <c r="B1" s="431"/>
      <c r="C1" s="431"/>
      <c r="D1" s="431"/>
      <c r="E1" s="431"/>
      <c r="F1" s="431"/>
    </row>
    <row r="2" spans="1:7" ht="9.75" customHeight="1" x14ac:dyDescent="0.3">
      <c r="A2" s="53"/>
      <c r="B2" s="54"/>
      <c r="C2" s="54"/>
      <c r="D2" s="54"/>
      <c r="E2" s="54"/>
      <c r="F2" s="54"/>
    </row>
    <row r="3" spans="1:7" ht="9.75" customHeight="1" x14ac:dyDescent="0.3">
      <c r="A3" s="362"/>
      <c r="B3" s="363"/>
      <c r="C3" s="363"/>
      <c r="D3" s="363"/>
      <c r="E3" s="363"/>
      <c r="F3" s="363"/>
    </row>
    <row r="4" spans="1:7" ht="16.5" thickBot="1" x14ac:dyDescent="0.3">
      <c r="A4" s="23" t="s">
        <v>61</v>
      </c>
      <c r="G4" s="156" t="s">
        <v>2</v>
      </c>
    </row>
    <row r="5" spans="1:7" s="56" customFormat="1" ht="27" thickTop="1" thickBot="1" x14ac:dyDescent="0.25">
      <c r="A5" s="291" t="s">
        <v>3</v>
      </c>
      <c r="B5" s="292" t="s">
        <v>4</v>
      </c>
      <c r="C5" s="293" t="s">
        <v>62</v>
      </c>
      <c r="D5" s="294" t="s">
        <v>381</v>
      </c>
      <c r="E5" s="294" t="s">
        <v>404</v>
      </c>
      <c r="F5" s="295" t="s">
        <v>380</v>
      </c>
      <c r="G5" s="296" t="s">
        <v>7</v>
      </c>
    </row>
    <row r="6" spans="1:7" s="57" customFormat="1" ht="13.5" thickTop="1" thickBot="1" x14ac:dyDescent="0.25">
      <c r="A6" s="297">
        <v>1</v>
      </c>
      <c r="B6" s="298">
        <v>2</v>
      </c>
      <c r="C6" s="298">
        <v>3</v>
      </c>
      <c r="D6" s="299">
        <v>4</v>
      </c>
      <c r="E6" s="299">
        <v>5</v>
      </c>
      <c r="F6" s="299">
        <v>6</v>
      </c>
      <c r="G6" s="308" t="s">
        <v>372</v>
      </c>
    </row>
    <row r="7" spans="1:7" s="62" customFormat="1" ht="27.75" customHeight="1" thickTop="1" x14ac:dyDescent="0.2">
      <c r="A7" s="58"/>
      <c r="B7" s="59">
        <v>1111</v>
      </c>
      <c r="C7" s="60" t="s">
        <v>341</v>
      </c>
      <c r="D7" s="22">
        <f>SUM(daně!C10)</f>
        <v>748000</v>
      </c>
      <c r="E7" s="22">
        <f>SUM(daně!D10)</f>
        <v>748000</v>
      </c>
      <c r="F7" s="22">
        <f>SUM(daně!H10)</f>
        <v>790000</v>
      </c>
      <c r="G7" s="159">
        <f t="shared" ref="G7:G14" si="0">F7/D7*100</f>
        <v>105.61497326203208</v>
      </c>
    </row>
    <row r="8" spans="1:7" s="62" customFormat="1" ht="25.5" customHeight="1" x14ac:dyDescent="0.2">
      <c r="A8" s="63"/>
      <c r="B8" s="64">
        <v>1112</v>
      </c>
      <c r="C8" s="65" t="s">
        <v>342</v>
      </c>
      <c r="D8" s="66">
        <f>SUM(daně!C11)</f>
        <v>10000</v>
      </c>
      <c r="E8" s="66">
        <f>SUM(daně!D11)</f>
        <v>10000</v>
      </c>
      <c r="F8" s="66">
        <f>SUM(daně!H11)</f>
        <v>10000</v>
      </c>
      <c r="G8" s="157">
        <f t="shared" si="0"/>
        <v>100</v>
      </c>
    </row>
    <row r="9" spans="1:7" s="62" customFormat="1" ht="30" customHeight="1" x14ac:dyDescent="0.2">
      <c r="A9" s="63"/>
      <c r="B9" s="64">
        <v>1113</v>
      </c>
      <c r="C9" s="65" t="s">
        <v>343</v>
      </c>
      <c r="D9" s="66">
        <f>SUM(daně!C12)</f>
        <v>77000</v>
      </c>
      <c r="E9" s="66">
        <f>SUM(daně!D12)</f>
        <v>77000</v>
      </c>
      <c r="F9" s="66">
        <f>SUM(daně!H12)</f>
        <v>90000</v>
      </c>
      <c r="G9" s="157">
        <f t="shared" si="0"/>
        <v>116.88311688311688</v>
      </c>
    </row>
    <row r="10" spans="1:7" s="62" customFormat="1" ht="28.5" customHeight="1" x14ac:dyDescent="0.2">
      <c r="A10" s="63"/>
      <c r="B10" s="64">
        <v>1121</v>
      </c>
      <c r="C10" s="65" t="s">
        <v>344</v>
      </c>
      <c r="D10" s="66">
        <f>SUM(daně!C13)</f>
        <v>735000</v>
      </c>
      <c r="E10" s="66">
        <f>SUM(daně!D13)</f>
        <v>735000</v>
      </c>
      <c r="F10" s="66">
        <f>SUM(daně!H13)</f>
        <v>775000</v>
      </c>
      <c r="G10" s="157">
        <f t="shared" si="0"/>
        <v>105.44217687074831</v>
      </c>
    </row>
    <row r="11" spans="1:7" s="62" customFormat="1" ht="28.5" customHeight="1" x14ac:dyDescent="0.2">
      <c r="A11" s="63"/>
      <c r="B11" s="64">
        <v>1123</v>
      </c>
      <c r="C11" s="65" t="s">
        <v>411</v>
      </c>
      <c r="D11" s="66">
        <v>0</v>
      </c>
      <c r="E11" s="66">
        <v>7449</v>
      </c>
      <c r="F11" s="66">
        <v>0</v>
      </c>
      <c r="G11" s="157"/>
    </row>
    <row r="12" spans="1:7" s="26" customFormat="1" ht="17.100000000000001" customHeight="1" thickBot="1" x14ac:dyDescent="0.25">
      <c r="A12" s="67"/>
      <c r="B12" s="68">
        <v>1211</v>
      </c>
      <c r="C12" s="69" t="s">
        <v>345</v>
      </c>
      <c r="D12" s="190">
        <f>SUM(daně!C14)</f>
        <v>1625000</v>
      </c>
      <c r="E12" s="190">
        <f>SUM(daně!D14)</f>
        <v>1625000</v>
      </c>
      <c r="F12" s="66">
        <f>SUM(daně!H14)</f>
        <v>1700000</v>
      </c>
      <c r="G12" s="242">
        <f t="shared" si="0"/>
        <v>104.61538461538463</v>
      </c>
    </row>
    <row r="13" spans="1:7" s="70" customFormat="1" ht="17.100000000000001" customHeight="1" thickTop="1" thickBot="1" x14ac:dyDescent="0.25">
      <c r="A13" s="300" t="s">
        <v>63</v>
      </c>
      <c r="B13" s="301"/>
      <c r="C13" s="302"/>
      <c r="D13" s="303">
        <f>SUM(D7:D12)</f>
        <v>3195000</v>
      </c>
      <c r="E13" s="303">
        <f>SUM(E7:E12)</f>
        <v>3202449</v>
      </c>
      <c r="F13" s="304">
        <f>SUM(F7:F12)</f>
        <v>3365000</v>
      </c>
      <c r="G13" s="305">
        <f t="shared" si="0"/>
        <v>105.320813771518</v>
      </c>
    </row>
    <row r="14" spans="1:7" s="26" customFormat="1" ht="17.100000000000001" customHeight="1" thickTop="1" x14ac:dyDescent="0.2">
      <c r="A14" s="71" t="s">
        <v>83</v>
      </c>
      <c r="B14" s="72">
        <v>1361</v>
      </c>
      <c r="C14" s="73" t="s">
        <v>65</v>
      </c>
      <c r="D14" s="191">
        <v>1712</v>
      </c>
      <c r="E14" s="191">
        <v>1710</v>
      </c>
      <c r="F14" s="191">
        <f>SUM(odbory!F9)</f>
        <v>867</v>
      </c>
      <c r="G14" s="157">
        <f t="shared" si="0"/>
        <v>50.642523364485982</v>
      </c>
    </row>
    <row r="15" spans="1:7" s="26" customFormat="1" ht="17.100000000000001" customHeight="1" x14ac:dyDescent="0.2">
      <c r="A15" s="75">
        <v>6172</v>
      </c>
      <c r="B15" s="72">
        <v>2122</v>
      </c>
      <c r="C15" s="73" t="s">
        <v>66</v>
      </c>
      <c r="D15" s="240">
        <v>195569</v>
      </c>
      <c r="E15" s="191">
        <v>151523</v>
      </c>
      <c r="F15" s="240">
        <f>SUM(odbory!F68)</f>
        <v>150776</v>
      </c>
      <c r="G15" s="157">
        <f t="shared" ref="G15:G34" si="1">F15/D15*100</f>
        <v>77.096063282012992</v>
      </c>
    </row>
    <row r="16" spans="1:7" s="26" customFormat="1" ht="17.100000000000001" customHeight="1" x14ac:dyDescent="0.2">
      <c r="A16" s="75">
        <v>1032</v>
      </c>
      <c r="B16" s="72">
        <v>2131</v>
      </c>
      <c r="C16" s="73" t="s">
        <v>67</v>
      </c>
      <c r="D16" s="191">
        <v>20</v>
      </c>
      <c r="E16" s="191">
        <v>20</v>
      </c>
      <c r="F16" s="191">
        <f>SUM(odbory!F11)</f>
        <v>20</v>
      </c>
      <c r="G16" s="157">
        <f t="shared" si="1"/>
        <v>100</v>
      </c>
    </row>
    <row r="17" spans="1:9" s="26" customFormat="1" ht="17.100000000000001" customHeight="1" x14ac:dyDescent="0.2">
      <c r="A17" s="75">
        <v>6172</v>
      </c>
      <c r="B17" s="72">
        <v>2131</v>
      </c>
      <c r="C17" s="73" t="s">
        <v>67</v>
      </c>
      <c r="D17" s="191">
        <v>43</v>
      </c>
      <c r="E17" s="191">
        <v>43</v>
      </c>
      <c r="F17" s="191">
        <f>SUM(odbory!F12)</f>
        <v>43</v>
      </c>
      <c r="G17" s="157">
        <f t="shared" si="1"/>
        <v>100</v>
      </c>
    </row>
    <row r="18" spans="1:9" s="62" customFormat="1" ht="30" customHeight="1" x14ac:dyDescent="0.2">
      <c r="A18" s="76">
        <v>6172</v>
      </c>
      <c r="B18" s="64">
        <v>2132</v>
      </c>
      <c r="C18" s="65" t="s">
        <v>68</v>
      </c>
      <c r="D18" s="66">
        <v>37873</v>
      </c>
      <c r="E18" s="66">
        <v>37873</v>
      </c>
      <c r="F18" s="66">
        <f>SUM(odbory!F13)</f>
        <v>37880</v>
      </c>
      <c r="G18" s="157">
        <f t="shared" si="1"/>
        <v>100.01848282417554</v>
      </c>
    </row>
    <row r="19" spans="1:9" s="62" customFormat="1" ht="14.25" x14ac:dyDescent="0.2">
      <c r="A19" s="76">
        <v>6172</v>
      </c>
      <c r="B19" s="64">
        <v>2133</v>
      </c>
      <c r="C19" s="77" t="s">
        <v>69</v>
      </c>
      <c r="D19" s="372">
        <v>22.2</v>
      </c>
      <c r="E19" s="372">
        <v>22.2</v>
      </c>
      <c r="F19" s="191">
        <v>22</v>
      </c>
      <c r="G19" s="157">
        <f t="shared" si="1"/>
        <v>99.099099099099092</v>
      </c>
    </row>
    <row r="20" spans="1:9" s="62" customFormat="1" ht="14.25" x14ac:dyDescent="0.2">
      <c r="A20" s="76">
        <v>2143</v>
      </c>
      <c r="B20" s="64">
        <v>2212</v>
      </c>
      <c r="C20" s="73" t="s">
        <v>105</v>
      </c>
      <c r="D20" s="191">
        <v>0</v>
      </c>
      <c r="E20" s="191">
        <v>24</v>
      </c>
      <c r="F20" s="191">
        <v>0</v>
      </c>
      <c r="G20" s="157"/>
    </row>
    <row r="21" spans="1:9" s="62" customFormat="1" ht="14.25" x14ac:dyDescent="0.2">
      <c r="A21" s="76">
        <v>3299</v>
      </c>
      <c r="B21" s="64">
        <v>2212</v>
      </c>
      <c r="C21" s="73" t="s">
        <v>105</v>
      </c>
      <c r="D21" s="191">
        <v>0</v>
      </c>
      <c r="E21" s="191">
        <v>1017</v>
      </c>
      <c r="F21" s="191">
        <v>0</v>
      </c>
      <c r="G21" s="157"/>
    </row>
    <row r="22" spans="1:9" s="62" customFormat="1" ht="14.25" x14ac:dyDescent="0.2">
      <c r="A22" s="76">
        <v>3769</v>
      </c>
      <c r="B22" s="64">
        <v>2212</v>
      </c>
      <c r="C22" s="73" t="s">
        <v>105</v>
      </c>
      <c r="D22" s="191">
        <v>200</v>
      </c>
      <c r="E22" s="191">
        <v>200</v>
      </c>
      <c r="F22" s="191">
        <f>SUM(odbory!F15)</f>
        <v>200</v>
      </c>
      <c r="G22" s="157">
        <f t="shared" si="1"/>
        <v>100</v>
      </c>
    </row>
    <row r="23" spans="1:9" s="26" customFormat="1" ht="17.100000000000001" customHeight="1" x14ac:dyDescent="0.2">
      <c r="A23" s="75">
        <v>6172</v>
      </c>
      <c r="B23" s="72">
        <v>2212</v>
      </c>
      <c r="C23" s="73" t="s">
        <v>105</v>
      </c>
      <c r="D23" s="191">
        <v>1630</v>
      </c>
      <c r="E23" s="191">
        <v>1699</v>
      </c>
      <c r="F23" s="191">
        <f>SUM(odbory!F16)</f>
        <v>1830</v>
      </c>
      <c r="G23" s="157">
        <f t="shared" si="1"/>
        <v>112.26993865030674</v>
      </c>
    </row>
    <row r="24" spans="1:9" s="26" customFormat="1" ht="17.100000000000001" customHeight="1" x14ac:dyDescent="0.2">
      <c r="A24" s="74">
        <v>2221</v>
      </c>
      <c r="B24" s="411">
        <v>2324</v>
      </c>
      <c r="C24" s="73" t="s">
        <v>113</v>
      </c>
      <c r="D24" s="334">
        <v>0</v>
      </c>
      <c r="E24" s="334">
        <v>0</v>
      </c>
      <c r="F24" s="334">
        <f>odbory!F17</f>
        <v>37669</v>
      </c>
      <c r="G24" s="183">
        <v>0</v>
      </c>
    </row>
    <row r="25" spans="1:9" s="62" customFormat="1" ht="14.25" x14ac:dyDescent="0.2">
      <c r="A25" s="75">
        <v>6172</v>
      </c>
      <c r="B25" s="64">
        <v>2324</v>
      </c>
      <c r="C25" s="65" t="s">
        <v>113</v>
      </c>
      <c r="D25" s="66">
        <v>0</v>
      </c>
      <c r="E25" s="66">
        <v>3664</v>
      </c>
      <c r="F25" s="25">
        <f>odbory!F18</f>
        <v>253</v>
      </c>
      <c r="G25" s="157">
        <v>0</v>
      </c>
    </row>
    <row r="26" spans="1:9" s="62" customFormat="1" ht="29.25" customHeight="1" x14ac:dyDescent="0.2">
      <c r="A26" s="76"/>
      <c r="B26" s="64">
        <v>2420</v>
      </c>
      <c r="C26" s="65" t="s">
        <v>84</v>
      </c>
      <c r="D26" s="66">
        <v>400</v>
      </c>
      <c r="E26" s="66">
        <v>400</v>
      </c>
      <c r="F26" s="66">
        <f>SUM(odbory!F19)</f>
        <v>5366</v>
      </c>
      <c r="G26" s="157"/>
    </row>
    <row r="27" spans="1:9" s="26" customFormat="1" ht="17.100000000000001" customHeight="1" x14ac:dyDescent="0.2">
      <c r="A27" s="75"/>
      <c r="B27" s="72">
        <v>2441</v>
      </c>
      <c r="C27" s="73" t="s">
        <v>74</v>
      </c>
      <c r="D27" s="191">
        <v>9500</v>
      </c>
      <c r="E27" s="191">
        <v>9500</v>
      </c>
      <c r="F27" s="191">
        <v>0</v>
      </c>
      <c r="G27" s="157">
        <f t="shared" si="1"/>
        <v>0</v>
      </c>
    </row>
    <row r="28" spans="1:9" s="26" customFormat="1" ht="17.100000000000001" customHeight="1" x14ac:dyDescent="0.2">
      <c r="A28" s="75">
        <v>6172</v>
      </c>
      <c r="B28" s="72">
        <v>3111</v>
      </c>
      <c r="C28" s="73" t="s">
        <v>70</v>
      </c>
      <c r="D28" s="191">
        <v>400</v>
      </c>
      <c r="E28" s="191">
        <v>400</v>
      </c>
      <c r="F28" s="191">
        <f>SUM(odbory!F21)</f>
        <v>650</v>
      </c>
      <c r="G28" s="157">
        <f t="shared" si="1"/>
        <v>162.5</v>
      </c>
    </row>
    <row r="29" spans="1:9" s="62" customFormat="1" ht="28.5" customHeight="1" x14ac:dyDescent="0.2">
      <c r="A29" s="76">
        <v>6172</v>
      </c>
      <c r="B29" s="64">
        <v>3112</v>
      </c>
      <c r="C29" s="65" t="s">
        <v>71</v>
      </c>
      <c r="D29" s="66">
        <v>18000</v>
      </c>
      <c r="E29" s="66">
        <v>18000</v>
      </c>
      <c r="F29" s="66">
        <f>SUM(odbory!F22)</f>
        <v>15150</v>
      </c>
      <c r="G29" s="157">
        <f t="shared" si="1"/>
        <v>84.166666666666671</v>
      </c>
    </row>
    <row r="30" spans="1:9" s="26" customFormat="1" ht="17.100000000000001" customHeight="1" x14ac:dyDescent="0.2">
      <c r="A30" s="75">
        <v>6310</v>
      </c>
      <c r="B30" s="72">
        <v>2141</v>
      </c>
      <c r="C30" s="73" t="s">
        <v>72</v>
      </c>
      <c r="D30" s="372">
        <v>4000.8</v>
      </c>
      <c r="E30" s="372">
        <v>4000.8</v>
      </c>
      <c r="F30" s="191">
        <f>SUM(odbory!F23)</f>
        <v>998</v>
      </c>
      <c r="G30" s="157">
        <f t="shared" si="1"/>
        <v>24.945010997800438</v>
      </c>
    </row>
    <row r="31" spans="1:9" s="134" customFormat="1" ht="27.75" customHeight="1" x14ac:dyDescent="0.2">
      <c r="A31" s="147"/>
      <c r="B31" s="133">
        <v>4112</v>
      </c>
      <c r="C31" s="148" t="s">
        <v>73</v>
      </c>
      <c r="D31" s="193">
        <v>73854</v>
      </c>
      <c r="E31" s="429">
        <v>73854</v>
      </c>
      <c r="F31" s="193">
        <v>73854</v>
      </c>
      <c r="G31" s="192">
        <f t="shared" si="1"/>
        <v>100</v>
      </c>
      <c r="I31" s="382"/>
    </row>
    <row r="32" spans="1:9" s="134" customFormat="1" ht="17.25" customHeight="1" x14ac:dyDescent="0.2">
      <c r="A32" s="147"/>
      <c r="B32" s="133">
        <v>4122</v>
      </c>
      <c r="C32" s="412" t="s">
        <v>409</v>
      </c>
      <c r="D32" s="193">
        <v>0</v>
      </c>
      <c r="E32" s="193">
        <v>230</v>
      </c>
      <c r="F32" s="193">
        <v>0</v>
      </c>
      <c r="G32" s="192"/>
      <c r="I32" s="382"/>
    </row>
    <row r="33" spans="1:9" s="134" customFormat="1" ht="16.5" customHeight="1" thickBot="1" x14ac:dyDescent="0.25">
      <c r="A33" s="147"/>
      <c r="B33" s="133">
        <v>4152</v>
      </c>
      <c r="C33" s="412" t="s">
        <v>410</v>
      </c>
      <c r="D33" s="193">
        <v>0</v>
      </c>
      <c r="E33" s="193">
        <v>168</v>
      </c>
      <c r="F33" s="193">
        <v>0</v>
      </c>
      <c r="G33" s="192"/>
      <c r="I33" s="382"/>
    </row>
    <row r="34" spans="1:9" ht="18.75" customHeight="1" thickTop="1" thickBot="1" x14ac:dyDescent="0.3">
      <c r="A34" s="432" t="s">
        <v>75</v>
      </c>
      <c r="B34" s="433"/>
      <c r="C34" s="433"/>
      <c r="D34" s="306">
        <f>SUM(D13:D31)</f>
        <v>3538224</v>
      </c>
      <c r="E34" s="306">
        <f>SUM(E13:E33)</f>
        <v>3506797</v>
      </c>
      <c r="F34" s="306">
        <f>SUM(F13:F33)</f>
        <v>3690578</v>
      </c>
      <c r="G34" s="307">
        <f t="shared" si="1"/>
        <v>104.30594558173819</v>
      </c>
    </row>
    <row r="35" spans="1:9" ht="15" thickTop="1" x14ac:dyDescent="0.2">
      <c r="G35" s="158"/>
    </row>
    <row r="36" spans="1:9" ht="14.25" x14ac:dyDescent="0.2">
      <c r="F36" s="364"/>
      <c r="G36" s="158"/>
    </row>
    <row r="37" spans="1:9" ht="16.5" thickBot="1" x14ac:dyDescent="0.3">
      <c r="A37" s="23" t="s">
        <v>76</v>
      </c>
      <c r="G37" s="156" t="s">
        <v>2</v>
      </c>
    </row>
    <row r="38" spans="1:9" s="56" customFormat="1" ht="27" thickTop="1" thickBot="1" x14ac:dyDescent="0.25">
      <c r="A38" s="291" t="s">
        <v>3</v>
      </c>
      <c r="B38" s="292" t="s">
        <v>4</v>
      </c>
      <c r="C38" s="293" t="s">
        <v>62</v>
      </c>
      <c r="D38" s="294" t="s">
        <v>381</v>
      </c>
      <c r="E38" s="294" t="s">
        <v>404</v>
      </c>
      <c r="F38" s="295" t="s">
        <v>380</v>
      </c>
      <c r="G38" s="296" t="s">
        <v>7</v>
      </c>
    </row>
    <row r="39" spans="1:9" s="57" customFormat="1" ht="13.5" thickTop="1" thickBot="1" x14ac:dyDescent="0.25">
      <c r="A39" s="297">
        <v>1</v>
      </c>
      <c r="B39" s="298">
        <v>2</v>
      </c>
      <c r="C39" s="298">
        <v>3</v>
      </c>
      <c r="D39" s="299">
        <v>4</v>
      </c>
      <c r="E39" s="299">
        <v>5</v>
      </c>
      <c r="F39" s="299">
        <v>6</v>
      </c>
      <c r="G39" s="308" t="s">
        <v>372</v>
      </c>
    </row>
    <row r="40" spans="1:9" s="62" customFormat="1" ht="15" thickTop="1" x14ac:dyDescent="0.2">
      <c r="A40" s="58" t="s">
        <v>64</v>
      </c>
      <c r="B40" s="59">
        <v>4134</v>
      </c>
      <c r="C40" s="60" t="s">
        <v>77</v>
      </c>
      <c r="D40" s="61">
        <v>6388</v>
      </c>
      <c r="E40" s="61">
        <v>6388</v>
      </c>
      <c r="F40" s="22">
        <v>6766</v>
      </c>
      <c r="G40" s="157">
        <f>F40/D40*100</f>
        <v>105.91734502191611</v>
      </c>
    </row>
    <row r="41" spans="1:9" s="62" customFormat="1" ht="14.25" x14ac:dyDescent="0.2">
      <c r="A41" s="63"/>
      <c r="B41" s="64">
        <v>4132</v>
      </c>
      <c r="C41" s="65" t="s">
        <v>112</v>
      </c>
      <c r="D41" s="66">
        <v>0</v>
      </c>
      <c r="E41" s="66">
        <v>879</v>
      </c>
      <c r="F41" s="25"/>
      <c r="G41" s="157"/>
    </row>
    <row r="42" spans="1:9" s="62" customFormat="1" ht="14.25" x14ac:dyDescent="0.2">
      <c r="A42" s="75">
        <v>6172</v>
      </c>
      <c r="B42" s="64">
        <v>2328</v>
      </c>
      <c r="C42" s="65" t="s">
        <v>354</v>
      </c>
      <c r="D42" s="66">
        <v>0</v>
      </c>
      <c r="E42" s="66">
        <v>0</v>
      </c>
      <c r="F42" s="25">
        <v>0</v>
      </c>
      <c r="G42" s="157"/>
    </row>
    <row r="43" spans="1:9" s="62" customFormat="1" ht="14.25" x14ac:dyDescent="0.2">
      <c r="A43" s="75">
        <v>6310</v>
      </c>
      <c r="B43" s="72">
        <v>2141</v>
      </c>
      <c r="C43" s="73" t="s">
        <v>72</v>
      </c>
      <c r="D43" s="66">
        <v>3</v>
      </c>
      <c r="E43" s="66">
        <v>3</v>
      </c>
      <c r="F43" s="25">
        <v>2</v>
      </c>
      <c r="G43" s="157">
        <f>F43/D43*100</f>
        <v>66.666666666666657</v>
      </c>
    </row>
    <row r="44" spans="1:9" s="62" customFormat="1" ht="29.25" thickBot="1" x14ac:dyDescent="0.25">
      <c r="A44" s="75"/>
      <c r="B44" s="64">
        <v>8115</v>
      </c>
      <c r="C44" s="78" t="s">
        <v>100</v>
      </c>
      <c r="D44" s="66">
        <v>0</v>
      </c>
      <c r="E44" s="66">
        <v>1420</v>
      </c>
      <c r="F44" s="25"/>
      <c r="G44" s="157"/>
      <c r="I44" s="62" t="s">
        <v>414</v>
      </c>
    </row>
    <row r="45" spans="1:9" s="283" customFormat="1" ht="18.75" customHeight="1" thickTop="1" thickBot="1" x14ac:dyDescent="0.3">
      <c r="A45" s="432" t="s">
        <v>75</v>
      </c>
      <c r="B45" s="433"/>
      <c r="C45" s="433"/>
      <c r="D45" s="306">
        <f>SUM(D40:D43)</f>
        <v>6391</v>
      </c>
      <c r="E45" s="306">
        <f>SUM(E40:E44)</f>
        <v>8690</v>
      </c>
      <c r="F45" s="306">
        <f>SUM(F40:F44)</f>
        <v>6768</v>
      </c>
      <c r="G45" s="307">
        <f>F45/D45*100</f>
        <v>105.89892035675167</v>
      </c>
    </row>
    <row r="46" spans="1:9" ht="15" thickTop="1" x14ac:dyDescent="0.2">
      <c r="G46" s="158"/>
    </row>
    <row r="47" spans="1:9" ht="14.25" x14ac:dyDescent="0.2">
      <c r="F47" s="409"/>
      <c r="G47" s="158"/>
    </row>
    <row r="48" spans="1:9" ht="14.25" x14ac:dyDescent="0.2">
      <c r="F48" s="409"/>
      <c r="G48" s="158"/>
    </row>
    <row r="49" spans="1:10" ht="14.25" x14ac:dyDescent="0.2">
      <c r="F49" s="409"/>
      <c r="G49" s="158"/>
    </row>
    <row r="50" spans="1:10" ht="14.25" x14ac:dyDescent="0.2">
      <c r="F50" s="409"/>
      <c r="G50" s="158"/>
    </row>
    <row r="51" spans="1:10" ht="14.25" x14ac:dyDescent="0.2">
      <c r="F51" s="409"/>
      <c r="G51" s="158"/>
    </row>
    <row r="52" spans="1:10" ht="14.25" x14ac:dyDescent="0.2">
      <c r="F52" s="409"/>
      <c r="G52" s="158"/>
    </row>
    <row r="53" spans="1:10" ht="15" x14ac:dyDescent="0.25">
      <c r="A53" s="360" t="s">
        <v>114</v>
      </c>
      <c r="F53" s="364"/>
      <c r="G53" s="158"/>
    </row>
    <row r="54" spans="1:10" ht="13.5" thickBot="1" x14ac:dyDescent="0.25">
      <c r="G54" s="156" t="s">
        <v>2</v>
      </c>
    </row>
    <row r="55" spans="1:10" s="56" customFormat="1" ht="27" thickTop="1" thickBot="1" x14ac:dyDescent="0.25">
      <c r="A55" s="291" t="s">
        <v>3</v>
      </c>
      <c r="B55" s="292" t="s">
        <v>4</v>
      </c>
      <c r="C55" s="293" t="s">
        <v>62</v>
      </c>
      <c r="D55" s="294" t="s">
        <v>381</v>
      </c>
      <c r="E55" s="294" t="s">
        <v>404</v>
      </c>
      <c r="F55" s="295" t="s">
        <v>380</v>
      </c>
      <c r="G55" s="296" t="s">
        <v>7</v>
      </c>
    </row>
    <row r="56" spans="1:10" s="57" customFormat="1" ht="13.5" thickTop="1" thickBot="1" x14ac:dyDescent="0.25">
      <c r="A56" s="297">
        <v>1</v>
      </c>
      <c r="B56" s="298">
        <v>2</v>
      </c>
      <c r="C56" s="298">
        <v>3</v>
      </c>
      <c r="D56" s="299">
        <v>4</v>
      </c>
      <c r="E56" s="299">
        <v>5</v>
      </c>
      <c r="F56" s="299">
        <v>6</v>
      </c>
      <c r="G56" s="308" t="s">
        <v>372</v>
      </c>
    </row>
    <row r="57" spans="1:10" s="62" customFormat="1" ht="15" thickTop="1" x14ac:dyDescent="0.2">
      <c r="A57" s="79">
        <v>2399</v>
      </c>
      <c r="B57" s="59">
        <v>2342</v>
      </c>
      <c r="C57" s="60" t="s">
        <v>78</v>
      </c>
      <c r="D57" s="61">
        <v>40000</v>
      </c>
      <c r="E57" s="61">
        <v>40000</v>
      </c>
      <c r="F57" s="22">
        <v>40000</v>
      </c>
      <c r="G57" s="159">
        <f>F57/D57*100</f>
        <v>100</v>
      </c>
    </row>
    <row r="58" spans="1:10" s="62" customFormat="1" ht="28.5" x14ac:dyDescent="0.2">
      <c r="A58" s="80">
        <v>6402</v>
      </c>
      <c r="B58" s="64">
        <v>2223</v>
      </c>
      <c r="C58" s="65" t="s">
        <v>90</v>
      </c>
      <c r="D58" s="66">
        <v>0</v>
      </c>
      <c r="E58" s="66">
        <v>0</v>
      </c>
      <c r="F58" s="25">
        <v>0</v>
      </c>
      <c r="G58" s="157">
        <v>0</v>
      </c>
    </row>
    <row r="59" spans="1:10" s="62" customFormat="1" ht="14.25" x14ac:dyDescent="0.2">
      <c r="A59" s="80">
        <v>6409</v>
      </c>
      <c r="B59" s="64">
        <v>2328</v>
      </c>
      <c r="C59" s="65" t="s">
        <v>406</v>
      </c>
      <c r="D59" s="66">
        <v>0</v>
      </c>
      <c r="E59" s="66">
        <v>0</v>
      </c>
      <c r="F59" s="25">
        <v>0</v>
      </c>
      <c r="G59" s="157">
        <v>0</v>
      </c>
    </row>
    <row r="60" spans="1:10" s="62" customFormat="1" ht="29.25" thickBot="1" x14ac:dyDescent="0.25">
      <c r="A60" s="80"/>
      <c r="B60" s="64">
        <v>8115</v>
      </c>
      <c r="C60" s="78" t="s">
        <v>100</v>
      </c>
      <c r="D60" s="66">
        <v>0</v>
      </c>
      <c r="E60" s="66">
        <v>18491</v>
      </c>
      <c r="F60" s="25"/>
      <c r="G60" s="157"/>
      <c r="I60" s="403" t="s">
        <v>413</v>
      </c>
      <c r="J60" s="400"/>
    </row>
    <row r="61" spans="1:10" s="283" customFormat="1" ht="18.75" customHeight="1" thickTop="1" thickBot="1" x14ac:dyDescent="0.3">
      <c r="A61" s="432" t="s">
        <v>75</v>
      </c>
      <c r="B61" s="433"/>
      <c r="C61" s="433"/>
      <c r="D61" s="306">
        <f>SUM(D57:D60)</f>
        <v>40000</v>
      </c>
      <c r="E61" s="306">
        <f>SUM(E57:E60)</f>
        <v>58491</v>
      </c>
      <c r="F61" s="306">
        <f>SUM(F57:F60)</f>
        <v>40000</v>
      </c>
      <c r="G61" s="307">
        <f>F61/D61*100</f>
        <v>100</v>
      </c>
      <c r="I61" s="402"/>
      <c r="J61" s="401"/>
    </row>
    <row r="62" spans="1:10" ht="15" thickTop="1" x14ac:dyDescent="0.2">
      <c r="G62" s="160"/>
      <c r="J62" s="30"/>
    </row>
    <row r="63" spans="1:10" s="283" customFormat="1" ht="27.75" customHeight="1" thickBot="1" x14ac:dyDescent="0.3">
      <c r="A63" s="312" t="s">
        <v>79</v>
      </c>
      <c r="B63" s="312"/>
      <c r="C63" s="312"/>
      <c r="D63" s="313">
        <f>SUM(D61,D45,D34)</f>
        <v>3584615</v>
      </c>
      <c r="E63" s="313">
        <f>SUM(E61,E45,E34)</f>
        <v>3573978</v>
      </c>
      <c r="F63" s="313">
        <f>SUM(F61,F45,F34)</f>
        <v>3737346</v>
      </c>
      <c r="G63" s="361">
        <f>F63/D63*100</f>
        <v>104.26073650866272</v>
      </c>
    </row>
    <row r="64" spans="1:10" ht="14.25" customHeight="1" thickTop="1" x14ac:dyDescent="0.2">
      <c r="G64" s="158"/>
    </row>
    <row r="65" spans="1:9" ht="14.25" customHeight="1" x14ac:dyDescent="0.2">
      <c r="F65" s="178"/>
      <c r="G65" s="158"/>
    </row>
    <row r="66" spans="1:9" ht="14.25" customHeight="1" x14ac:dyDescent="0.2">
      <c r="F66" s="409"/>
      <c r="G66" s="158"/>
    </row>
    <row r="67" spans="1:9" ht="14.25" x14ac:dyDescent="0.2">
      <c r="A67" s="24" t="s">
        <v>101</v>
      </c>
      <c r="G67" s="158"/>
    </row>
    <row r="68" spans="1:9" ht="15.75" x14ac:dyDescent="0.25">
      <c r="A68" s="81" t="s">
        <v>79</v>
      </c>
      <c r="B68" s="81"/>
      <c r="C68" s="81"/>
      <c r="D68" s="82">
        <f>SUM(D63)</f>
        <v>3584615</v>
      </c>
      <c r="E68" s="82">
        <f>SUM(E63)</f>
        <v>3573978</v>
      </c>
      <c r="F68" s="82">
        <f>SUM(F63)</f>
        <v>3737346</v>
      </c>
      <c r="G68" s="161">
        <f>F68/D68*100</f>
        <v>104.26073650866272</v>
      </c>
    </row>
    <row r="69" spans="1:9" ht="14.25" x14ac:dyDescent="0.2">
      <c r="A69" s="83" t="s">
        <v>80</v>
      </c>
      <c r="B69" s="83"/>
      <c r="C69" s="83"/>
      <c r="D69" s="84">
        <f>-D40</f>
        <v>-6388</v>
      </c>
      <c r="E69" s="84">
        <f>-E40</f>
        <v>-6388</v>
      </c>
      <c r="F69" s="84">
        <f>-F40</f>
        <v>-6766</v>
      </c>
      <c r="G69" s="162">
        <f>F69/D69*100</f>
        <v>105.91734502191611</v>
      </c>
    </row>
    <row r="70" spans="1:9" s="311" customFormat="1" ht="17.25" thickBot="1" x14ac:dyDescent="0.3">
      <c r="A70" s="434" t="s">
        <v>81</v>
      </c>
      <c r="B70" s="434"/>
      <c r="C70" s="434"/>
      <c r="D70" s="309">
        <f>D68+D69</f>
        <v>3578227</v>
      </c>
      <c r="E70" s="309">
        <f>E68+E69</f>
        <v>3567590</v>
      </c>
      <c r="F70" s="309">
        <f>F68+F69</f>
        <v>3730580</v>
      </c>
      <c r="G70" s="310">
        <f>F70/D70*100</f>
        <v>104.25777906208857</v>
      </c>
    </row>
    <row r="71" spans="1:9" ht="14.25" customHeight="1" thickTop="1" x14ac:dyDescent="0.2">
      <c r="A71" s="435" t="s">
        <v>82</v>
      </c>
      <c r="B71" s="435"/>
      <c r="C71" s="435"/>
      <c r="D71" s="435"/>
      <c r="E71" s="435"/>
      <c r="F71" s="435"/>
      <c r="G71" s="435"/>
    </row>
    <row r="72" spans="1:9" ht="14.25" customHeight="1" x14ac:dyDescent="0.2">
      <c r="F72" s="248"/>
      <c r="G72" s="158"/>
    </row>
    <row r="73" spans="1:9" ht="14.25" customHeight="1" x14ac:dyDescent="0.2">
      <c r="F73" s="248"/>
      <c r="G73" s="158"/>
    </row>
    <row r="74" spans="1:9" ht="16.5" thickBot="1" x14ac:dyDescent="0.3">
      <c r="A74" s="23" t="s">
        <v>99</v>
      </c>
      <c r="G74" s="156" t="s">
        <v>2</v>
      </c>
    </row>
    <row r="75" spans="1:9" s="56" customFormat="1" ht="27" thickTop="1" thickBot="1" x14ac:dyDescent="0.25">
      <c r="A75" s="291" t="s">
        <v>3</v>
      </c>
      <c r="B75" s="292" t="s">
        <v>4</v>
      </c>
      <c r="C75" s="293" t="s">
        <v>62</v>
      </c>
      <c r="D75" s="294" t="s">
        <v>381</v>
      </c>
      <c r="E75" s="294" t="s">
        <v>404</v>
      </c>
      <c r="F75" s="295" t="s">
        <v>380</v>
      </c>
      <c r="G75" s="296" t="s">
        <v>7</v>
      </c>
    </row>
    <row r="76" spans="1:9" s="57" customFormat="1" ht="13.5" thickTop="1" thickBot="1" x14ac:dyDescent="0.25">
      <c r="A76" s="297">
        <v>1</v>
      </c>
      <c r="B76" s="298">
        <v>2</v>
      </c>
      <c r="C76" s="298">
        <v>3</v>
      </c>
      <c r="D76" s="299">
        <v>4</v>
      </c>
      <c r="E76" s="299">
        <v>5</v>
      </c>
      <c r="F76" s="315">
        <v>6</v>
      </c>
      <c r="G76" s="308" t="s">
        <v>372</v>
      </c>
    </row>
    <row r="77" spans="1:9" s="62" customFormat="1" ht="29.25" thickTop="1" x14ac:dyDescent="0.2">
      <c r="A77" s="58" t="s">
        <v>64</v>
      </c>
      <c r="B77" s="59">
        <v>8115</v>
      </c>
      <c r="C77" s="60" t="s">
        <v>100</v>
      </c>
      <c r="D77" s="61">
        <v>257333</v>
      </c>
      <c r="E77" s="61">
        <v>787861</v>
      </c>
      <c r="F77" s="25">
        <f>SUM(odbory!F24)</f>
        <v>307123</v>
      </c>
      <c r="G77" s="159"/>
      <c r="I77" s="62" t="s">
        <v>412</v>
      </c>
    </row>
    <row r="78" spans="1:9" s="62" customFormat="1" ht="15" thickBot="1" x14ac:dyDescent="0.25">
      <c r="A78" s="423"/>
      <c r="B78" s="424">
        <v>8905</v>
      </c>
      <c r="C78" s="78" t="s">
        <v>429</v>
      </c>
      <c r="D78" s="190"/>
      <c r="E78" s="190"/>
      <c r="F78" s="425">
        <v>200000</v>
      </c>
      <c r="G78" s="242"/>
    </row>
    <row r="79" spans="1:9" s="283" customFormat="1" ht="18.75" customHeight="1" thickTop="1" thickBot="1" x14ac:dyDescent="0.3">
      <c r="A79" s="432" t="s">
        <v>75</v>
      </c>
      <c r="B79" s="433"/>
      <c r="C79" s="433"/>
      <c r="D79" s="306">
        <f>SUM(D77:D77)</f>
        <v>257333</v>
      </c>
      <c r="E79" s="306">
        <f>SUM(E77:E77)</f>
        <v>787861</v>
      </c>
      <c r="F79" s="306">
        <f>SUM(F77:F78)</f>
        <v>507123</v>
      </c>
      <c r="G79" s="307">
        <f>F79/D79*100</f>
        <v>197.06877858650077</v>
      </c>
    </row>
    <row r="80" spans="1:9" ht="15" thickTop="1" x14ac:dyDescent="0.2">
      <c r="G80" s="158"/>
    </row>
    <row r="81" spans="1:9" ht="14.25" x14ac:dyDescent="0.2">
      <c r="G81" s="158"/>
    </row>
    <row r="82" spans="1:9" s="314" customFormat="1" ht="22.5" customHeight="1" thickBot="1" x14ac:dyDescent="0.3">
      <c r="A82" s="312" t="s">
        <v>96</v>
      </c>
      <c r="B82" s="312"/>
      <c r="C82" s="312"/>
      <c r="D82" s="313">
        <f>SUM(D79)</f>
        <v>257333</v>
      </c>
      <c r="E82" s="313">
        <f t="shared" ref="E82:F82" si="2">SUM(E79)</f>
        <v>787861</v>
      </c>
      <c r="F82" s="313">
        <f t="shared" si="2"/>
        <v>507123</v>
      </c>
      <c r="G82" s="310">
        <f>F82/D82*100</f>
        <v>197.06877858650077</v>
      </c>
    </row>
    <row r="83" spans="1:9" ht="13.5" thickTop="1" x14ac:dyDescent="0.2">
      <c r="F83" s="241"/>
    </row>
    <row r="84" spans="1:9" x14ac:dyDescent="0.2">
      <c r="F84" s="241"/>
    </row>
    <row r="85" spans="1:9" x14ac:dyDescent="0.2">
      <c r="F85" s="241"/>
    </row>
    <row r="86" spans="1:9" s="311" customFormat="1" ht="17.25" thickBot="1" x14ac:dyDescent="0.3">
      <c r="A86" s="434" t="s">
        <v>97</v>
      </c>
      <c r="B86" s="434"/>
      <c r="C86" s="434"/>
      <c r="D86" s="309">
        <f>SUM(D82,D70)</f>
        <v>3835560</v>
      </c>
      <c r="E86" s="309">
        <f>SUM(E82,E70)</f>
        <v>4355451</v>
      </c>
      <c r="F86" s="309">
        <f>SUM(F82,F70)</f>
        <v>4237703</v>
      </c>
      <c r="G86" s="310">
        <f>F86/D86*100</f>
        <v>110.48459677335252</v>
      </c>
      <c r="I86" s="404"/>
    </row>
    <row r="87" spans="1:9" ht="12.75" customHeight="1" thickTop="1" x14ac:dyDescent="0.2">
      <c r="A87" s="371" t="s">
        <v>121</v>
      </c>
      <c r="F87" s="199"/>
    </row>
    <row r="88" spans="1:9" x14ac:dyDescent="0.2">
      <c r="A88" s="187"/>
      <c r="F88" s="199"/>
    </row>
    <row r="89" spans="1:9" x14ac:dyDescent="0.2">
      <c r="A89" s="187"/>
      <c r="F89" s="199"/>
    </row>
    <row r="90" spans="1:9" x14ac:dyDescent="0.2">
      <c r="F90" s="24"/>
    </row>
    <row r="91" spans="1:9" x14ac:dyDescent="0.2">
      <c r="F91" s="24"/>
    </row>
  </sheetData>
  <mergeCells count="8">
    <mergeCell ref="A1:F1"/>
    <mergeCell ref="A34:C34"/>
    <mergeCell ref="A45:C45"/>
    <mergeCell ref="A61:C61"/>
    <mergeCell ref="A86:C86"/>
    <mergeCell ref="A79:C79"/>
    <mergeCell ref="A70:C70"/>
    <mergeCell ref="A71:G71"/>
  </mergeCells>
  <phoneticPr fontId="8" type="noConversion"/>
  <pageMargins left="0.78740157480314965" right="0.78740157480314965" top="0.98425196850393704" bottom="0.98425196850393704" header="0.51181102362204722" footer="0.51181102362204722"/>
  <pageSetup paperSize="9" scale="75" firstPageNumber="10"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tabColor rgb="FFCCFFFF"/>
  </sheetPr>
  <dimension ref="A1:H26"/>
  <sheetViews>
    <sheetView showGridLines="0" tabSelected="1" view="pageBreakPreview" zoomScale="110" zoomScaleNormal="100" zoomScaleSheetLayoutView="110" workbookViewId="0">
      <selection activeCell="J86" sqref="J86"/>
    </sheetView>
  </sheetViews>
  <sheetFormatPr defaultRowHeight="12.75" x14ac:dyDescent="0.2"/>
  <cols>
    <col min="1" max="1" width="5.42578125" customWidth="1"/>
    <col min="2" max="2" width="30.5703125" customWidth="1"/>
    <col min="3" max="8" width="12.28515625" style="4" customWidth="1"/>
  </cols>
  <sheetData>
    <row r="1" spans="1:8" ht="18" x14ac:dyDescent="0.25">
      <c r="A1" s="2" t="s">
        <v>405</v>
      </c>
    </row>
    <row r="3" spans="1:8" ht="15.75" x14ac:dyDescent="0.25">
      <c r="A3" s="1" t="s">
        <v>348</v>
      </c>
    </row>
    <row r="4" spans="1:8" ht="15.75" x14ac:dyDescent="0.25">
      <c r="A4" s="1"/>
    </row>
    <row r="5" spans="1:8" ht="13.5" thickBot="1" x14ac:dyDescent="0.25">
      <c r="H5" s="4" t="s">
        <v>60</v>
      </c>
    </row>
    <row r="6" spans="1:8" s="365" customFormat="1" ht="12" x14ac:dyDescent="0.2">
      <c r="A6" s="436" t="s">
        <v>41</v>
      </c>
      <c r="B6" s="437"/>
      <c r="C6" s="442" t="s">
        <v>349</v>
      </c>
      <c r="D6" s="443"/>
      <c r="E6" s="444"/>
      <c r="F6" s="442" t="s">
        <v>350</v>
      </c>
      <c r="G6" s="443"/>
      <c r="H6" s="444"/>
    </row>
    <row r="7" spans="1:8" s="365" customFormat="1" ht="12" x14ac:dyDescent="0.2">
      <c r="A7" s="438"/>
      <c r="B7" s="439"/>
      <c r="C7" s="447" t="s">
        <v>43</v>
      </c>
      <c r="D7" s="449" t="s">
        <v>56</v>
      </c>
      <c r="E7" s="445" t="s">
        <v>42</v>
      </c>
      <c r="F7" s="447" t="s">
        <v>43</v>
      </c>
      <c r="G7" s="449" t="s">
        <v>56</v>
      </c>
      <c r="H7" s="445" t="s">
        <v>42</v>
      </c>
    </row>
    <row r="8" spans="1:8" s="365" customFormat="1" thickBot="1" x14ac:dyDescent="0.25">
      <c r="A8" s="440"/>
      <c r="B8" s="441"/>
      <c r="C8" s="448"/>
      <c r="D8" s="450"/>
      <c r="E8" s="446"/>
      <c r="F8" s="448"/>
      <c r="G8" s="450"/>
      <c r="H8" s="446"/>
    </row>
    <row r="9" spans="1:8" s="7" customFormat="1" x14ac:dyDescent="0.2">
      <c r="A9" s="5" t="s">
        <v>44</v>
      </c>
      <c r="B9" s="6"/>
      <c r="C9" s="31">
        <v>24.8</v>
      </c>
      <c r="D9" s="32">
        <v>65.7</v>
      </c>
      <c r="E9" s="33">
        <f>SUM(C9:D9)</f>
        <v>90.5</v>
      </c>
      <c r="F9" s="31">
        <v>25.3</v>
      </c>
      <c r="G9" s="32">
        <v>67</v>
      </c>
      <c r="H9" s="33">
        <f>SUM(F9:G9)</f>
        <v>92.3</v>
      </c>
    </row>
    <row r="10" spans="1:8" s="21" customFormat="1" x14ac:dyDescent="0.2">
      <c r="A10" s="8" t="s">
        <v>46</v>
      </c>
      <c r="B10" s="9"/>
      <c r="C10" s="34">
        <f t="shared" ref="C10:H10" si="0">SUM(C11:C12)</f>
        <v>11.6</v>
      </c>
      <c r="D10" s="35">
        <f t="shared" si="0"/>
        <v>35.700000000000003</v>
      </c>
      <c r="E10" s="36">
        <f t="shared" si="0"/>
        <v>47.3</v>
      </c>
      <c r="F10" s="34">
        <f t="shared" si="0"/>
        <v>12.100000000000001</v>
      </c>
      <c r="G10" s="35">
        <f t="shared" si="0"/>
        <v>36.700000000000003</v>
      </c>
      <c r="H10" s="36">
        <f t="shared" si="0"/>
        <v>48.800000000000004</v>
      </c>
    </row>
    <row r="11" spans="1:8" s="12" customFormat="1" x14ac:dyDescent="0.2">
      <c r="A11" s="10" t="s">
        <v>45</v>
      </c>
      <c r="B11" s="11" t="s">
        <v>47</v>
      </c>
      <c r="C11" s="37">
        <v>11.4</v>
      </c>
      <c r="D11" s="38">
        <v>30.1</v>
      </c>
      <c r="E11" s="39">
        <f>SUM(C11:D11)</f>
        <v>41.5</v>
      </c>
      <c r="F11" s="37">
        <v>11.8</v>
      </c>
      <c r="G11" s="38">
        <v>31.1</v>
      </c>
      <c r="H11" s="39">
        <f>SUM(F11:G11)</f>
        <v>42.900000000000006</v>
      </c>
    </row>
    <row r="12" spans="1:8" s="12" customFormat="1" x14ac:dyDescent="0.2">
      <c r="A12" s="10"/>
      <c r="B12" s="11" t="s">
        <v>48</v>
      </c>
      <c r="C12" s="37">
        <v>0.2</v>
      </c>
      <c r="D12" s="38">
        <v>5.6</v>
      </c>
      <c r="E12" s="39">
        <f>SUM(C12:D12)</f>
        <v>5.8</v>
      </c>
      <c r="F12" s="37">
        <v>0.3</v>
      </c>
      <c r="G12" s="38">
        <v>5.6</v>
      </c>
      <c r="H12" s="39">
        <f>SUM(F12:G12)</f>
        <v>5.8999999999999995</v>
      </c>
    </row>
    <row r="13" spans="1:8" s="21" customFormat="1" x14ac:dyDescent="0.2">
      <c r="A13" s="8" t="s">
        <v>49</v>
      </c>
      <c r="B13" s="9"/>
      <c r="C13" s="34">
        <f t="shared" ref="C13:H13" si="1">SUM(C14,C15,C18)</f>
        <v>12.9</v>
      </c>
      <c r="D13" s="35">
        <f t="shared" si="1"/>
        <v>37.5</v>
      </c>
      <c r="E13" s="36">
        <f t="shared" si="1"/>
        <v>50.4</v>
      </c>
      <c r="F13" s="34">
        <f t="shared" si="1"/>
        <v>13.4</v>
      </c>
      <c r="G13" s="35">
        <f t="shared" si="1"/>
        <v>39.6</v>
      </c>
      <c r="H13" s="36">
        <f t="shared" si="1"/>
        <v>53</v>
      </c>
    </row>
    <row r="14" spans="1:8" s="12" customFormat="1" x14ac:dyDescent="0.2">
      <c r="A14" s="10" t="s">
        <v>45</v>
      </c>
      <c r="B14" s="11" t="s">
        <v>50</v>
      </c>
      <c r="C14" s="37">
        <v>1.2</v>
      </c>
      <c r="D14" s="38">
        <v>3.1</v>
      </c>
      <c r="E14" s="39">
        <f>SUM(C14:D14)</f>
        <v>4.3</v>
      </c>
      <c r="F14" s="37">
        <v>1.2</v>
      </c>
      <c r="G14" s="38">
        <v>3.2</v>
      </c>
      <c r="H14" s="39">
        <f>SUM(F14:G14)</f>
        <v>4.4000000000000004</v>
      </c>
    </row>
    <row r="15" spans="1:8" s="12" customFormat="1" x14ac:dyDescent="0.2">
      <c r="A15" s="10"/>
      <c r="B15" s="11" t="s">
        <v>57</v>
      </c>
      <c r="C15" s="37">
        <f t="shared" ref="C15:H15" si="2">SUM(C16:C17)</f>
        <v>0.3</v>
      </c>
      <c r="D15" s="38">
        <f t="shared" si="2"/>
        <v>2.2000000000000002</v>
      </c>
      <c r="E15" s="39">
        <f t="shared" si="2"/>
        <v>2.5</v>
      </c>
      <c r="F15" s="37">
        <f t="shared" si="2"/>
        <v>0.3</v>
      </c>
      <c r="G15" s="38">
        <f t="shared" si="2"/>
        <v>2.8</v>
      </c>
      <c r="H15" s="39">
        <f t="shared" si="2"/>
        <v>3.0999999999999996</v>
      </c>
    </row>
    <row r="16" spans="1:8" s="17" customFormat="1" x14ac:dyDescent="0.2">
      <c r="A16" s="15"/>
      <c r="B16" s="16" t="s">
        <v>373</v>
      </c>
      <c r="C16" s="40">
        <v>0.3</v>
      </c>
      <c r="D16" s="41">
        <v>0.7</v>
      </c>
      <c r="E16" s="42">
        <f t="shared" ref="E16:E22" si="3">SUM(C16:D16)</f>
        <v>1</v>
      </c>
      <c r="F16" s="40">
        <v>0.3</v>
      </c>
      <c r="G16" s="41">
        <v>0.9</v>
      </c>
      <c r="H16" s="42">
        <f>SUM(F16:G16)</f>
        <v>1.2</v>
      </c>
    </row>
    <row r="17" spans="1:8" s="17" customFormat="1" x14ac:dyDescent="0.2">
      <c r="A17" s="15"/>
      <c r="B17" s="16" t="s">
        <v>374</v>
      </c>
      <c r="C17" s="40"/>
      <c r="D17" s="41">
        <v>1.5</v>
      </c>
      <c r="E17" s="42">
        <f t="shared" si="3"/>
        <v>1.5</v>
      </c>
      <c r="F17" s="40"/>
      <c r="G17" s="41">
        <v>1.9</v>
      </c>
      <c r="H17" s="42">
        <f>SUM(F17:G17)</f>
        <v>1.9</v>
      </c>
    </row>
    <row r="18" spans="1:8" s="12" customFormat="1" x14ac:dyDescent="0.2">
      <c r="A18" s="10"/>
      <c r="B18" s="11" t="s">
        <v>51</v>
      </c>
      <c r="C18" s="37">
        <f t="shared" ref="C18:H18" si="4">SUM(C19:C20)</f>
        <v>11.4</v>
      </c>
      <c r="D18" s="38">
        <f t="shared" si="4"/>
        <v>32.200000000000003</v>
      </c>
      <c r="E18" s="39">
        <f t="shared" si="4"/>
        <v>43.6</v>
      </c>
      <c r="F18" s="37">
        <f t="shared" si="4"/>
        <v>11.9</v>
      </c>
      <c r="G18" s="38">
        <f t="shared" si="4"/>
        <v>33.6</v>
      </c>
      <c r="H18" s="39">
        <f t="shared" si="4"/>
        <v>45.5</v>
      </c>
    </row>
    <row r="19" spans="1:8" s="17" customFormat="1" x14ac:dyDescent="0.2">
      <c r="A19" s="15"/>
      <c r="B19" s="16" t="s">
        <v>58</v>
      </c>
      <c r="C19" s="40">
        <v>11.4</v>
      </c>
      <c r="D19" s="41">
        <v>30.2</v>
      </c>
      <c r="E19" s="42">
        <f>SUM(C19:D19)</f>
        <v>41.6</v>
      </c>
      <c r="F19" s="40">
        <v>11.9</v>
      </c>
      <c r="G19" s="41">
        <v>31.5</v>
      </c>
      <c r="H19" s="42">
        <f t="shared" ref="H19:H22" si="5">SUM(F19:G19)</f>
        <v>43.4</v>
      </c>
    </row>
    <row r="20" spans="1:8" s="17" customFormat="1" x14ac:dyDescent="0.2">
      <c r="A20" s="15"/>
      <c r="B20" s="16" t="s">
        <v>59</v>
      </c>
      <c r="C20" s="40"/>
      <c r="D20" s="41">
        <v>2</v>
      </c>
      <c r="E20" s="42">
        <f t="shared" si="3"/>
        <v>2</v>
      </c>
      <c r="F20" s="40"/>
      <c r="G20" s="41">
        <v>2.1</v>
      </c>
      <c r="H20" s="42">
        <f t="shared" si="5"/>
        <v>2.1</v>
      </c>
    </row>
    <row r="21" spans="1:8" s="7" customFormat="1" x14ac:dyDescent="0.2">
      <c r="A21" s="13" t="s">
        <v>52</v>
      </c>
      <c r="B21" s="14"/>
      <c r="C21" s="43"/>
      <c r="D21" s="44">
        <v>10</v>
      </c>
      <c r="E21" s="45">
        <f t="shared" si="3"/>
        <v>10</v>
      </c>
      <c r="F21" s="43"/>
      <c r="G21" s="44">
        <v>10.1</v>
      </c>
      <c r="H21" s="45">
        <f t="shared" si="5"/>
        <v>10.1</v>
      </c>
    </row>
    <row r="22" spans="1:8" s="7" customFormat="1" ht="13.5" thickBot="1" x14ac:dyDescent="0.25">
      <c r="A22" s="13" t="s">
        <v>351</v>
      </c>
      <c r="B22" s="14"/>
      <c r="C22" s="43"/>
      <c r="D22" s="44">
        <v>5.8</v>
      </c>
      <c r="E22" s="320">
        <f t="shared" si="3"/>
        <v>5.8</v>
      </c>
      <c r="F22" s="43"/>
      <c r="G22" s="44">
        <v>5.6</v>
      </c>
      <c r="H22" s="45">
        <f t="shared" si="5"/>
        <v>5.6</v>
      </c>
    </row>
    <row r="23" spans="1:8" s="319" customFormat="1" ht="21.75" customHeight="1" thickBot="1" x14ac:dyDescent="0.3">
      <c r="A23" s="366" t="s">
        <v>53</v>
      </c>
      <c r="B23" s="367"/>
      <c r="C23" s="368">
        <f>SUM(C9:C10,C13)</f>
        <v>49.3</v>
      </c>
      <c r="D23" s="369">
        <f>SUM(D9:D9,D10:D10,D13,D21:D22)</f>
        <v>154.70000000000002</v>
      </c>
      <c r="E23" s="369">
        <f>SUM(E9:E9,E10:E10,E13,E21:E22)</f>
        <v>204.00000000000003</v>
      </c>
      <c r="F23" s="369">
        <f>SUM(F9:F9,F10:F10,F13,F21:F22)</f>
        <v>50.800000000000004</v>
      </c>
      <c r="G23" s="369">
        <f>SUM(G9:G9,G10:G10,G13,G21:G22)</f>
        <v>159</v>
      </c>
      <c r="H23" s="369">
        <f>SUM(H9:H9,H10:H10,H13,H21:H22)</f>
        <v>209.79999999999998</v>
      </c>
    </row>
    <row r="25" spans="1:8" ht="12.75" hidden="1" customHeight="1" x14ac:dyDescent="0.2">
      <c r="A25" s="18" t="s">
        <v>54</v>
      </c>
      <c r="C25" s="19">
        <v>666.5</v>
      </c>
      <c r="D25" s="4">
        <v>4.4000000000000004</v>
      </c>
      <c r="E25" s="20">
        <v>16.100000000000001</v>
      </c>
      <c r="F25" s="19">
        <v>666.5</v>
      </c>
      <c r="G25" s="4">
        <v>4.4000000000000004</v>
      </c>
      <c r="H25" s="20">
        <v>16.100000000000001</v>
      </c>
    </row>
    <row r="26" spans="1:8" ht="12.75" hidden="1" customHeight="1" x14ac:dyDescent="0.2">
      <c r="A26" s="18" t="s">
        <v>55</v>
      </c>
      <c r="C26" s="19">
        <f t="shared" ref="C26:H26" si="6">C23-C25</f>
        <v>-617.20000000000005</v>
      </c>
      <c r="D26" s="4">
        <f t="shared" si="6"/>
        <v>150.30000000000001</v>
      </c>
      <c r="E26" s="20">
        <f t="shared" si="6"/>
        <v>187.90000000000003</v>
      </c>
      <c r="F26" s="19">
        <f t="shared" si="6"/>
        <v>-615.70000000000005</v>
      </c>
      <c r="G26" s="4">
        <f t="shared" si="6"/>
        <v>154.6</v>
      </c>
      <c r="H26" s="20">
        <f t="shared" si="6"/>
        <v>193.7</v>
      </c>
    </row>
  </sheetData>
  <mergeCells count="9">
    <mergeCell ref="A6:B8"/>
    <mergeCell ref="C6:E6"/>
    <mergeCell ref="E7:E8"/>
    <mergeCell ref="F6:H6"/>
    <mergeCell ref="F7:F8"/>
    <mergeCell ref="G7:G8"/>
    <mergeCell ref="H7:H8"/>
    <mergeCell ref="C7:C8"/>
    <mergeCell ref="D7:D8"/>
  </mergeCells>
  <phoneticPr fontId="8"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rgb="FFCCFFFF"/>
    <pageSetUpPr fitToPage="1"/>
  </sheetPr>
  <dimension ref="A2:J18"/>
  <sheetViews>
    <sheetView showGridLines="0" tabSelected="1" view="pageBreakPreview" zoomScaleNormal="100" zoomScaleSheetLayoutView="100" workbookViewId="0">
      <selection activeCell="J86" sqref="J86"/>
    </sheetView>
  </sheetViews>
  <sheetFormatPr defaultRowHeight="12.75" x14ac:dyDescent="0.2"/>
  <cols>
    <col min="1" max="1" width="42.85546875" style="24" customWidth="1"/>
    <col min="2" max="2" width="6" style="24" customWidth="1"/>
    <col min="3" max="8" width="16.85546875" style="24" customWidth="1"/>
    <col min="9" max="9" width="7.28515625" style="24" customWidth="1"/>
    <col min="10" max="16384" width="9.140625" style="24"/>
  </cols>
  <sheetData>
    <row r="2" spans="1:10" ht="18" x14ac:dyDescent="0.25">
      <c r="A2" s="459" t="s">
        <v>403</v>
      </c>
      <c r="B2" s="459"/>
      <c r="C2" s="459"/>
      <c r="D2" s="459"/>
      <c r="E2" s="459"/>
      <c r="F2" s="459"/>
      <c r="G2" s="459"/>
      <c r="H2" s="55"/>
    </row>
    <row r="3" spans="1:10" ht="15" x14ac:dyDescent="0.25">
      <c r="A3" s="460">
        <v>6.7517050000000003</v>
      </c>
      <c r="B3" s="461"/>
      <c r="C3" s="461"/>
      <c r="D3" s="461"/>
      <c r="E3" s="461"/>
      <c r="F3" s="461"/>
      <c r="G3" s="461"/>
      <c r="H3" s="461"/>
    </row>
    <row r="4" spans="1:10" ht="20.25" x14ac:dyDescent="0.3">
      <c r="A4" s="86"/>
      <c r="B4" s="86"/>
      <c r="C4" s="86"/>
      <c r="D4" s="86"/>
      <c r="E4" s="86"/>
      <c r="F4" s="86"/>
      <c r="G4" s="86"/>
    </row>
    <row r="5" spans="1:10" ht="14.25" customHeight="1" x14ac:dyDescent="0.3">
      <c r="A5" s="87" t="s">
        <v>34</v>
      </c>
      <c r="B5" s="86"/>
      <c r="C5" s="86"/>
      <c r="D5" s="86"/>
      <c r="E5" s="86"/>
      <c r="F5" s="86"/>
      <c r="G5" s="88">
        <v>6.7517050000000003</v>
      </c>
    </row>
    <row r="6" spans="1:10" ht="13.5" thickBot="1" x14ac:dyDescent="0.25">
      <c r="G6" s="46"/>
      <c r="I6" s="24" t="s">
        <v>2</v>
      </c>
    </row>
    <row r="7" spans="1:10" s="89" customFormat="1" ht="12.75" customHeight="1" x14ac:dyDescent="0.2">
      <c r="A7" s="249"/>
      <c r="B7" s="250"/>
      <c r="C7" s="462" t="s">
        <v>381</v>
      </c>
      <c r="D7" s="453" t="s">
        <v>347</v>
      </c>
      <c r="E7" s="453" t="s">
        <v>432</v>
      </c>
      <c r="F7" s="453" t="s">
        <v>416</v>
      </c>
      <c r="G7" s="453" t="s">
        <v>402</v>
      </c>
      <c r="H7" s="451" t="s">
        <v>408</v>
      </c>
      <c r="I7" s="455" t="s">
        <v>7</v>
      </c>
    </row>
    <row r="8" spans="1:10" s="90" customFormat="1" ht="52.5" customHeight="1" thickBot="1" x14ac:dyDescent="0.25">
      <c r="A8" s="251" t="s">
        <v>35</v>
      </c>
      <c r="B8" s="252" t="s">
        <v>4</v>
      </c>
      <c r="C8" s="463"/>
      <c r="D8" s="454"/>
      <c r="E8" s="454"/>
      <c r="F8" s="465"/>
      <c r="G8" s="464"/>
      <c r="H8" s="452"/>
      <c r="I8" s="456"/>
    </row>
    <row r="9" spans="1:10" s="91" customFormat="1" ht="14.25" customHeight="1" thickBot="1" x14ac:dyDescent="0.25">
      <c r="A9" s="253"/>
      <c r="B9" s="253"/>
      <c r="C9" s="254">
        <v>1</v>
      </c>
      <c r="D9" s="255">
        <v>2</v>
      </c>
      <c r="E9" s="255">
        <v>3</v>
      </c>
      <c r="F9" s="255">
        <v>4</v>
      </c>
      <c r="G9" s="353">
        <v>5</v>
      </c>
      <c r="H9" s="255">
        <v>6</v>
      </c>
      <c r="I9" s="354" t="s">
        <v>417</v>
      </c>
    </row>
    <row r="10" spans="1:10" ht="24.75" customHeight="1" x14ac:dyDescent="0.25">
      <c r="A10" s="92" t="s">
        <v>36</v>
      </c>
      <c r="B10" s="93">
        <v>1111</v>
      </c>
      <c r="C10" s="3">
        <v>748000</v>
      </c>
      <c r="D10" s="3">
        <v>748000</v>
      </c>
      <c r="E10" s="3">
        <v>689562</v>
      </c>
      <c r="F10" s="394">
        <f>(11400000/100)*6.751705</f>
        <v>769694.37</v>
      </c>
      <c r="G10" s="394">
        <f>(11900000/100)*6.751705</f>
        <v>803452.89500000002</v>
      </c>
      <c r="H10" s="397">
        <v>790000</v>
      </c>
      <c r="I10" s="355">
        <f>H10/C10*100</f>
        <v>105.61497326203208</v>
      </c>
      <c r="J10" s="187"/>
    </row>
    <row r="11" spans="1:10" ht="24.75" customHeight="1" x14ac:dyDescent="0.25">
      <c r="A11" s="94" t="s">
        <v>37</v>
      </c>
      <c r="B11" s="95">
        <v>1112</v>
      </c>
      <c r="C11" s="3">
        <v>10000</v>
      </c>
      <c r="D11" s="3">
        <v>10000</v>
      </c>
      <c r="E11" s="3">
        <v>6885</v>
      </c>
      <c r="F11" s="395">
        <f>(300000/100)*6.751705</f>
        <v>20255.115000000002</v>
      </c>
      <c r="G11" s="395">
        <f>(300000/100)*6.751705</f>
        <v>20255.115000000002</v>
      </c>
      <c r="H11" s="396">
        <v>10000</v>
      </c>
      <c r="I11" s="355">
        <f t="shared" ref="I11:I14" si="0">H11/C11*100</f>
        <v>100</v>
      </c>
    </row>
    <row r="12" spans="1:10" ht="24.75" customHeight="1" x14ac:dyDescent="0.25">
      <c r="A12" s="94" t="s">
        <v>38</v>
      </c>
      <c r="B12" s="95">
        <v>1113</v>
      </c>
      <c r="C12" s="3">
        <v>77000</v>
      </c>
      <c r="D12" s="3">
        <v>77000</v>
      </c>
      <c r="E12" s="3">
        <v>82063</v>
      </c>
      <c r="F12" s="395">
        <f>(1200000/100)*6.751705</f>
        <v>81020.460000000006</v>
      </c>
      <c r="G12" s="395">
        <f>(1200000/100)*6.751705</f>
        <v>81020.460000000006</v>
      </c>
      <c r="H12" s="396">
        <v>90000</v>
      </c>
      <c r="I12" s="355">
        <f t="shared" si="0"/>
        <v>116.88311688311688</v>
      </c>
    </row>
    <row r="13" spans="1:10" ht="24.75" customHeight="1" x14ac:dyDescent="0.25">
      <c r="A13" s="94" t="s">
        <v>39</v>
      </c>
      <c r="B13" s="95">
        <v>1121</v>
      </c>
      <c r="C13" s="3">
        <v>735000</v>
      </c>
      <c r="D13" s="3">
        <v>735000</v>
      </c>
      <c r="E13" s="3">
        <v>705377</v>
      </c>
      <c r="F13" s="395">
        <f>(11400000/100)*6.751705</f>
        <v>769694.37</v>
      </c>
      <c r="G13" s="395">
        <f>(11800000/100)*6.751705</f>
        <v>796701.19000000006</v>
      </c>
      <c r="H13" s="396">
        <v>775000</v>
      </c>
      <c r="I13" s="355">
        <f t="shared" si="0"/>
        <v>105.44217687074831</v>
      </c>
    </row>
    <row r="14" spans="1:10" ht="24.75" customHeight="1" thickBot="1" x14ac:dyDescent="0.3">
      <c r="A14" s="94" t="s">
        <v>40</v>
      </c>
      <c r="B14" s="95">
        <v>1211</v>
      </c>
      <c r="C14" s="3">
        <v>1625000</v>
      </c>
      <c r="D14" s="3">
        <v>1625000</v>
      </c>
      <c r="E14" s="3">
        <v>1585639</v>
      </c>
      <c r="F14" s="395">
        <f>(24800000/100)*6.751705</f>
        <v>1674422.84</v>
      </c>
      <c r="G14" s="395">
        <f>(25300000/100)*6.751705</f>
        <v>1708181.365</v>
      </c>
      <c r="H14" s="398">
        <v>1700000</v>
      </c>
      <c r="I14" s="355">
        <f t="shared" si="0"/>
        <v>104.61538461538463</v>
      </c>
    </row>
    <row r="15" spans="1:10" ht="24" customHeight="1" thickBot="1" x14ac:dyDescent="0.3">
      <c r="A15" s="457" t="s">
        <v>8</v>
      </c>
      <c r="B15" s="458"/>
      <c r="C15" s="256">
        <f>SUM(C10:C14)</f>
        <v>3195000</v>
      </c>
      <c r="D15" s="256">
        <f t="shared" ref="D15:H15" si="1">SUM(D10:D14)</f>
        <v>3195000</v>
      </c>
      <c r="E15" s="256">
        <f t="shared" si="1"/>
        <v>3069526</v>
      </c>
      <c r="F15" s="256">
        <f>SUM(F10:F14)</f>
        <v>3315087.1550000003</v>
      </c>
      <c r="G15" s="256">
        <f t="shared" si="1"/>
        <v>3409611.0250000004</v>
      </c>
      <c r="H15" s="256">
        <f t="shared" si="1"/>
        <v>3365000</v>
      </c>
      <c r="I15" s="257">
        <f>H15/C15*100</f>
        <v>105.320813771518</v>
      </c>
    </row>
    <row r="16" spans="1:10" ht="14.25" x14ac:dyDescent="0.2">
      <c r="G16" s="352">
        <f>(48400000/100)*6.751705</f>
        <v>3267825.22</v>
      </c>
      <c r="H16" s="27"/>
      <c r="I16" s="27"/>
    </row>
    <row r="18" spans="7:7" x14ac:dyDescent="0.2">
      <c r="G18" s="30"/>
    </row>
  </sheetData>
  <mergeCells count="10">
    <mergeCell ref="H7:H8"/>
    <mergeCell ref="E7:E8"/>
    <mergeCell ref="I7:I8"/>
    <mergeCell ref="A15:B15"/>
    <mergeCell ref="A2:G2"/>
    <mergeCell ref="A3:H3"/>
    <mergeCell ref="C7:C8"/>
    <mergeCell ref="D7:D8"/>
    <mergeCell ref="G7:G8"/>
    <mergeCell ref="F7:F8"/>
  </mergeCells>
  <phoneticPr fontId="8" type="noConversion"/>
  <pageMargins left="0.78740157480314965" right="0.78740157480314965" top="0.98425196850393704" bottom="0.98425196850393704" header="0.51181102362204722" footer="0.51181102362204722"/>
  <pageSetup paperSize="9" scale="83" firstPageNumber="13" orientation="landscape"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enableFormatConditionsCalculation="0">
    <tabColor rgb="FFCCFFFF"/>
  </sheetPr>
  <dimension ref="A1:R212"/>
  <sheetViews>
    <sheetView showGridLines="0" tabSelected="1" view="pageBreakPreview" topLeftCell="A4" zoomScaleNormal="100" zoomScaleSheetLayoutView="100" workbookViewId="0">
      <selection activeCell="J86" sqref="J86"/>
    </sheetView>
  </sheetViews>
  <sheetFormatPr defaultRowHeight="12.75" x14ac:dyDescent="0.2"/>
  <cols>
    <col min="1" max="1" width="5.7109375" style="345" customWidth="1"/>
    <col min="2" max="2" width="7.42578125" style="345" customWidth="1"/>
    <col min="3" max="3" width="39.42578125" style="325" customWidth="1"/>
    <col min="4" max="4" width="12.7109375" style="346" customWidth="1"/>
    <col min="5" max="5" width="13.5703125" style="346" customWidth="1"/>
    <col min="6" max="6" width="13.42578125" style="346" customWidth="1"/>
    <col min="7" max="7" width="7.28515625" style="347" customWidth="1"/>
    <col min="8" max="8" width="13.28515625" style="325" bestFit="1" customWidth="1"/>
    <col min="9" max="9" width="11.140625" style="325" bestFit="1" customWidth="1"/>
    <col min="10" max="16384" width="9.140625" style="325"/>
  </cols>
  <sheetData>
    <row r="1" spans="1:8" ht="23.25" x14ac:dyDescent="0.35">
      <c r="A1" s="493" t="s">
        <v>9</v>
      </c>
      <c r="B1" s="493"/>
      <c r="C1" s="493"/>
      <c r="D1" s="322"/>
      <c r="E1" s="322"/>
      <c r="F1" s="322"/>
      <c r="G1" s="323"/>
      <c r="H1" s="324"/>
    </row>
    <row r="2" spans="1:8" x14ac:dyDescent="0.2">
      <c r="A2" s="326"/>
      <c r="B2" s="326"/>
      <c r="C2" s="324"/>
      <c r="D2" s="322"/>
      <c r="E2" s="322"/>
      <c r="F2" s="322"/>
      <c r="G2" s="323"/>
      <c r="H2" s="324"/>
    </row>
    <row r="3" spans="1:8" ht="15" x14ac:dyDescent="0.2">
      <c r="A3" s="130" t="s">
        <v>346</v>
      </c>
      <c r="B3" s="326"/>
      <c r="C3" s="131"/>
      <c r="D3" s="131"/>
      <c r="E3" s="322"/>
      <c r="F3" s="322"/>
      <c r="G3" s="323"/>
      <c r="H3" s="324"/>
    </row>
    <row r="4" spans="1:8" x14ac:dyDescent="0.2">
      <c r="A4" s="326"/>
      <c r="B4" s="326"/>
      <c r="C4" s="324"/>
      <c r="D4" s="322"/>
      <c r="E4" s="322"/>
      <c r="F4" s="322"/>
      <c r="G4" s="323"/>
      <c r="H4" s="324"/>
    </row>
    <row r="5" spans="1:8" s="324" customFormat="1" ht="18" x14ac:dyDescent="0.25">
      <c r="A5" s="132" t="s">
        <v>382</v>
      </c>
      <c r="B5" s="326"/>
      <c r="D5" s="322"/>
      <c r="E5" s="322"/>
      <c r="F5" s="322"/>
      <c r="G5" s="323"/>
    </row>
    <row r="6" spans="1:8" s="324" customFormat="1" ht="18.75" customHeight="1" thickBot="1" x14ac:dyDescent="0.25">
      <c r="A6" s="326"/>
      <c r="B6" s="326"/>
      <c r="D6" s="322"/>
      <c r="E6" s="322"/>
      <c r="F6" s="322"/>
      <c r="G6" s="323" t="s">
        <v>2</v>
      </c>
    </row>
    <row r="7" spans="1:8" s="324" customFormat="1" ht="39.75" thickTop="1" thickBot="1" x14ac:dyDescent="0.25">
      <c r="A7" s="327" t="s">
        <v>3</v>
      </c>
      <c r="B7" s="328" t="s">
        <v>4</v>
      </c>
      <c r="C7" s="329" t="s">
        <v>6</v>
      </c>
      <c r="D7" s="294" t="s">
        <v>381</v>
      </c>
      <c r="E7" s="294" t="s">
        <v>404</v>
      </c>
      <c r="F7" s="295" t="s">
        <v>380</v>
      </c>
      <c r="G7" s="330" t="s">
        <v>7</v>
      </c>
    </row>
    <row r="8" spans="1:8" s="326" customFormat="1" ht="14.25" thickTop="1" thickBot="1" x14ac:dyDescent="0.25">
      <c r="A8" s="331">
        <v>1</v>
      </c>
      <c r="B8" s="332">
        <v>2</v>
      </c>
      <c r="C8" s="332">
        <v>3</v>
      </c>
      <c r="D8" s="333">
        <v>4</v>
      </c>
      <c r="E8" s="333">
        <v>5</v>
      </c>
      <c r="F8" s="333">
        <v>6</v>
      </c>
      <c r="G8" s="316" t="s">
        <v>372</v>
      </c>
    </row>
    <row r="9" spans="1:8" s="184" customFormat="1" ht="17.100000000000001" customHeight="1" thickTop="1" x14ac:dyDescent="0.2">
      <c r="A9" s="179" t="str">
        <f>MID(A30,93,4)</f>
        <v/>
      </c>
      <c r="B9" s="180" t="str">
        <f>MID(A30,6,4)</f>
        <v>1361</v>
      </c>
      <c r="C9" s="185" t="str">
        <f>MID(A30,13,60)</f>
        <v xml:space="preserve">Správní poplatky                     </v>
      </c>
      <c r="D9" s="182">
        <v>1712</v>
      </c>
      <c r="E9" s="182">
        <v>1710</v>
      </c>
      <c r="F9" s="334">
        <f>SUM(F30)</f>
        <v>867</v>
      </c>
      <c r="G9" s="183">
        <f t="shared" ref="G9:G26" si="0">F9/D9*100</f>
        <v>50.642523364485982</v>
      </c>
    </row>
    <row r="10" spans="1:8" s="338" customFormat="1" ht="17.100000000000001" customHeight="1" x14ac:dyDescent="0.2">
      <c r="A10" s="335" t="str">
        <f>MID(A68,3,4)</f>
        <v>6172</v>
      </c>
      <c r="B10" s="336" t="str">
        <f>MID(A68,14,4)</f>
        <v>2122</v>
      </c>
      <c r="C10" s="337" t="str">
        <f>MID(A68,21,60)</f>
        <v xml:space="preserve">Odvody příspěvkových organizací        </v>
      </c>
      <c r="D10" s="334">
        <v>195569</v>
      </c>
      <c r="E10" s="334">
        <v>151523</v>
      </c>
      <c r="F10" s="182">
        <f>SUM(F68)</f>
        <v>150776</v>
      </c>
      <c r="G10" s="183">
        <f t="shared" si="0"/>
        <v>77.096063282012992</v>
      </c>
    </row>
    <row r="11" spans="1:8" s="184" customFormat="1" ht="17.100000000000001" customHeight="1" x14ac:dyDescent="0.2">
      <c r="A11" s="179" t="str">
        <f>MID(A85,3,4)</f>
        <v>1032</v>
      </c>
      <c r="B11" s="180" t="str">
        <f>MID(A85,14,4)</f>
        <v>2131</v>
      </c>
      <c r="C11" s="185" t="str">
        <f>MID(A85,21,60)</f>
        <v xml:space="preserve">Příjmy z pronájmu pozemků              </v>
      </c>
      <c r="D11" s="334">
        <v>20</v>
      </c>
      <c r="E11" s="334">
        <v>20</v>
      </c>
      <c r="F11" s="334">
        <f>SUM(F85)</f>
        <v>20</v>
      </c>
      <c r="G11" s="183">
        <f t="shared" si="0"/>
        <v>100</v>
      </c>
    </row>
    <row r="12" spans="1:8" s="184" customFormat="1" ht="17.100000000000001" customHeight="1" x14ac:dyDescent="0.2">
      <c r="A12" s="179" t="str">
        <f>MID(A91,3,4)</f>
        <v>6172</v>
      </c>
      <c r="B12" s="180" t="str">
        <f>MID(A91,14,4)</f>
        <v>2131</v>
      </c>
      <c r="C12" s="185" t="str">
        <f>MID(A91,21,60)</f>
        <v xml:space="preserve">Příjmy z pronájmu pozemků              </v>
      </c>
      <c r="D12" s="182">
        <v>43</v>
      </c>
      <c r="E12" s="334">
        <v>43</v>
      </c>
      <c r="F12" s="334">
        <f>SUM(F91)</f>
        <v>43</v>
      </c>
      <c r="G12" s="183">
        <f t="shared" si="0"/>
        <v>100</v>
      </c>
    </row>
    <row r="13" spans="1:8" s="184" customFormat="1" ht="17.100000000000001" customHeight="1" x14ac:dyDescent="0.2">
      <c r="A13" s="179" t="str">
        <f>MID(A95,3,4)</f>
        <v>6172</v>
      </c>
      <c r="B13" s="180" t="str">
        <f>MID(A95,14,4)</f>
        <v>2132</v>
      </c>
      <c r="C13" s="185" t="str">
        <f>MID(A95,21,60)</f>
        <v xml:space="preserve">Příjmy z pronájmu ostatních nemovitostí     </v>
      </c>
      <c r="D13" s="334">
        <v>37873</v>
      </c>
      <c r="E13" s="334">
        <v>37873</v>
      </c>
      <c r="F13" s="334">
        <f>SUM(F95)</f>
        <v>37880</v>
      </c>
      <c r="G13" s="183">
        <f t="shared" si="0"/>
        <v>100.01848282417554</v>
      </c>
    </row>
    <row r="14" spans="1:8" s="184" customFormat="1" ht="17.100000000000001" customHeight="1" x14ac:dyDescent="0.2">
      <c r="A14" s="179" t="str">
        <f>MID(A124,3,4)</f>
        <v>6172</v>
      </c>
      <c r="B14" s="180" t="str">
        <f>MID(A124,14,4)</f>
        <v>2133</v>
      </c>
      <c r="C14" s="185" t="str">
        <f>MID(A124,21,60)</f>
        <v xml:space="preserve">Příjmy z pronájmu movitých věcí           </v>
      </c>
      <c r="D14" s="370">
        <f>SUM(I124)</f>
        <v>22.2</v>
      </c>
      <c r="E14" s="370">
        <v>22.2</v>
      </c>
      <c r="F14" s="370">
        <f>SUM(F124)</f>
        <v>22.2</v>
      </c>
      <c r="G14" s="183">
        <f t="shared" si="0"/>
        <v>100</v>
      </c>
    </row>
    <row r="15" spans="1:8" s="184" customFormat="1" ht="17.100000000000001" customHeight="1" x14ac:dyDescent="0.2">
      <c r="A15" s="179" t="str">
        <f>MID(A132,3,4)</f>
        <v>3769</v>
      </c>
      <c r="B15" s="180" t="str">
        <f>MID(A132,14,4)</f>
        <v>2212</v>
      </c>
      <c r="C15" s="185" t="str">
        <f>MID(A132,21,60)</f>
        <v xml:space="preserve">Sankční platby přijaté od jiných subjektů                   </v>
      </c>
      <c r="D15" s="334">
        <v>200</v>
      </c>
      <c r="E15" s="334">
        <v>200</v>
      </c>
      <c r="F15" s="334">
        <f>SUM(F132)</f>
        <v>200</v>
      </c>
      <c r="G15" s="183">
        <f t="shared" si="0"/>
        <v>100</v>
      </c>
    </row>
    <row r="16" spans="1:8" s="184" customFormat="1" ht="17.100000000000001" customHeight="1" x14ac:dyDescent="0.2">
      <c r="A16" s="179" t="str">
        <f>MID(A142,3,4)</f>
        <v>6172</v>
      </c>
      <c r="B16" s="180" t="str">
        <f>MID(A142,14,4)</f>
        <v>2212</v>
      </c>
      <c r="C16" s="185" t="str">
        <f>MID(A142,21,60)</f>
        <v xml:space="preserve">Sankční platby přijaté od jiných subjektů     </v>
      </c>
      <c r="D16" s="334">
        <v>1630</v>
      </c>
      <c r="E16" s="334">
        <v>1699</v>
      </c>
      <c r="F16" s="334">
        <f>SUM(F142)</f>
        <v>1830</v>
      </c>
      <c r="G16" s="183">
        <f t="shared" si="0"/>
        <v>112.26993865030674</v>
      </c>
    </row>
    <row r="17" spans="1:11" s="184" customFormat="1" ht="17.100000000000001" customHeight="1" x14ac:dyDescent="0.2">
      <c r="A17" s="179">
        <v>2221</v>
      </c>
      <c r="B17" s="180">
        <v>2324</v>
      </c>
      <c r="C17" s="185" t="s">
        <v>113</v>
      </c>
      <c r="D17" s="334">
        <v>0</v>
      </c>
      <c r="E17" s="334">
        <v>0</v>
      </c>
      <c r="F17" s="334">
        <f>F152</f>
        <v>37669</v>
      </c>
      <c r="G17" s="183">
        <v>0</v>
      </c>
    </row>
    <row r="18" spans="1:11" s="184" customFormat="1" ht="17.100000000000001" customHeight="1" x14ac:dyDescent="0.2">
      <c r="A18" s="179">
        <v>6172</v>
      </c>
      <c r="B18" s="180">
        <v>2324</v>
      </c>
      <c r="C18" s="185" t="s">
        <v>113</v>
      </c>
      <c r="D18" s="334">
        <v>0</v>
      </c>
      <c r="E18" s="334">
        <v>3664</v>
      </c>
      <c r="F18" s="334">
        <f>F162</f>
        <v>253</v>
      </c>
      <c r="G18" s="183">
        <v>0</v>
      </c>
    </row>
    <row r="19" spans="1:11" s="198" customFormat="1" ht="36.75" customHeight="1" x14ac:dyDescent="0.2">
      <c r="A19" s="194"/>
      <c r="B19" s="195">
        <v>2420</v>
      </c>
      <c r="C19" s="196" t="s">
        <v>84</v>
      </c>
      <c r="D19" s="383">
        <v>400</v>
      </c>
      <c r="E19" s="383">
        <v>400</v>
      </c>
      <c r="F19" s="383">
        <f>SUM(F173)</f>
        <v>5366</v>
      </c>
      <c r="G19" s="197">
        <f t="shared" si="0"/>
        <v>1341.5</v>
      </c>
    </row>
    <row r="20" spans="1:11" s="184" customFormat="1" ht="17.100000000000001" customHeight="1" x14ac:dyDescent="0.2">
      <c r="A20" s="179"/>
      <c r="B20" s="180">
        <v>2441</v>
      </c>
      <c r="C20" s="185" t="s">
        <v>74</v>
      </c>
      <c r="D20" s="334">
        <v>9500</v>
      </c>
      <c r="E20" s="334">
        <v>9500</v>
      </c>
      <c r="F20" s="334">
        <v>0</v>
      </c>
      <c r="G20" s="183">
        <f t="shared" si="0"/>
        <v>0</v>
      </c>
    </row>
    <row r="21" spans="1:11" s="187" customFormat="1" ht="17.100000000000001" customHeight="1" x14ac:dyDescent="0.2">
      <c r="A21" s="179" t="str">
        <f>MID(A183,3,4)</f>
        <v>6172</v>
      </c>
      <c r="B21" s="180" t="str">
        <f>MID(A183,14,4)</f>
        <v>3111</v>
      </c>
      <c r="C21" s="185" t="str">
        <f>MID(A183,21,60)</f>
        <v xml:space="preserve">Příjmy z prodeje pozemků                </v>
      </c>
      <c r="D21" s="334">
        <v>400</v>
      </c>
      <c r="E21" s="334">
        <v>400</v>
      </c>
      <c r="F21" s="334">
        <f>SUM(F183)</f>
        <v>650</v>
      </c>
      <c r="G21" s="183">
        <f t="shared" si="0"/>
        <v>162.5</v>
      </c>
    </row>
    <row r="22" spans="1:11" s="187" customFormat="1" ht="17.100000000000001" customHeight="1" x14ac:dyDescent="0.2">
      <c r="A22" s="179" t="str">
        <f>MID(A187,3,4)</f>
        <v>6172</v>
      </c>
      <c r="B22" s="180" t="str">
        <f>MID(A187,14,4)</f>
        <v>3112</v>
      </c>
      <c r="C22" s="185" t="str">
        <f>MID(A187,21,60)</f>
        <v xml:space="preserve">Příjmy z prodeje ostatních nemovitostí a jejich částí </v>
      </c>
      <c r="D22" s="334">
        <v>18000</v>
      </c>
      <c r="E22" s="334">
        <v>18000</v>
      </c>
      <c r="F22" s="334">
        <f>SUM(F187)</f>
        <v>15150</v>
      </c>
      <c r="G22" s="183">
        <f t="shared" si="0"/>
        <v>84.166666666666671</v>
      </c>
    </row>
    <row r="23" spans="1:11" s="187" customFormat="1" ht="17.100000000000001" customHeight="1" x14ac:dyDescent="0.2">
      <c r="A23" s="179" t="str">
        <f>MID(A191,3,4)</f>
        <v>6310</v>
      </c>
      <c r="B23" s="180" t="str">
        <f>MID(A191,14,4)</f>
        <v>2141</v>
      </c>
      <c r="C23" s="185" t="str">
        <f>MID(A191,21,60)</f>
        <v xml:space="preserve">Příjmy z úroků                                          </v>
      </c>
      <c r="D23" s="370">
        <v>4000.8</v>
      </c>
      <c r="E23" s="370">
        <v>4000.8</v>
      </c>
      <c r="F23" s="334">
        <v>998</v>
      </c>
      <c r="G23" s="183">
        <f t="shared" si="0"/>
        <v>24.945010997800438</v>
      </c>
    </row>
    <row r="24" spans="1:11" s="187" customFormat="1" ht="27" customHeight="1" x14ac:dyDescent="0.2">
      <c r="A24" s="179"/>
      <c r="B24" s="180">
        <v>8115</v>
      </c>
      <c r="C24" s="356" t="s">
        <v>100</v>
      </c>
      <c r="D24" s="334">
        <v>257333</v>
      </c>
      <c r="E24" s="334">
        <v>787861</v>
      </c>
      <c r="F24" s="334">
        <f>SUM(F195)</f>
        <v>307123</v>
      </c>
      <c r="G24" s="183">
        <f t="shared" si="0"/>
        <v>119.34847065864076</v>
      </c>
      <c r="I24" s="187" t="s">
        <v>415</v>
      </c>
    </row>
    <row r="25" spans="1:11" s="187" customFormat="1" ht="17.25" customHeight="1" thickBot="1" x14ac:dyDescent="0.25">
      <c r="A25" s="179"/>
      <c r="B25" s="180">
        <v>8905</v>
      </c>
      <c r="C25" s="356" t="s">
        <v>429</v>
      </c>
      <c r="D25" s="334">
        <v>0</v>
      </c>
      <c r="E25" s="334">
        <v>0</v>
      </c>
      <c r="F25" s="334">
        <v>200000</v>
      </c>
      <c r="G25" s="183"/>
    </row>
    <row r="26" spans="1:11" s="319" customFormat="1" ht="25.5" customHeight="1" thickTop="1" thickBot="1" x14ac:dyDescent="0.3">
      <c r="A26" s="494" t="s">
        <v>8</v>
      </c>
      <c r="B26" s="495"/>
      <c r="C26" s="495"/>
      <c r="D26" s="317">
        <f>SUM(D9:D24)</f>
        <v>526703</v>
      </c>
      <c r="E26" s="317">
        <f>SUM(E9:E24)</f>
        <v>1016916</v>
      </c>
      <c r="F26" s="317">
        <f>SUM(F9:F25)</f>
        <v>758847.2</v>
      </c>
      <c r="G26" s="318">
        <f t="shared" si="0"/>
        <v>144.07497204306793</v>
      </c>
    </row>
    <row r="27" spans="1:11" s="177" customFormat="1" ht="15" thickTop="1" x14ac:dyDescent="0.2">
      <c r="A27" s="188"/>
      <c r="B27" s="188"/>
      <c r="C27" s="26"/>
      <c r="D27" s="27"/>
      <c r="E27" s="27"/>
      <c r="F27" s="27"/>
      <c r="G27" s="189"/>
      <c r="H27" s="26"/>
      <c r="I27" s="26"/>
    </row>
    <row r="28" spans="1:11" s="177" customFormat="1" ht="14.25" x14ac:dyDescent="0.2">
      <c r="A28" s="188"/>
      <c r="B28" s="188"/>
      <c r="C28" s="26"/>
      <c r="D28" s="27"/>
      <c r="E28" s="27"/>
      <c r="F28" s="27"/>
      <c r="G28" s="189"/>
      <c r="H28" s="26"/>
      <c r="I28" s="26"/>
    </row>
    <row r="29" spans="1:11" s="177" customFormat="1" ht="18" x14ac:dyDescent="0.25">
      <c r="A29" s="290" t="s">
        <v>340</v>
      </c>
      <c r="B29" s="188"/>
      <c r="C29" s="26"/>
      <c r="D29" s="27"/>
      <c r="E29" s="27"/>
      <c r="F29" s="27"/>
      <c r="G29" s="189"/>
      <c r="H29" s="26"/>
      <c r="I29" s="26"/>
    </row>
    <row r="30" spans="1:11" s="140" customFormat="1" ht="16.5" thickBot="1" x14ac:dyDescent="0.3">
      <c r="A30" s="480" t="s">
        <v>12</v>
      </c>
      <c r="B30" s="480"/>
      <c r="C30" s="480"/>
      <c r="D30" s="480"/>
      <c r="E30" s="480"/>
      <c r="F30" s="481">
        <f>SUM(F31,F35,F42,F51,F61,F64)</f>
        <v>867</v>
      </c>
      <c r="G30" s="481"/>
      <c r="I30" s="140">
        <f>SUM(I31,I35,I42,I51,I61,I64)</f>
        <v>913</v>
      </c>
      <c r="J30" s="140">
        <f>SUM(J31,J35,J42,J51,J61,J64)</f>
        <v>913</v>
      </c>
      <c r="K30" s="140">
        <f>SUM(K31,K35,K42,K51,K61,K64)</f>
        <v>1239</v>
      </c>
    </row>
    <row r="31" spans="1:11" s="137" customFormat="1" ht="15.75" thickTop="1" x14ac:dyDescent="0.25">
      <c r="A31" s="469" t="s">
        <v>270</v>
      </c>
      <c r="B31" s="470"/>
      <c r="C31" s="470"/>
      <c r="D31" s="470"/>
      <c r="E31" s="470"/>
      <c r="F31" s="471">
        <v>200</v>
      </c>
      <c r="G31" s="471"/>
      <c r="I31" s="137">
        <v>200</v>
      </c>
      <c r="J31" s="137">
        <v>200</v>
      </c>
      <c r="K31" s="137">
        <v>210</v>
      </c>
    </row>
    <row r="32" spans="1:11" s="137" customFormat="1" ht="14.25" x14ac:dyDescent="0.2">
      <c r="A32" s="474" t="s">
        <v>375</v>
      </c>
      <c r="B32" s="474"/>
      <c r="C32" s="474"/>
      <c r="D32" s="474"/>
      <c r="E32" s="474"/>
      <c r="F32" s="474"/>
      <c r="G32" s="474"/>
    </row>
    <row r="33" spans="1:13" s="137" customFormat="1" ht="14.25" x14ac:dyDescent="0.2">
      <c r="A33" s="475"/>
      <c r="B33" s="475"/>
      <c r="C33" s="475"/>
      <c r="D33" s="475"/>
      <c r="E33" s="475"/>
      <c r="F33" s="475"/>
      <c r="G33" s="475"/>
    </row>
    <row r="34" spans="1:13" s="137" customFormat="1" ht="16.5" customHeight="1" x14ac:dyDescent="0.2">
      <c r="A34" s="141"/>
      <c r="B34" s="339"/>
      <c r="C34" s="339"/>
      <c r="D34" s="339"/>
      <c r="E34" s="339"/>
      <c r="F34" s="339"/>
      <c r="G34" s="339"/>
    </row>
    <row r="35" spans="1:13" s="137" customFormat="1" ht="15" x14ac:dyDescent="0.25">
      <c r="A35" s="469" t="s">
        <v>269</v>
      </c>
      <c r="B35" s="470"/>
      <c r="C35" s="470"/>
      <c r="D35" s="470"/>
      <c r="E35" s="470"/>
      <c r="F35" s="471">
        <v>200</v>
      </c>
      <c r="G35" s="471"/>
      <c r="I35" s="137">
        <v>200</v>
      </c>
      <c r="J35" s="137">
        <v>200</v>
      </c>
      <c r="K35" s="137">
        <v>200</v>
      </c>
    </row>
    <row r="36" spans="1:13" s="137" customFormat="1" ht="14.25" x14ac:dyDescent="0.2">
      <c r="A36" s="474" t="s">
        <v>16</v>
      </c>
      <c r="B36" s="474"/>
      <c r="C36" s="474"/>
      <c r="D36" s="474"/>
      <c r="E36" s="474"/>
      <c r="F36" s="474"/>
      <c r="G36" s="474"/>
    </row>
    <row r="37" spans="1:13" s="137" customFormat="1" ht="14.25" x14ac:dyDescent="0.2">
      <c r="A37" s="475"/>
      <c r="B37" s="475"/>
      <c r="C37" s="475"/>
      <c r="D37" s="475"/>
      <c r="E37" s="475"/>
      <c r="F37" s="475"/>
      <c r="G37" s="475"/>
      <c r="J37" s="475"/>
      <c r="K37" s="475"/>
      <c r="L37" s="475"/>
      <c r="M37" s="475"/>
    </row>
    <row r="38" spans="1:13" s="137" customFormat="1" ht="14.25" x14ac:dyDescent="0.2">
      <c r="A38" s="500" t="s">
        <v>17</v>
      </c>
      <c r="B38" s="500"/>
      <c r="C38" s="500"/>
      <c r="D38" s="381"/>
      <c r="E38" s="381"/>
      <c r="F38" s="381"/>
      <c r="G38" s="381"/>
    </row>
    <row r="39" spans="1:13" s="137" customFormat="1" ht="14.25" x14ac:dyDescent="0.2">
      <c r="A39" s="496" t="s">
        <v>94</v>
      </c>
      <c r="B39" s="496"/>
      <c r="C39" s="496"/>
      <c r="D39" s="381"/>
      <c r="E39" s="381"/>
      <c r="F39" s="381"/>
      <c r="G39" s="381"/>
    </row>
    <row r="40" spans="1:13" s="137" customFormat="1" ht="14.25" x14ac:dyDescent="0.2">
      <c r="A40" s="496" t="s">
        <v>95</v>
      </c>
      <c r="B40" s="496"/>
      <c r="C40" s="496"/>
      <c r="D40" s="499"/>
      <c r="E40" s="499"/>
      <c r="F40" s="381"/>
      <c r="G40" s="381"/>
    </row>
    <row r="41" spans="1:13" s="137" customFormat="1" ht="14.25" x14ac:dyDescent="0.2">
      <c r="A41" s="141"/>
      <c r="B41" s="339"/>
      <c r="C41" s="339"/>
      <c r="D41" s="339"/>
      <c r="E41" s="339"/>
      <c r="F41" s="339"/>
      <c r="G41" s="339"/>
    </row>
    <row r="42" spans="1:13" s="137" customFormat="1" ht="15" x14ac:dyDescent="0.25">
      <c r="A42" s="469" t="s">
        <v>268</v>
      </c>
      <c r="B42" s="470"/>
      <c r="C42" s="470"/>
      <c r="D42" s="470"/>
      <c r="E42" s="470"/>
      <c r="F42" s="471">
        <v>116</v>
      </c>
      <c r="G42" s="471"/>
      <c r="I42" s="137">
        <v>5</v>
      </c>
      <c r="J42" s="137">
        <v>5</v>
      </c>
      <c r="K42" s="137">
        <v>88</v>
      </c>
    </row>
    <row r="43" spans="1:13" s="137" customFormat="1" ht="14.25" x14ac:dyDescent="0.2">
      <c r="A43" s="474" t="s">
        <v>98</v>
      </c>
      <c r="B43" s="474"/>
      <c r="C43" s="474"/>
      <c r="D43" s="474"/>
      <c r="E43" s="474"/>
      <c r="F43" s="474"/>
      <c r="G43" s="474"/>
    </row>
    <row r="44" spans="1:13" s="137" customFormat="1" ht="14.25" x14ac:dyDescent="0.2">
      <c r="A44" s="141"/>
      <c r="B44" s="339"/>
      <c r="C44" s="339"/>
      <c r="D44" s="339"/>
      <c r="E44" s="339"/>
      <c r="F44" s="339"/>
      <c r="G44" s="339"/>
    </row>
    <row r="45" spans="1:13" s="137" customFormat="1" ht="14.25" x14ac:dyDescent="0.2">
      <c r="A45" s="141"/>
      <c r="B45" s="339"/>
      <c r="C45" s="339"/>
      <c r="D45" s="339"/>
      <c r="E45" s="339"/>
      <c r="F45" s="339"/>
      <c r="G45" s="339"/>
    </row>
    <row r="46" spans="1:13" s="137" customFormat="1" ht="14.25" x14ac:dyDescent="0.2">
      <c r="A46" s="141"/>
      <c r="B46" s="339"/>
      <c r="C46" s="339"/>
      <c r="D46" s="339"/>
      <c r="E46" s="339"/>
      <c r="F46" s="339"/>
      <c r="G46" s="339"/>
    </row>
    <row r="47" spans="1:13" s="137" customFormat="1" ht="14.25" x14ac:dyDescent="0.2">
      <c r="A47" s="141"/>
      <c r="B47" s="339"/>
      <c r="C47" s="339"/>
      <c r="D47" s="339"/>
      <c r="E47" s="339"/>
      <c r="F47" s="339"/>
      <c r="G47" s="339"/>
    </row>
    <row r="48" spans="1:13" s="137" customFormat="1" ht="14.25" x14ac:dyDescent="0.2">
      <c r="A48" s="141"/>
      <c r="B48" s="339"/>
      <c r="C48" s="339"/>
      <c r="D48" s="339"/>
      <c r="E48" s="339"/>
      <c r="F48" s="339"/>
      <c r="G48" s="339"/>
    </row>
    <row r="49" spans="1:11" s="137" customFormat="1" ht="14.25" x14ac:dyDescent="0.2">
      <c r="A49" s="141"/>
      <c r="B49" s="339"/>
      <c r="C49" s="339"/>
      <c r="D49" s="339"/>
      <c r="E49" s="339"/>
      <c r="F49" s="339"/>
      <c r="G49" s="339"/>
    </row>
    <row r="50" spans="1:11" s="137" customFormat="1" ht="14.25" x14ac:dyDescent="0.2">
      <c r="A50" s="141"/>
      <c r="B50" s="339"/>
      <c r="C50" s="339"/>
      <c r="D50" s="339"/>
      <c r="E50" s="339"/>
      <c r="F50" s="339"/>
      <c r="G50" s="339"/>
    </row>
    <row r="51" spans="1:11" s="137" customFormat="1" ht="15" x14ac:dyDescent="0.25">
      <c r="A51" s="469" t="s">
        <v>267</v>
      </c>
      <c r="B51" s="470"/>
      <c r="C51" s="470"/>
      <c r="D51" s="470"/>
      <c r="E51" s="470"/>
      <c r="F51" s="471">
        <v>250</v>
      </c>
      <c r="G51" s="471"/>
      <c r="I51" s="137">
        <v>353</v>
      </c>
      <c r="J51" s="137">
        <v>353</v>
      </c>
      <c r="K51" s="137">
        <v>381</v>
      </c>
    </row>
    <row r="52" spans="1:11" s="137" customFormat="1" ht="14.25" customHeight="1" x14ac:dyDescent="0.2">
      <c r="A52" s="474" t="s">
        <v>400</v>
      </c>
      <c r="B52" s="476"/>
      <c r="C52" s="476"/>
      <c r="D52" s="476"/>
      <c r="E52" s="476"/>
      <c r="F52" s="476"/>
      <c r="G52" s="476"/>
    </row>
    <row r="53" spans="1:11" s="137" customFormat="1" ht="14.25" x14ac:dyDescent="0.2">
      <c r="A53" s="476"/>
      <c r="B53" s="476"/>
      <c r="C53" s="476"/>
      <c r="D53" s="476"/>
      <c r="E53" s="476"/>
      <c r="F53" s="476"/>
      <c r="G53" s="476"/>
    </row>
    <row r="54" spans="1:11" s="137" customFormat="1" ht="14.25" x14ac:dyDescent="0.2">
      <c r="A54" s="476"/>
      <c r="B54" s="476"/>
      <c r="C54" s="476"/>
      <c r="D54" s="476"/>
      <c r="E54" s="476"/>
      <c r="F54" s="476"/>
      <c r="G54" s="476"/>
    </row>
    <row r="55" spans="1:11" s="137" customFormat="1" ht="14.25" x14ac:dyDescent="0.2">
      <c r="A55" s="476"/>
      <c r="B55" s="476"/>
      <c r="C55" s="476"/>
      <c r="D55" s="476"/>
      <c r="E55" s="476"/>
      <c r="F55" s="476"/>
      <c r="G55" s="476"/>
    </row>
    <row r="56" spans="1:11" s="137" customFormat="1" ht="14.25" x14ac:dyDescent="0.2">
      <c r="A56" s="476"/>
      <c r="B56" s="476"/>
      <c r="C56" s="476"/>
      <c r="D56" s="476"/>
      <c r="E56" s="476"/>
      <c r="F56" s="476"/>
      <c r="G56" s="476"/>
    </row>
    <row r="57" spans="1:11" s="137" customFormat="1" ht="14.25" x14ac:dyDescent="0.2">
      <c r="A57" s="476"/>
      <c r="B57" s="476"/>
      <c r="C57" s="476"/>
      <c r="D57" s="476"/>
      <c r="E57" s="476"/>
      <c r="F57" s="476"/>
      <c r="G57" s="476"/>
    </row>
    <row r="58" spans="1:11" s="137" customFormat="1" ht="14.25" x14ac:dyDescent="0.2">
      <c r="A58" s="476"/>
      <c r="B58" s="476"/>
      <c r="C58" s="476"/>
      <c r="D58" s="476"/>
      <c r="E58" s="476"/>
      <c r="F58" s="476"/>
      <c r="G58" s="476"/>
    </row>
    <row r="59" spans="1:11" s="137" customFormat="1" ht="14.25" x14ac:dyDescent="0.2">
      <c r="A59" s="476"/>
      <c r="B59" s="476"/>
      <c r="C59" s="476"/>
      <c r="D59" s="476"/>
      <c r="E59" s="476"/>
      <c r="F59" s="476"/>
      <c r="G59" s="476"/>
    </row>
    <row r="60" spans="1:11" s="137" customFormat="1" ht="14.25" x14ac:dyDescent="0.2">
      <c r="A60" s="379"/>
      <c r="B60" s="379"/>
      <c r="C60" s="379"/>
      <c r="D60" s="379"/>
      <c r="E60" s="379"/>
      <c r="F60" s="379"/>
      <c r="G60" s="379"/>
    </row>
    <row r="61" spans="1:11" s="137" customFormat="1" ht="15" x14ac:dyDescent="0.25">
      <c r="A61" s="469" t="s">
        <v>266</v>
      </c>
      <c r="B61" s="470"/>
      <c r="C61" s="470"/>
      <c r="D61" s="470"/>
      <c r="E61" s="470"/>
      <c r="F61" s="471">
        <v>100</v>
      </c>
      <c r="G61" s="471"/>
      <c r="I61" s="137">
        <v>150</v>
      </c>
      <c r="J61" s="137">
        <v>150</v>
      </c>
      <c r="K61" s="137">
        <v>347</v>
      </c>
    </row>
    <row r="62" spans="1:11" s="137" customFormat="1" ht="14.25" x14ac:dyDescent="0.2">
      <c r="A62" s="384" t="s">
        <v>433</v>
      </c>
      <c r="B62" s="385"/>
      <c r="C62" s="385"/>
      <c r="D62" s="385"/>
      <c r="E62" s="385"/>
      <c r="F62" s="385"/>
      <c r="G62" s="385"/>
    </row>
    <row r="63" spans="1:11" s="137" customFormat="1" ht="9" customHeight="1" x14ac:dyDescent="0.2">
      <c r="A63" s="381"/>
      <c r="B63" s="381"/>
      <c r="C63" s="381"/>
      <c r="D63" s="381"/>
      <c r="E63" s="381"/>
      <c r="F63" s="381"/>
      <c r="G63" s="381"/>
    </row>
    <row r="64" spans="1:11" s="137" customFormat="1" ht="15" x14ac:dyDescent="0.25">
      <c r="A64" s="469" t="s">
        <v>265</v>
      </c>
      <c r="B64" s="470"/>
      <c r="C64" s="470"/>
      <c r="D64" s="470"/>
      <c r="E64" s="470"/>
      <c r="F64" s="471">
        <v>1</v>
      </c>
      <c r="G64" s="471"/>
      <c r="I64" s="137">
        <v>5</v>
      </c>
      <c r="J64" s="137">
        <v>5</v>
      </c>
      <c r="K64" s="137">
        <v>13</v>
      </c>
    </row>
    <row r="65" spans="1:7" s="137" customFormat="1" ht="14.25" x14ac:dyDescent="0.2">
      <c r="A65" s="491" t="s">
        <v>391</v>
      </c>
      <c r="B65" s="467"/>
      <c r="C65" s="467"/>
      <c r="D65" s="467"/>
      <c r="E65" s="467"/>
      <c r="F65" s="467"/>
      <c r="G65" s="467"/>
    </row>
    <row r="66" spans="1:7" s="137" customFormat="1" ht="14.25" x14ac:dyDescent="0.2">
      <c r="A66" s="467"/>
      <c r="B66" s="467"/>
      <c r="C66" s="467"/>
      <c r="D66" s="467"/>
      <c r="E66" s="467"/>
      <c r="F66" s="467"/>
      <c r="G66" s="467"/>
    </row>
    <row r="67" spans="1:7" s="137" customFormat="1" ht="14.25" x14ac:dyDescent="0.2">
      <c r="A67" s="374"/>
      <c r="B67" s="374"/>
      <c r="C67" s="374"/>
      <c r="D67" s="374"/>
      <c r="E67" s="374"/>
      <c r="F67" s="374"/>
      <c r="G67" s="374"/>
    </row>
    <row r="68" spans="1:7" s="140" customFormat="1" ht="16.5" thickBot="1" x14ac:dyDescent="0.3">
      <c r="A68" s="480" t="s">
        <v>33</v>
      </c>
      <c r="B68" s="480"/>
      <c r="C68" s="480"/>
      <c r="D68" s="480"/>
      <c r="E68" s="480"/>
      <c r="F68" s="481">
        <f>SUM(D75,D83)</f>
        <v>150776</v>
      </c>
      <c r="G68" s="481"/>
    </row>
    <row r="69" spans="1:7" s="137" customFormat="1" ht="15.75" thickTop="1" x14ac:dyDescent="0.25">
      <c r="A69" s="348" t="s">
        <v>91</v>
      </c>
      <c r="B69" s="136"/>
      <c r="D69" s="138"/>
      <c r="E69" s="138"/>
      <c r="F69" s="138"/>
      <c r="G69" s="139"/>
    </row>
    <row r="70" spans="1:7" s="137" customFormat="1" ht="14.25" x14ac:dyDescent="0.2">
      <c r="A70" s="130" t="s">
        <v>85</v>
      </c>
      <c r="B70" s="136"/>
      <c r="D70" s="468">
        <v>57728</v>
      </c>
      <c r="E70" s="468"/>
      <c r="F70" s="138"/>
      <c r="G70" s="139"/>
    </row>
    <row r="71" spans="1:7" s="137" customFormat="1" ht="14.25" x14ac:dyDescent="0.2">
      <c r="A71" s="130" t="s">
        <v>88</v>
      </c>
      <c r="B71" s="136"/>
      <c r="D71" s="468">
        <v>39891</v>
      </c>
      <c r="E71" s="468"/>
      <c r="F71" s="138"/>
      <c r="G71" s="139"/>
    </row>
    <row r="72" spans="1:7" s="137" customFormat="1" ht="14.25" x14ac:dyDescent="0.2">
      <c r="A72" s="130" t="s">
        <v>86</v>
      </c>
      <c r="B72" s="136"/>
      <c r="D72" s="468">
        <v>25857</v>
      </c>
      <c r="E72" s="468"/>
      <c r="F72" s="138"/>
      <c r="G72" s="139"/>
    </row>
    <row r="73" spans="1:7" s="137" customFormat="1" ht="14.25" x14ac:dyDescent="0.2">
      <c r="A73" s="130" t="s">
        <v>87</v>
      </c>
      <c r="B73" s="136"/>
      <c r="D73" s="468">
        <v>15227</v>
      </c>
      <c r="E73" s="468"/>
      <c r="F73" s="138"/>
      <c r="G73" s="139"/>
    </row>
    <row r="74" spans="1:7" s="137" customFormat="1" ht="14.25" x14ac:dyDescent="0.2">
      <c r="A74" s="130" t="s">
        <v>89</v>
      </c>
      <c r="B74" s="136"/>
      <c r="D74" s="468">
        <v>11973</v>
      </c>
      <c r="E74" s="468"/>
      <c r="F74" s="138"/>
      <c r="G74" s="139"/>
    </row>
    <row r="75" spans="1:7" s="137" customFormat="1" ht="15" x14ac:dyDescent="0.25">
      <c r="A75" s="349" t="s">
        <v>8</v>
      </c>
      <c r="B75" s="350"/>
      <c r="C75" s="351"/>
      <c r="D75" s="492">
        <f>SUM(D70:E74)</f>
        <v>150676</v>
      </c>
      <c r="E75" s="492"/>
      <c r="F75" s="138"/>
      <c r="G75" s="139"/>
    </row>
    <row r="76" spans="1:7" s="137" customFormat="1" ht="14.25" x14ac:dyDescent="0.2">
      <c r="A76" s="136"/>
      <c r="B76" s="136"/>
      <c r="D76" s="138"/>
      <c r="E76" s="138"/>
      <c r="F76" s="138"/>
      <c r="G76" s="139"/>
    </row>
    <row r="77" spans="1:7" s="137" customFormat="1" ht="15" x14ac:dyDescent="0.25">
      <c r="A77" s="348" t="s">
        <v>92</v>
      </c>
      <c r="B77" s="136"/>
      <c r="D77" s="138"/>
      <c r="E77" s="138"/>
      <c r="F77" s="138"/>
      <c r="G77" s="139"/>
    </row>
    <row r="78" spans="1:7" s="137" customFormat="1" ht="14.25" x14ac:dyDescent="0.2">
      <c r="A78" s="130" t="s">
        <v>296</v>
      </c>
      <c r="B78" s="136"/>
      <c r="D78" s="468">
        <v>0</v>
      </c>
      <c r="E78" s="468"/>
      <c r="F78" s="138"/>
      <c r="G78" s="139"/>
    </row>
    <row r="79" spans="1:7" s="137" customFormat="1" ht="14.25" x14ac:dyDescent="0.2">
      <c r="A79" s="130" t="s">
        <v>376</v>
      </c>
      <c r="B79" s="136"/>
      <c r="D79" s="341"/>
      <c r="E79" s="358">
        <v>0</v>
      </c>
      <c r="F79" s="138"/>
      <c r="G79" s="139"/>
    </row>
    <row r="80" spans="1:7" s="137" customFormat="1" ht="14.25" x14ac:dyDescent="0.2">
      <c r="A80" s="130" t="s">
        <v>102</v>
      </c>
      <c r="B80" s="136"/>
      <c r="D80" s="341"/>
      <c r="E80" s="341">
        <v>0</v>
      </c>
      <c r="F80" s="138"/>
      <c r="G80" s="139"/>
    </row>
    <row r="81" spans="1:12" s="137" customFormat="1" ht="14.25" x14ac:dyDescent="0.2">
      <c r="A81" s="130" t="s">
        <v>297</v>
      </c>
      <c r="B81" s="136"/>
      <c r="D81" s="341"/>
      <c r="E81" s="341">
        <v>100</v>
      </c>
      <c r="F81" s="138"/>
      <c r="G81" s="139"/>
    </row>
    <row r="82" spans="1:12" s="137" customFormat="1" ht="14.25" x14ac:dyDescent="0.2">
      <c r="A82" s="130" t="s">
        <v>93</v>
      </c>
      <c r="B82" s="136"/>
      <c r="D82" s="341"/>
      <c r="E82" s="341"/>
      <c r="F82" s="138"/>
      <c r="G82" s="139"/>
    </row>
    <row r="83" spans="1:12" s="137" customFormat="1" ht="15" x14ac:dyDescent="0.25">
      <c r="A83" s="349" t="s">
        <v>8</v>
      </c>
      <c r="B83" s="350"/>
      <c r="C83" s="351"/>
      <c r="D83" s="492">
        <f>SUM(D78:E82)</f>
        <v>100</v>
      </c>
      <c r="E83" s="492"/>
      <c r="F83" s="138"/>
      <c r="G83" s="139"/>
    </row>
    <row r="84" spans="1:12" s="137" customFormat="1" ht="14.25" x14ac:dyDescent="0.2">
      <c r="A84" s="136"/>
      <c r="B84" s="136"/>
      <c r="D84" s="138"/>
      <c r="E84" s="138"/>
      <c r="F84" s="138"/>
      <c r="G84" s="139"/>
    </row>
    <row r="85" spans="1:12" s="140" customFormat="1" ht="16.5" thickBot="1" x14ac:dyDescent="0.3">
      <c r="A85" s="480" t="s">
        <v>18</v>
      </c>
      <c r="B85" s="480"/>
      <c r="C85" s="480"/>
      <c r="D85" s="480"/>
      <c r="E85" s="480"/>
      <c r="F85" s="481">
        <v>20</v>
      </c>
      <c r="G85" s="481"/>
    </row>
    <row r="86" spans="1:12" s="140" customFormat="1" ht="16.5" thickTop="1" x14ac:dyDescent="0.25">
      <c r="A86" s="469" t="s">
        <v>264</v>
      </c>
      <c r="B86" s="470"/>
      <c r="C86" s="470"/>
      <c r="D86" s="470"/>
      <c r="E86" s="470"/>
      <c r="F86" s="143"/>
      <c r="G86" s="143"/>
    </row>
    <row r="87" spans="1:12" s="137" customFormat="1" ht="14.25" x14ac:dyDescent="0.2">
      <c r="A87" s="497" t="s">
        <v>353</v>
      </c>
      <c r="B87" s="498"/>
      <c r="C87" s="498"/>
      <c r="D87" s="498"/>
      <c r="E87" s="498"/>
      <c r="F87" s="498"/>
      <c r="G87" s="498"/>
    </row>
    <row r="88" spans="1:12" s="137" customFormat="1" ht="14.25" x14ac:dyDescent="0.2">
      <c r="A88" s="475"/>
      <c r="B88" s="475"/>
      <c r="C88" s="475"/>
      <c r="D88" s="475"/>
      <c r="E88" s="475"/>
      <c r="F88" s="475"/>
      <c r="G88" s="475"/>
    </row>
    <row r="89" spans="1:12" s="137" customFormat="1" ht="14.25" x14ac:dyDescent="0.2">
      <c r="A89" s="499"/>
      <c r="B89" s="499"/>
      <c r="C89" s="499"/>
      <c r="D89" s="499"/>
      <c r="E89" s="499"/>
      <c r="F89" s="499"/>
      <c r="G89" s="499"/>
    </row>
    <row r="90" spans="1:12" s="137" customFormat="1" ht="14.25" x14ac:dyDescent="0.2">
      <c r="A90" s="136"/>
      <c r="B90" s="136"/>
      <c r="D90" s="138"/>
      <c r="E90" s="138"/>
      <c r="F90" s="138"/>
      <c r="G90" s="139"/>
      <c r="I90" s="137">
        <f>SUM(I91:I92)</f>
        <v>103</v>
      </c>
      <c r="J90" s="137">
        <f t="shared" ref="J90:K90" si="1">SUM(J91:J92)</f>
        <v>103</v>
      </c>
      <c r="K90" s="137">
        <f t="shared" si="1"/>
        <v>121</v>
      </c>
    </row>
    <row r="91" spans="1:12" s="140" customFormat="1" ht="16.5" thickBot="1" x14ac:dyDescent="0.3">
      <c r="A91" s="480" t="s">
        <v>13</v>
      </c>
      <c r="B91" s="480"/>
      <c r="C91" s="480"/>
      <c r="D91" s="480"/>
      <c r="E91" s="480"/>
      <c r="F91" s="481">
        <f>SUM(F92)</f>
        <v>43</v>
      </c>
      <c r="G91" s="481"/>
      <c r="I91" s="140">
        <v>43</v>
      </c>
      <c r="J91" s="140">
        <v>43</v>
      </c>
      <c r="K91" s="140">
        <v>43</v>
      </c>
    </row>
    <row r="92" spans="1:12" s="137" customFormat="1" ht="16.5" thickTop="1" x14ac:dyDescent="0.25">
      <c r="A92" s="469" t="s">
        <v>395</v>
      </c>
      <c r="B92" s="470"/>
      <c r="C92" s="470"/>
      <c r="D92" s="470"/>
      <c r="E92" s="470"/>
      <c r="F92" s="471">
        <v>43</v>
      </c>
      <c r="G92" s="471"/>
      <c r="I92" s="140">
        <v>60</v>
      </c>
      <c r="J92" s="140">
        <v>60</v>
      </c>
      <c r="K92" s="140">
        <v>78</v>
      </c>
      <c r="L92" s="140"/>
    </row>
    <row r="93" spans="1:12" s="137" customFormat="1" ht="14.25" customHeight="1" x14ac:dyDescent="0.2">
      <c r="A93" s="491" t="s">
        <v>434</v>
      </c>
      <c r="B93" s="491"/>
      <c r="C93" s="491"/>
      <c r="D93" s="491"/>
      <c r="E93" s="491"/>
      <c r="F93" s="468"/>
      <c r="G93" s="468"/>
    </row>
    <row r="94" spans="1:12" s="137" customFormat="1" ht="14.25" customHeight="1" x14ac:dyDescent="0.2"/>
    <row r="95" spans="1:12" s="140" customFormat="1" ht="16.5" thickBot="1" x14ac:dyDescent="0.3">
      <c r="A95" s="480" t="s">
        <v>14</v>
      </c>
      <c r="B95" s="480"/>
      <c r="C95" s="480"/>
      <c r="D95" s="480"/>
      <c r="E95" s="480"/>
      <c r="F95" s="481">
        <f>SUM(F96,F101,F109,F117)</f>
        <v>37880</v>
      </c>
      <c r="G95" s="481"/>
      <c r="I95" s="140">
        <f>SUM(I96,I101,I109,I117)</f>
        <v>38099</v>
      </c>
      <c r="J95" s="140">
        <f>SUM(J96,J101,J109,J117)</f>
        <v>37910</v>
      </c>
      <c r="K95" s="140">
        <f>SUM(K96,K101,K109,K117)</f>
        <v>28939</v>
      </c>
    </row>
    <row r="96" spans="1:12" s="137" customFormat="1" ht="15.75" thickTop="1" x14ac:dyDescent="0.25">
      <c r="A96" s="469" t="s">
        <v>120</v>
      </c>
      <c r="B96" s="470"/>
      <c r="C96" s="470"/>
      <c r="D96" s="470"/>
      <c r="E96" s="470"/>
      <c r="F96" s="471">
        <v>153</v>
      </c>
      <c r="G96" s="471"/>
      <c r="I96" s="135">
        <v>147</v>
      </c>
      <c r="J96" s="135">
        <v>0</v>
      </c>
      <c r="K96" s="135">
        <v>0</v>
      </c>
    </row>
    <row r="97" spans="1:11" s="145" customFormat="1" ht="15" customHeight="1" x14ac:dyDescent="0.25">
      <c r="A97" s="490" t="s">
        <v>352</v>
      </c>
      <c r="B97" s="490"/>
      <c r="C97" s="490"/>
      <c r="D97" s="490"/>
      <c r="E97" s="490"/>
      <c r="F97" s="386"/>
      <c r="G97" s="386"/>
      <c r="I97" s="340"/>
      <c r="J97" s="340"/>
      <c r="K97" s="340"/>
    </row>
    <row r="98" spans="1:11" s="137" customFormat="1" ht="15" x14ac:dyDescent="0.25">
      <c r="A98" s="145" t="s">
        <v>378</v>
      </c>
      <c r="B98" s="145"/>
      <c r="C98" s="145"/>
      <c r="D98" s="145"/>
      <c r="E98" s="145"/>
      <c r="F98" s="468">
        <v>143</v>
      </c>
      <c r="G98" s="468"/>
      <c r="I98" s="135"/>
      <c r="J98" s="135"/>
      <c r="K98" s="135"/>
    </row>
    <row r="99" spans="1:11" s="137" customFormat="1" ht="14.25" x14ac:dyDescent="0.2">
      <c r="A99" s="387" t="s">
        <v>379</v>
      </c>
      <c r="B99" s="387"/>
      <c r="C99" s="387"/>
      <c r="D99" s="387"/>
      <c r="E99" s="387"/>
      <c r="F99" s="468">
        <v>10</v>
      </c>
      <c r="G99" s="468"/>
    </row>
    <row r="100" spans="1:11" s="137" customFormat="1" ht="11.25" customHeight="1" x14ac:dyDescent="0.2">
      <c r="A100" s="141"/>
      <c r="B100" s="141"/>
      <c r="C100" s="141"/>
      <c r="D100" s="141"/>
      <c r="E100" s="141"/>
      <c r="F100" s="141"/>
      <c r="G100" s="141"/>
    </row>
    <row r="101" spans="1:11" s="137" customFormat="1" ht="15" x14ac:dyDescent="0.25">
      <c r="A101" s="469" t="s">
        <v>276</v>
      </c>
      <c r="B101" s="470"/>
      <c r="C101" s="470"/>
      <c r="D101" s="470"/>
      <c r="E101" s="470"/>
      <c r="F101" s="471">
        <v>108</v>
      </c>
      <c r="G101" s="471"/>
      <c r="I101" s="137">
        <v>459</v>
      </c>
      <c r="J101" s="137">
        <v>402</v>
      </c>
      <c r="K101" s="137">
        <v>335</v>
      </c>
    </row>
    <row r="102" spans="1:11" s="137" customFormat="1" ht="14.25" customHeight="1" x14ac:dyDescent="0.2">
      <c r="A102" s="491" t="s">
        <v>437</v>
      </c>
      <c r="B102" s="491"/>
      <c r="C102" s="491"/>
      <c r="D102" s="491"/>
      <c r="E102" s="491"/>
      <c r="F102" s="491"/>
      <c r="G102" s="381"/>
    </row>
    <row r="103" spans="1:11" s="137" customFormat="1" ht="14.25" x14ac:dyDescent="0.2">
      <c r="A103" s="141"/>
      <c r="B103" s="141"/>
      <c r="C103" s="141"/>
      <c r="D103" s="141"/>
      <c r="E103" s="141"/>
      <c r="F103" s="141"/>
      <c r="G103" s="141"/>
    </row>
    <row r="104" spans="1:11" s="137" customFormat="1" ht="14.25" x14ac:dyDescent="0.2">
      <c r="A104" s="141"/>
      <c r="B104" s="141"/>
      <c r="C104" s="141"/>
      <c r="D104" s="141"/>
      <c r="E104" s="141"/>
      <c r="F104" s="141"/>
      <c r="G104" s="141"/>
    </row>
    <row r="105" spans="1:11" s="137" customFormat="1" ht="14.25" x14ac:dyDescent="0.2">
      <c r="A105" s="141"/>
      <c r="B105" s="141"/>
      <c r="C105" s="141"/>
      <c r="D105" s="141"/>
      <c r="E105" s="141"/>
      <c r="F105" s="141"/>
      <c r="G105" s="141"/>
    </row>
    <row r="106" spans="1:11" s="137" customFormat="1" ht="14.25" x14ac:dyDescent="0.2">
      <c r="A106" s="141"/>
      <c r="B106" s="141"/>
      <c r="C106" s="141"/>
      <c r="D106" s="141"/>
      <c r="E106" s="141"/>
      <c r="F106" s="141"/>
      <c r="G106" s="141"/>
    </row>
    <row r="107" spans="1:11" s="137" customFormat="1" ht="14.25" x14ac:dyDescent="0.2">
      <c r="A107" s="141"/>
      <c r="B107" s="141"/>
      <c r="C107" s="141"/>
      <c r="D107" s="141"/>
      <c r="E107" s="141"/>
      <c r="F107" s="141"/>
      <c r="G107" s="141"/>
    </row>
    <row r="108" spans="1:11" s="137" customFormat="1" ht="14.25" x14ac:dyDescent="0.2">
      <c r="A108" s="141"/>
      <c r="B108" s="141"/>
      <c r="C108" s="141"/>
      <c r="D108" s="141"/>
      <c r="E108" s="141"/>
      <c r="F108" s="141"/>
      <c r="G108" s="141"/>
    </row>
    <row r="109" spans="1:11" s="137" customFormat="1" ht="15" x14ac:dyDescent="0.25">
      <c r="A109" s="469" t="s">
        <v>275</v>
      </c>
      <c r="B109" s="470"/>
      <c r="C109" s="470"/>
      <c r="D109" s="470"/>
      <c r="E109" s="470"/>
      <c r="F109" s="471">
        <v>1596</v>
      </c>
      <c r="G109" s="471"/>
      <c r="I109" s="135">
        <v>1596</v>
      </c>
      <c r="J109" s="135">
        <v>1596</v>
      </c>
      <c r="K109" s="135">
        <v>1197</v>
      </c>
    </row>
    <row r="110" spans="1:11" s="137" customFormat="1" ht="14.25" customHeight="1" x14ac:dyDescent="0.2">
      <c r="A110" s="491" t="s">
        <v>388</v>
      </c>
      <c r="B110" s="484"/>
      <c r="C110" s="484"/>
      <c r="D110" s="484"/>
      <c r="E110" s="484"/>
      <c r="F110" s="484"/>
      <c r="G110" s="484"/>
    </row>
    <row r="111" spans="1:11" s="137" customFormat="1" ht="14.25" x14ac:dyDescent="0.2">
      <c r="A111" s="484"/>
      <c r="B111" s="484"/>
      <c r="C111" s="484"/>
      <c r="D111" s="484"/>
      <c r="E111" s="484"/>
      <c r="F111" s="484"/>
      <c r="G111" s="484"/>
    </row>
    <row r="112" spans="1:11" s="137" customFormat="1" ht="14.25" x14ac:dyDescent="0.2">
      <c r="A112" s="484"/>
      <c r="B112" s="484"/>
      <c r="C112" s="484"/>
      <c r="D112" s="484"/>
      <c r="E112" s="484"/>
      <c r="F112" s="484"/>
      <c r="G112" s="484"/>
    </row>
    <row r="113" spans="1:12" s="137" customFormat="1" ht="14.25" x14ac:dyDescent="0.2">
      <c r="A113" s="484"/>
      <c r="B113" s="484"/>
      <c r="C113" s="484"/>
      <c r="D113" s="484"/>
      <c r="E113" s="484"/>
      <c r="F113" s="484"/>
      <c r="G113" s="484"/>
    </row>
    <row r="114" spans="1:12" s="137" customFormat="1" ht="14.25" x14ac:dyDescent="0.2">
      <c r="A114" s="484"/>
      <c r="B114" s="484"/>
      <c r="C114" s="484"/>
      <c r="D114" s="484"/>
      <c r="E114" s="484"/>
      <c r="F114" s="484"/>
      <c r="G114" s="484"/>
    </row>
    <row r="115" spans="1:12" s="137" customFormat="1" ht="14.25" x14ac:dyDescent="0.2">
      <c r="A115" s="484"/>
      <c r="B115" s="484"/>
      <c r="C115" s="484"/>
      <c r="D115" s="484"/>
      <c r="E115" s="484"/>
      <c r="F115" s="484"/>
      <c r="G115" s="484"/>
    </row>
    <row r="116" spans="1:12" s="137" customFormat="1" ht="14.25" x14ac:dyDescent="0.2">
      <c r="A116" s="136"/>
      <c r="B116" s="136"/>
      <c r="D116" s="138"/>
      <c r="E116" s="138"/>
      <c r="F116" s="138"/>
      <c r="G116" s="139"/>
    </row>
    <row r="117" spans="1:12" s="137" customFormat="1" ht="15" x14ac:dyDescent="0.25">
      <c r="A117" s="469" t="s">
        <v>24</v>
      </c>
      <c r="B117" s="470"/>
      <c r="C117" s="470"/>
      <c r="D117" s="470"/>
      <c r="E117" s="470"/>
      <c r="F117" s="471">
        <f>SUM(F119:G122)</f>
        <v>36023</v>
      </c>
      <c r="G117" s="471"/>
      <c r="I117" s="135">
        <v>35897</v>
      </c>
      <c r="J117" s="135">
        <v>35912</v>
      </c>
      <c r="K117" s="135">
        <v>27407</v>
      </c>
    </row>
    <row r="118" spans="1:12" s="137" customFormat="1" ht="14.25" x14ac:dyDescent="0.2">
      <c r="A118" s="130" t="s">
        <v>25</v>
      </c>
      <c r="B118" s="136"/>
      <c r="D118" s="138"/>
      <c r="E118" s="138"/>
      <c r="F118" s="468"/>
      <c r="G118" s="468"/>
    </row>
    <row r="119" spans="1:12" s="137" customFormat="1" ht="14.25" x14ac:dyDescent="0.2">
      <c r="A119" s="130" t="s">
        <v>280</v>
      </c>
      <c r="B119" s="136"/>
      <c r="D119" s="138"/>
      <c r="E119" s="138"/>
      <c r="F119" s="468">
        <v>27879</v>
      </c>
      <c r="G119" s="468"/>
    </row>
    <row r="120" spans="1:12" s="137" customFormat="1" ht="14.25" x14ac:dyDescent="0.2">
      <c r="A120" s="130" t="s">
        <v>279</v>
      </c>
      <c r="B120" s="136"/>
      <c r="D120" s="138"/>
      <c r="E120" s="138"/>
      <c r="F120" s="468">
        <v>4000</v>
      </c>
      <c r="G120" s="468"/>
    </row>
    <row r="121" spans="1:12" s="137" customFormat="1" ht="14.25" x14ac:dyDescent="0.2">
      <c r="A121" s="130" t="s">
        <v>278</v>
      </c>
      <c r="B121" s="136"/>
      <c r="D121" s="138"/>
      <c r="E121" s="138"/>
      <c r="F121" s="468">
        <v>1356</v>
      </c>
      <c r="G121" s="468"/>
    </row>
    <row r="122" spans="1:12" s="137" customFormat="1" ht="14.25" x14ac:dyDescent="0.2">
      <c r="A122" s="130" t="s">
        <v>277</v>
      </c>
      <c r="B122" s="136"/>
      <c r="D122" s="138"/>
      <c r="E122" s="138"/>
      <c r="F122" s="468">
        <v>2788</v>
      </c>
      <c r="G122" s="468"/>
    </row>
    <row r="123" spans="1:12" s="137" customFormat="1" ht="14.25" x14ac:dyDescent="0.2">
      <c r="A123" s="130"/>
      <c r="B123" s="136"/>
      <c r="D123" s="138"/>
      <c r="E123" s="138"/>
      <c r="F123" s="380"/>
      <c r="G123" s="380"/>
    </row>
    <row r="124" spans="1:12" s="140" customFormat="1" ht="16.5" thickBot="1" x14ac:dyDescent="0.3">
      <c r="A124" s="480" t="s">
        <v>15</v>
      </c>
      <c r="B124" s="480"/>
      <c r="C124" s="480"/>
      <c r="D124" s="480"/>
      <c r="E124" s="480"/>
      <c r="F124" s="489">
        <f>SUM(F125,F128)</f>
        <v>22.2</v>
      </c>
      <c r="G124" s="489"/>
      <c r="I124" s="140">
        <f>SUM(I125:I128)</f>
        <v>22.2</v>
      </c>
      <c r="J124" s="140">
        <f t="shared" ref="J124:K124" si="2">SUM(J125:J128)</f>
        <v>22.2</v>
      </c>
      <c r="K124" s="140">
        <f t="shared" si="2"/>
        <v>150.1</v>
      </c>
    </row>
    <row r="125" spans="1:12" s="137" customFormat="1" ht="15.75" thickTop="1" x14ac:dyDescent="0.25">
      <c r="A125" s="469" t="s">
        <v>393</v>
      </c>
      <c r="B125" s="470"/>
      <c r="C125" s="470"/>
      <c r="D125" s="470"/>
      <c r="E125" s="470"/>
      <c r="F125" s="471">
        <v>22</v>
      </c>
      <c r="G125" s="471"/>
      <c r="I125" s="186">
        <v>22</v>
      </c>
      <c r="J125" s="186">
        <v>22</v>
      </c>
      <c r="K125" s="186">
        <v>150</v>
      </c>
      <c r="L125" s="186"/>
    </row>
    <row r="126" spans="1:12" s="137" customFormat="1" ht="14.25" x14ac:dyDescent="0.2">
      <c r="A126" s="474" t="s">
        <v>435</v>
      </c>
      <c r="B126" s="474"/>
      <c r="C126" s="474"/>
      <c r="D126" s="474"/>
      <c r="E126" s="474"/>
      <c r="F126" s="474"/>
      <c r="G126" s="474"/>
      <c r="I126" s="186"/>
      <c r="J126" s="186"/>
      <c r="K126" s="186"/>
      <c r="L126" s="186"/>
    </row>
    <row r="127" spans="1:12" s="137" customFormat="1" ht="14.25" x14ac:dyDescent="0.2">
      <c r="A127" s="381"/>
      <c r="B127" s="381"/>
      <c r="C127" s="381"/>
      <c r="D127" s="381"/>
      <c r="E127" s="381"/>
      <c r="F127" s="381"/>
      <c r="G127" s="381"/>
      <c r="I127" s="186"/>
      <c r="J127" s="186"/>
      <c r="K127" s="186"/>
      <c r="L127" s="186"/>
    </row>
    <row r="128" spans="1:12" s="144" customFormat="1" ht="15.75" x14ac:dyDescent="0.25">
      <c r="A128" s="142" t="s">
        <v>394</v>
      </c>
      <c r="B128" s="142"/>
      <c r="C128" s="142"/>
      <c r="D128" s="142"/>
      <c r="E128" s="142"/>
      <c r="F128" s="488">
        <v>0.2</v>
      </c>
      <c r="G128" s="488"/>
      <c r="I128" s="342">
        <v>0.2</v>
      </c>
      <c r="J128" s="342">
        <v>0.2</v>
      </c>
      <c r="K128" s="342">
        <v>0.1</v>
      </c>
      <c r="L128" s="342"/>
    </row>
    <row r="129" spans="1:18" s="137" customFormat="1" ht="14.25" x14ac:dyDescent="0.2">
      <c r="A129" s="474" t="s">
        <v>436</v>
      </c>
      <c r="B129" s="475"/>
      <c r="C129" s="475"/>
      <c r="D129" s="475"/>
      <c r="E129" s="475"/>
      <c r="F129" s="475"/>
      <c r="G129" s="475"/>
      <c r="I129" s="186"/>
      <c r="J129" s="186"/>
      <c r="K129" s="186"/>
      <c r="L129" s="186"/>
    </row>
    <row r="130" spans="1:18" s="137" customFormat="1" ht="14.25" x14ac:dyDescent="0.2">
      <c r="A130" s="476"/>
      <c r="B130" s="476"/>
      <c r="C130" s="476"/>
      <c r="D130" s="476"/>
      <c r="E130" s="476"/>
      <c r="F130" s="476"/>
      <c r="G130" s="476"/>
      <c r="I130" s="186"/>
      <c r="J130" s="186"/>
      <c r="K130" s="186"/>
      <c r="L130" s="186"/>
    </row>
    <row r="131" spans="1:18" s="137" customFormat="1" ht="14.25" x14ac:dyDescent="0.2">
      <c r="A131" s="381"/>
      <c r="B131" s="381"/>
      <c r="C131" s="381"/>
      <c r="D131" s="381"/>
      <c r="E131" s="381"/>
      <c r="F131" s="381"/>
      <c r="G131" s="381"/>
    </row>
    <row r="132" spans="1:18" s="140" customFormat="1" ht="16.5" thickBot="1" x14ac:dyDescent="0.3">
      <c r="A132" s="480" t="s">
        <v>103</v>
      </c>
      <c r="B132" s="480"/>
      <c r="C132" s="480"/>
      <c r="D132" s="480"/>
      <c r="E132" s="480"/>
      <c r="F132" s="481">
        <f>SUM(F133)</f>
        <v>200</v>
      </c>
      <c r="G132" s="481"/>
    </row>
    <row r="133" spans="1:18" s="324" customFormat="1" ht="15.75" thickTop="1" x14ac:dyDescent="0.25">
      <c r="A133" s="469" t="s">
        <v>23</v>
      </c>
      <c r="B133" s="470"/>
      <c r="C133" s="470"/>
      <c r="D133" s="470"/>
      <c r="E133" s="470"/>
      <c r="F133" s="471">
        <v>200</v>
      </c>
      <c r="G133" s="471"/>
      <c r="I133" s="501" t="s">
        <v>22</v>
      </c>
      <c r="J133" s="501"/>
      <c r="K133" s="501"/>
      <c r="L133" s="501"/>
    </row>
    <row r="134" spans="1:18" s="145" customFormat="1" ht="14.25" x14ac:dyDescent="0.2">
      <c r="A134" s="130" t="s">
        <v>19</v>
      </c>
      <c r="B134" s="130"/>
      <c r="D134" s="388"/>
      <c r="E134" s="388"/>
      <c r="F134" s="388"/>
      <c r="G134" s="389"/>
      <c r="I134" s="146"/>
      <c r="J134" s="146"/>
      <c r="K134" s="146"/>
      <c r="L134" s="146"/>
    </row>
    <row r="135" spans="1:18" s="145" customFormat="1" ht="14.25" x14ac:dyDescent="0.2">
      <c r="A135" s="130" t="s">
        <v>20</v>
      </c>
      <c r="B135" s="130"/>
      <c r="D135" s="388"/>
      <c r="E135" s="388"/>
      <c r="F135" s="388"/>
      <c r="G135" s="389"/>
    </row>
    <row r="136" spans="1:18" s="145" customFormat="1" ht="14.25" x14ac:dyDescent="0.2">
      <c r="A136" s="502" t="s">
        <v>377</v>
      </c>
      <c r="B136" s="484"/>
      <c r="C136" s="484"/>
      <c r="D136" s="484"/>
      <c r="E136" s="484"/>
      <c r="F136" s="484"/>
      <c r="G136" s="484"/>
    </row>
    <row r="137" spans="1:18" s="145" customFormat="1" ht="14.25" x14ac:dyDescent="0.2">
      <c r="A137" s="484"/>
      <c r="B137" s="484"/>
      <c r="C137" s="484"/>
      <c r="D137" s="484"/>
      <c r="E137" s="484"/>
      <c r="F137" s="484"/>
      <c r="G137" s="484"/>
    </row>
    <row r="138" spans="1:18" s="145" customFormat="1" ht="14.25" x14ac:dyDescent="0.2">
      <c r="A138" s="502" t="s">
        <v>21</v>
      </c>
      <c r="B138" s="484"/>
      <c r="C138" s="484"/>
      <c r="D138" s="484"/>
      <c r="E138" s="484"/>
      <c r="F138" s="484"/>
      <c r="G138" s="484"/>
      <c r="I138" s="145" t="s">
        <v>383</v>
      </c>
      <c r="R138" s="324"/>
    </row>
    <row r="139" spans="1:18" s="145" customFormat="1" ht="14.25" x14ac:dyDescent="0.2">
      <c r="A139" s="484"/>
      <c r="B139" s="484"/>
      <c r="C139" s="484"/>
      <c r="D139" s="484"/>
      <c r="E139" s="484"/>
      <c r="F139" s="484"/>
      <c r="G139" s="484"/>
      <c r="R139" s="324"/>
    </row>
    <row r="140" spans="1:18" s="145" customFormat="1" ht="14.25" x14ac:dyDescent="0.2">
      <c r="A140" s="130" t="s">
        <v>438</v>
      </c>
      <c r="B140" s="130"/>
      <c r="D140" s="388"/>
      <c r="E140" s="388"/>
      <c r="F140" s="388"/>
      <c r="G140" s="389"/>
    </row>
    <row r="141" spans="1:18" s="324" customFormat="1" x14ac:dyDescent="0.2">
      <c r="A141" s="326"/>
      <c r="B141" s="326"/>
      <c r="D141" s="322"/>
      <c r="E141" s="322"/>
      <c r="F141" s="322"/>
      <c r="G141" s="323"/>
    </row>
    <row r="142" spans="1:18" s="140" customFormat="1" ht="16.5" thickBot="1" x14ac:dyDescent="0.3">
      <c r="A142" s="480" t="s">
        <v>104</v>
      </c>
      <c r="B142" s="480"/>
      <c r="C142" s="480"/>
      <c r="D142" s="480"/>
      <c r="E142" s="480"/>
      <c r="F142" s="481">
        <f>SUM(F143,F148)</f>
        <v>1830</v>
      </c>
      <c r="G142" s="481"/>
      <c r="I142" s="343">
        <f>SUM(I143,I148)</f>
        <v>3060</v>
      </c>
      <c r="J142" s="343">
        <f t="shared" ref="J142:K142" si="3">SUM(J143,J148)</f>
        <v>3060</v>
      </c>
      <c r="K142" s="343">
        <f t="shared" si="3"/>
        <v>2127</v>
      </c>
    </row>
    <row r="143" spans="1:18" s="324" customFormat="1" ht="17.25" customHeight="1" thickTop="1" x14ac:dyDescent="0.25">
      <c r="A143" s="469" t="s">
        <v>273</v>
      </c>
      <c r="B143" s="470"/>
      <c r="C143" s="470"/>
      <c r="D143" s="470"/>
      <c r="E143" s="470"/>
      <c r="F143" s="471">
        <v>1800</v>
      </c>
      <c r="G143" s="471"/>
      <c r="I143" s="324">
        <v>3030</v>
      </c>
      <c r="J143" s="324">
        <v>3030</v>
      </c>
      <c r="K143" s="324">
        <v>1956</v>
      </c>
    </row>
    <row r="144" spans="1:18" s="324" customFormat="1" ht="13.5" customHeight="1" x14ac:dyDescent="0.2">
      <c r="A144" s="485" t="s">
        <v>387</v>
      </c>
      <c r="B144" s="476"/>
      <c r="C144" s="476"/>
      <c r="D144" s="476"/>
      <c r="E144" s="476"/>
      <c r="F144" s="476"/>
      <c r="G144" s="476"/>
    </row>
    <row r="145" spans="1:11" s="324" customFormat="1" ht="13.5" customHeight="1" x14ac:dyDescent="0.2">
      <c r="A145" s="476"/>
      <c r="B145" s="476"/>
      <c r="C145" s="476"/>
      <c r="D145" s="476"/>
      <c r="E145" s="476"/>
      <c r="F145" s="476"/>
      <c r="G145" s="476"/>
    </row>
    <row r="146" spans="1:11" s="324" customFormat="1" ht="16.5" customHeight="1" x14ac:dyDescent="0.2">
      <c r="A146" s="476"/>
      <c r="B146" s="476"/>
      <c r="C146" s="476"/>
      <c r="D146" s="476"/>
      <c r="E146" s="476"/>
      <c r="F146" s="476"/>
      <c r="G146" s="476"/>
    </row>
    <row r="147" spans="1:11" s="324" customFormat="1" ht="8.25" customHeight="1" x14ac:dyDescent="0.2">
      <c r="A147" s="326"/>
      <c r="B147" s="326"/>
      <c r="D147" s="322"/>
      <c r="E147" s="322"/>
      <c r="F147" s="322"/>
      <c r="G147" s="323"/>
    </row>
    <row r="148" spans="1:11" s="324" customFormat="1" ht="17.25" customHeight="1" x14ac:dyDescent="0.25">
      <c r="A148" s="469" t="s">
        <v>274</v>
      </c>
      <c r="B148" s="470"/>
      <c r="C148" s="470"/>
      <c r="D148" s="470"/>
      <c r="E148" s="470"/>
      <c r="F148" s="471">
        <v>30</v>
      </c>
      <c r="G148" s="471"/>
      <c r="I148" s="324">
        <v>30</v>
      </c>
      <c r="J148" s="324">
        <v>30</v>
      </c>
      <c r="K148" s="324">
        <v>171</v>
      </c>
    </row>
    <row r="149" spans="1:11" s="324" customFormat="1" ht="17.25" customHeight="1" x14ac:dyDescent="0.2">
      <c r="A149" s="485" t="s">
        <v>439</v>
      </c>
      <c r="B149" s="475"/>
      <c r="C149" s="475"/>
      <c r="D149" s="475"/>
      <c r="E149" s="475"/>
      <c r="F149" s="475"/>
      <c r="G149" s="475"/>
    </row>
    <row r="150" spans="1:11" s="324" customFormat="1" ht="24" customHeight="1" x14ac:dyDescent="0.2">
      <c r="A150" s="475"/>
      <c r="B150" s="475"/>
      <c r="C150" s="475"/>
      <c r="D150" s="475"/>
      <c r="E150" s="475"/>
      <c r="F150" s="475"/>
      <c r="G150" s="475"/>
    </row>
    <row r="151" spans="1:11" s="324" customFormat="1" ht="15.75" customHeight="1" x14ac:dyDescent="0.2">
      <c r="A151" s="373"/>
      <c r="B151" s="373"/>
      <c r="C151" s="393"/>
      <c r="D151" s="373"/>
      <c r="E151" s="373"/>
      <c r="F151" s="373"/>
      <c r="G151" s="373"/>
    </row>
    <row r="152" spans="1:11" s="324" customFormat="1" ht="18" customHeight="1" thickBot="1" x14ac:dyDescent="0.3">
      <c r="A152" s="480" t="s">
        <v>389</v>
      </c>
      <c r="B152" s="480"/>
      <c r="C152" s="480"/>
      <c r="D152" s="480"/>
      <c r="E152" s="480"/>
      <c r="F152" s="481">
        <f>SUM(F153)</f>
        <v>37669</v>
      </c>
      <c r="G152" s="481"/>
    </row>
    <row r="153" spans="1:11" s="324" customFormat="1" ht="18" customHeight="1" thickTop="1" x14ac:dyDescent="0.25">
      <c r="A153" s="477" t="s">
        <v>386</v>
      </c>
      <c r="B153" s="478"/>
      <c r="C153" s="478"/>
      <c r="D153" s="478"/>
      <c r="E153" s="478"/>
      <c r="F153" s="479">
        <v>37669</v>
      </c>
      <c r="G153" s="479"/>
    </row>
    <row r="154" spans="1:11" s="324" customFormat="1" ht="18" customHeight="1" x14ac:dyDescent="0.2">
      <c r="A154" s="506" t="s">
        <v>390</v>
      </c>
      <c r="B154" s="467"/>
      <c r="C154" s="467"/>
      <c r="D154" s="467"/>
      <c r="E154" s="467"/>
      <c r="F154" s="467"/>
      <c r="G154" s="467"/>
    </row>
    <row r="155" spans="1:11" s="324" customFormat="1" ht="18" customHeight="1" x14ac:dyDescent="0.2">
      <c r="A155" s="467"/>
      <c r="B155" s="467"/>
      <c r="C155" s="467"/>
      <c r="D155" s="467"/>
      <c r="E155" s="467"/>
      <c r="F155" s="467"/>
      <c r="G155" s="467"/>
    </row>
    <row r="156" spans="1:11" s="324" customFormat="1" ht="18" customHeight="1" x14ac:dyDescent="0.2">
      <c r="A156" s="467"/>
      <c r="B156" s="467"/>
      <c r="C156" s="467"/>
      <c r="D156" s="467"/>
      <c r="E156" s="467"/>
      <c r="F156" s="467"/>
      <c r="G156" s="467"/>
    </row>
    <row r="157" spans="1:11" s="324" customFormat="1" ht="19.5" customHeight="1" x14ac:dyDescent="0.2">
      <c r="A157" s="467"/>
      <c r="B157" s="467"/>
      <c r="C157" s="467"/>
      <c r="D157" s="467"/>
      <c r="E157" s="467"/>
      <c r="F157" s="467"/>
      <c r="G157" s="467"/>
    </row>
    <row r="158" spans="1:11" s="324" customFormat="1" ht="24" customHeight="1" x14ac:dyDescent="0.2">
      <c r="A158" s="467"/>
      <c r="B158" s="467"/>
      <c r="C158" s="467"/>
      <c r="D158" s="467"/>
      <c r="E158" s="467"/>
      <c r="F158" s="467"/>
      <c r="G158" s="467"/>
    </row>
    <row r="159" spans="1:11" s="324" customFormat="1" ht="24" customHeight="1" x14ac:dyDescent="0.2">
      <c r="A159" s="467"/>
      <c r="B159" s="467"/>
      <c r="C159" s="467"/>
      <c r="D159" s="467"/>
      <c r="E159" s="467"/>
      <c r="F159" s="467"/>
      <c r="G159" s="467"/>
    </row>
    <row r="160" spans="1:11" s="324" customFormat="1" ht="24" customHeight="1" x14ac:dyDescent="0.2">
      <c r="A160" s="467"/>
      <c r="B160" s="467"/>
      <c r="C160" s="467"/>
      <c r="D160" s="467"/>
      <c r="E160" s="467"/>
      <c r="F160" s="467"/>
      <c r="G160" s="467"/>
    </row>
    <row r="161" spans="1:9" s="324" customFormat="1" ht="14.25" customHeight="1" x14ac:dyDescent="0.2">
      <c r="A161" s="373"/>
      <c r="B161" s="373"/>
      <c r="C161" s="373"/>
      <c r="D161" s="373"/>
      <c r="E161" s="373"/>
      <c r="F161" s="373"/>
      <c r="G161" s="373"/>
    </row>
    <row r="162" spans="1:9" s="140" customFormat="1" ht="16.5" thickBot="1" x14ac:dyDescent="0.3">
      <c r="A162" s="480" t="s">
        <v>385</v>
      </c>
      <c r="B162" s="480"/>
      <c r="C162" s="480"/>
      <c r="D162" s="480"/>
      <c r="E162" s="480"/>
      <c r="F162" s="481">
        <f>SUM(F163,F167)</f>
        <v>253</v>
      </c>
      <c r="G162" s="481"/>
    </row>
    <row r="163" spans="1:9" s="324" customFormat="1" ht="18" customHeight="1" thickTop="1" x14ac:dyDescent="0.25">
      <c r="A163" s="477" t="s">
        <v>273</v>
      </c>
      <c r="B163" s="478"/>
      <c r="C163" s="478"/>
      <c r="D163" s="478"/>
      <c r="E163" s="478"/>
      <c r="F163" s="479">
        <v>250</v>
      </c>
      <c r="G163" s="479"/>
      <c r="H163" s="375"/>
      <c r="I163" s="375"/>
    </row>
    <row r="164" spans="1:9" s="324" customFormat="1" ht="14.25" customHeight="1" x14ac:dyDescent="0.2">
      <c r="A164" s="503" t="s">
        <v>401</v>
      </c>
      <c r="B164" s="504"/>
      <c r="C164" s="504"/>
      <c r="D164" s="504"/>
      <c r="E164" s="504"/>
      <c r="F164" s="504"/>
      <c r="G164" s="504"/>
      <c r="H164" s="410"/>
      <c r="I164" s="410"/>
    </row>
    <row r="165" spans="1:9" s="324" customFormat="1" ht="15" customHeight="1" x14ac:dyDescent="0.2">
      <c r="A165" s="467"/>
      <c r="B165" s="467"/>
      <c r="C165" s="467"/>
      <c r="D165" s="467"/>
      <c r="E165" s="467"/>
      <c r="F165" s="467"/>
      <c r="G165" s="467"/>
      <c r="H165" s="176"/>
      <c r="I165" s="176"/>
    </row>
    <row r="166" spans="1:9" s="324" customFormat="1" ht="15" customHeight="1" x14ac:dyDescent="0.2">
      <c r="A166" s="405"/>
      <c r="B166" s="405"/>
      <c r="C166" s="405"/>
      <c r="D166" s="405"/>
      <c r="E166" s="405"/>
      <c r="F166" s="405"/>
      <c r="G166" s="405"/>
      <c r="H166" s="176"/>
      <c r="I166" s="176"/>
    </row>
    <row r="167" spans="1:9" s="324" customFormat="1" ht="15" customHeight="1" x14ac:dyDescent="0.25">
      <c r="A167" s="469" t="s">
        <v>274</v>
      </c>
      <c r="B167" s="470"/>
      <c r="C167" s="470"/>
      <c r="D167" s="470"/>
      <c r="E167" s="470"/>
      <c r="F167" s="471">
        <v>3</v>
      </c>
      <c r="G167" s="471"/>
      <c r="H167" s="176"/>
      <c r="I167" s="176"/>
    </row>
    <row r="168" spans="1:9" s="324" customFormat="1" ht="15" customHeight="1" x14ac:dyDescent="0.2">
      <c r="A168" s="472" t="s">
        <v>392</v>
      </c>
      <c r="B168" s="473"/>
      <c r="C168" s="473"/>
      <c r="D168" s="473"/>
      <c r="E168" s="473"/>
      <c r="F168" s="473"/>
      <c r="G168" s="473"/>
      <c r="H168" s="176"/>
      <c r="I168" s="176"/>
    </row>
    <row r="169" spans="1:9" s="324" customFormat="1" ht="15" customHeight="1" x14ac:dyDescent="0.2">
      <c r="A169" s="473"/>
      <c r="B169" s="473"/>
      <c r="C169" s="473"/>
      <c r="D169" s="473"/>
      <c r="E169" s="473"/>
      <c r="F169" s="473"/>
      <c r="G169" s="473"/>
      <c r="H169" s="176"/>
      <c r="I169" s="176"/>
    </row>
    <row r="170" spans="1:9" s="324" customFormat="1" ht="15" customHeight="1" x14ac:dyDescent="0.2">
      <c r="A170" s="473"/>
      <c r="B170" s="473"/>
      <c r="C170" s="473"/>
      <c r="D170" s="473"/>
      <c r="E170" s="473"/>
      <c r="F170" s="473"/>
      <c r="G170" s="473"/>
      <c r="H170" s="176"/>
      <c r="I170" s="176"/>
    </row>
    <row r="171" spans="1:9" s="324" customFormat="1" ht="27.75" customHeight="1" x14ac:dyDescent="0.2">
      <c r="A171" s="473"/>
      <c r="B171" s="473"/>
      <c r="C171" s="473"/>
      <c r="D171" s="473"/>
      <c r="E171" s="473"/>
      <c r="F171" s="473"/>
      <c r="G171" s="473"/>
      <c r="H171" s="176"/>
      <c r="I171" s="176"/>
    </row>
    <row r="172" spans="1:9" s="324" customFormat="1" ht="18" customHeight="1" x14ac:dyDescent="0.25">
      <c r="A172" s="406"/>
      <c r="B172" s="407"/>
      <c r="C172" s="407"/>
      <c r="D172" s="407"/>
      <c r="E172" s="407"/>
      <c r="F172" s="408"/>
      <c r="G172" s="408"/>
    </row>
    <row r="173" spans="1:9" s="140" customFormat="1" ht="31.5" customHeight="1" thickBot="1" x14ac:dyDescent="0.3">
      <c r="A173" s="505" t="s">
        <v>396</v>
      </c>
      <c r="B173" s="505"/>
      <c r="C173" s="505"/>
      <c r="D173" s="505"/>
      <c r="E173" s="505"/>
      <c r="F173" s="481">
        <f>SUM(F175:G179)</f>
        <v>5366</v>
      </c>
      <c r="G173" s="481"/>
      <c r="H173" s="144"/>
    </row>
    <row r="174" spans="1:9" s="140" customFormat="1" ht="15" customHeight="1" thickTop="1" x14ac:dyDescent="0.25">
      <c r="A174" s="142" t="s">
        <v>407</v>
      </c>
      <c r="B174" s="399"/>
      <c r="C174" s="399"/>
      <c r="D174" s="399"/>
      <c r="E174" s="399"/>
      <c r="F174" s="143"/>
      <c r="G174" s="143"/>
      <c r="H174" s="144"/>
    </row>
    <row r="175" spans="1:9" s="137" customFormat="1" ht="14.25" x14ac:dyDescent="0.2">
      <c r="A175" s="482" t="s">
        <v>397</v>
      </c>
      <c r="B175" s="483"/>
      <c r="C175" s="483"/>
      <c r="D175" s="483"/>
      <c r="E175" s="483"/>
      <c r="F175" s="468">
        <v>300</v>
      </c>
      <c r="G175" s="468"/>
      <c r="H175" s="378"/>
    </row>
    <row r="176" spans="1:9" s="137" customFormat="1" ht="14.25" x14ac:dyDescent="0.2">
      <c r="A176" s="484"/>
      <c r="B176" s="484"/>
      <c r="C176" s="484"/>
      <c r="D176" s="484"/>
      <c r="E176" s="484"/>
      <c r="F176" s="390"/>
      <c r="G176" s="390"/>
      <c r="H176" s="376"/>
    </row>
    <row r="177" spans="1:8" s="137" customFormat="1" ht="14.25" x14ac:dyDescent="0.2">
      <c r="A177" s="466" t="s">
        <v>398</v>
      </c>
      <c r="B177" s="484"/>
      <c r="C177" s="484"/>
      <c r="D177" s="484"/>
      <c r="E177" s="484"/>
      <c r="F177" s="468">
        <v>600</v>
      </c>
      <c r="G177" s="468"/>
      <c r="H177" s="377"/>
    </row>
    <row r="178" spans="1:8" s="137" customFormat="1" ht="14.25" x14ac:dyDescent="0.2">
      <c r="A178" s="484"/>
      <c r="B178" s="484"/>
      <c r="C178" s="484"/>
      <c r="D178" s="484"/>
      <c r="E178" s="484"/>
      <c r="F178" s="391"/>
      <c r="G178" s="391"/>
      <c r="H178" s="377"/>
    </row>
    <row r="179" spans="1:8" s="137" customFormat="1" ht="14.25" x14ac:dyDescent="0.2">
      <c r="A179" s="466" t="s">
        <v>399</v>
      </c>
      <c r="B179" s="467"/>
      <c r="C179" s="467"/>
      <c r="D179" s="467"/>
      <c r="E179" s="467"/>
      <c r="F179" s="468">
        <v>4466</v>
      </c>
      <c r="G179" s="468"/>
      <c r="H179" s="377"/>
    </row>
    <row r="180" spans="1:8" s="137" customFormat="1" ht="26.25" customHeight="1" x14ac:dyDescent="0.2">
      <c r="A180" s="467"/>
      <c r="B180" s="467"/>
      <c r="C180" s="467"/>
      <c r="D180" s="467"/>
      <c r="E180" s="467"/>
      <c r="F180" s="380"/>
      <c r="G180" s="380"/>
    </row>
    <row r="181" spans="1:8" s="324" customFormat="1" x14ac:dyDescent="0.2">
      <c r="A181" s="326"/>
      <c r="B181" s="326"/>
      <c r="D181" s="322"/>
      <c r="E181" s="322"/>
      <c r="F181" s="322"/>
      <c r="G181" s="323"/>
    </row>
    <row r="182" spans="1:8" s="137" customFormat="1" ht="12.75" customHeight="1" x14ac:dyDescent="0.2">
      <c r="A182" s="321"/>
      <c r="B182" s="344"/>
      <c r="C182" s="344"/>
      <c r="D182" s="344"/>
      <c r="E182" s="344"/>
      <c r="F182" s="341"/>
      <c r="G182" s="341"/>
    </row>
    <row r="183" spans="1:8" s="140" customFormat="1" ht="16.5" thickBot="1" x14ac:dyDescent="0.3">
      <c r="A183" s="480" t="s">
        <v>26</v>
      </c>
      <c r="B183" s="480"/>
      <c r="C183" s="480"/>
      <c r="D183" s="480"/>
      <c r="E183" s="480"/>
      <c r="F183" s="481">
        <v>650</v>
      </c>
      <c r="G183" s="481"/>
    </row>
    <row r="184" spans="1:8" s="324" customFormat="1" ht="17.25" customHeight="1" thickTop="1" x14ac:dyDescent="0.25">
      <c r="A184" s="469" t="s">
        <v>271</v>
      </c>
      <c r="B184" s="470"/>
      <c r="C184" s="470"/>
      <c r="D184" s="470"/>
      <c r="E184" s="470"/>
      <c r="F184" s="471"/>
      <c r="G184" s="471"/>
    </row>
    <row r="185" spans="1:8" s="324" customFormat="1" x14ac:dyDescent="0.2">
      <c r="A185" s="485" t="s">
        <v>27</v>
      </c>
      <c r="B185" s="475"/>
      <c r="C185" s="475"/>
      <c r="D185" s="475"/>
      <c r="E185" s="475"/>
      <c r="F185" s="475"/>
      <c r="G185" s="475"/>
    </row>
    <row r="186" spans="1:8" s="324" customFormat="1" x14ac:dyDescent="0.2">
      <c r="A186" s="326"/>
      <c r="B186" s="326"/>
      <c r="D186" s="322"/>
      <c r="E186" s="322"/>
      <c r="F186" s="322"/>
      <c r="G186" s="323"/>
    </row>
    <row r="187" spans="1:8" s="140" customFormat="1" ht="16.5" thickBot="1" x14ac:dyDescent="0.3">
      <c r="A187" s="480" t="s">
        <v>28</v>
      </c>
      <c r="B187" s="480"/>
      <c r="C187" s="480"/>
      <c r="D187" s="480"/>
      <c r="E187" s="480"/>
      <c r="F187" s="481">
        <v>15150</v>
      </c>
      <c r="G187" s="481"/>
    </row>
    <row r="188" spans="1:8" s="324" customFormat="1" ht="17.25" customHeight="1" thickTop="1" x14ac:dyDescent="0.25">
      <c r="A188" s="469" t="s">
        <v>272</v>
      </c>
      <c r="B188" s="470"/>
      <c r="C188" s="470"/>
      <c r="D188" s="470"/>
      <c r="E188" s="470"/>
      <c r="F188" s="471"/>
      <c r="G188" s="471"/>
    </row>
    <row r="189" spans="1:8" s="324" customFormat="1" x14ac:dyDescent="0.2">
      <c r="A189" s="485" t="s">
        <v>29</v>
      </c>
      <c r="B189" s="475"/>
      <c r="C189" s="475"/>
      <c r="D189" s="475"/>
      <c r="E189" s="475"/>
      <c r="F189" s="475"/>
      <c r="G189" s="475"/>
    </row>
    <row r="190" spans="1:8" s="324" customFormat="1" x14ac:dyDescent="0.2">
      <c r="A190" s="326"/>
      <c r="B190" s="326"/>
      <c r="D190" s="322"/>
      <c r="E190" s="322"/>
      <c r="F190" s="322"/>
      <c r="G190" s="323"/>
    </row>
    <row r="191" spans="1:8" s="23" customFormat="1" ht="16.5" thickBot="1" x14ac:dyDescent="0.3">
      <c r="A191" s="487" t="s">
        <v>30</v>
      </c>
      <c r="B191" s="487"/>
      <c r="C191" s="487"/>
      <c r="D191" s="487"/>
      <c r="E191" s="487"/>
      <c r="F191" s="486">
        <v>998</v>
      </c>
      <c r="G191" s="486"/>
    </row>
    <row r="192" spans="1:8" s="324" customFormat="1" ht="17.25" customHeight="1" thickTop="1" x14ac:dyDescent="0.25">
      <c r="A192" s="469" t="s">
        <v>31</v>
      </c>
      <c r="B192" s="470"/>
      <c r="C192" s="470"/>
      <c r="D192" s="470"/>
      <c r="E192" s="470"/>
      <c r="F192" s="471"/>
      <c r="G192" s="471"/>
    </row>
    <row r="193" spans="1:9" s="324" customFormat="1" ht="15.75" customHeight="1" x14ac:dyDescent="0.2">
      <c r="A193" s="485" t="s">
        <v>32</v>
      </c>
      <c r="B193" s="475"/>
      <c r="C193" s="475"/>
      <c r="D193" s="475"/>
      <c r="E193" s="475"/>
      <c r="F193" s="475"/>
      <c r="G193" s="475"/>
    </row>
    <row r="194" spans="1:9" x14ac:dyDescent="0.2">
      <c r="A194" s="326"/>
      <c r="B194" s="326"/>
      <c r="C194" s="324"/>
      <c r="D194" s="322"/>
      <c r="E194" s="322"/>
      <c r="F194" s="322"/>
      <c r="G194" s="323"/>
    </row>
    <row r="195" spans="1:9" ht="16.5" thickBot="1" x14ac:dyDescent="0.3">
      <c r="A195" s="480" t="s">
        <v>339</v>
      </c>
      <c r="B195" s="480"/>
      <c r="C195" s="480"/>
      <c r="D195" s="480"/>
      <c r="E195" s="480"/>
      <c r="F195" s="481">
        <f>SUM(F196:G198)</f>
        <v>307123</v>
      </c>
      <c r="G195" s="481"/>
    </row>
    <row r="196" spans="1:9" ht="16.5" thickTop="1" x14ac:dyDescent="0.25">
      <c r="A196" s="357" t="s">
        <v>355</v>
      </c>
      <c r="B196" s="142"/>
      <c r="C196" s="142"/>
      <c r="D196" s="142"/>
      <c r="E196" s="142"/>
      <c r="F196" s="468">
        <v>15871</v>
      </c>
      <c r="G196" s="468"/>
      <c r="I196" s="392"/>
    </row>
    <row r="197" spans="1:9" ht="15.75" x14ac:dyDescent="0.25">
      <c r="A197" s="357" t="s">
        <v>362</v>
      </c>
      <c r="B197" s="142"/>
      <c r="C197" s="142"/>
      <c r="D197" s="142"/>
      <c r="E197" s="142"/>
      <c r="F197" s="468">
        <v>30988</v>
      </c>
      <c r="G197" s="468"/>
    </row>
    <row r="198" spans="1:9" ht="15.75" x14ac:dyDescent="0.25">
      <c r="A198" s="357" t="s">
        <v>363</v>
      </c>
      <c r="B198" s="142"/>
      <c r="C198" s="142"/>
      <c r="D198" s="142"/>
      <c r="E198" s="142"/>
      <c r="F198" s="468">
        <f>191252-30988+100000</f>
        <v>260264</v>
      </c>
      <c r="G198" s="468"/>
      <c r="H198" s="426">
        <f>SUM(F197:G198)</f>
        <v>291252</v>
      </c>
    </row>
    <row r="199" spans="1:9" ht="15.75" x14ac:dyDescent="0.25">
      <c r="A199" s="142"/>
      <c r="B199" s="142"/>
      <c r="C199" s="142"/>
      <c r="D199" s="142"/>
      <c r="E199" s="142"/>
      <c r="F199" s="143"/>
      <c r="G199" s="143"/>
    </row>
    <row r="200" spans="1:9" ht="16.5" thickBot="1" x14ac:dyDescent="0.3">
      <c r="A200" s="480" t="s">
        <v>428</v>
      </c>
      <c r="B200" s="480"/>
      <c r="C200" s="480"/>
      <c r="D200" s="480"/>
      <c r="E200" s="480"/>
      <c r="F200" s="481">
        <v>200000</v>
      </c>
      <c r="G200" s="481"/>
    </row>
    <row r="201" spans="1:9" ht="15" thickTop="1" x14ac:dyDescent="0.2">
      <c r="A201" s="130" t="s">
        <v>440</v>
      </c>
      <c r="B201" s="326"/>
      <c r="C201" s="324"/>
      <c r="D201" s="322"/>
      <c r="E201" s="322"/>
      <c r="F201" s="322"/>
      <c r="G201" s="323"/>
    </row>
    <row r="202" spans="1:9" x14ac:dyDescent="0.2">
      <c r="A202" s="326"/>
      <c r="B202" s="326"/>
      <c r="C202" s="324"/>
      <c r="D202" s="322"/>
      <c r="E202" s="322"/>
      <c r="F202" s="322"/>
      <c r="G202" s="323"/>
      <c r="H202" s="324"/>
      <c r="I202" s="324"/>
    </row>
    <row r="203" spans="1:9" x14ac:dyDescent="0.2">
      <c r="A203" s="326"/>
      <c r="B203" s="326"/>
      <c r="C203" s="324"/>
      <c r="D203" s="322"/>
      <c r="E203" s="322"/>
      <c r="F203" s="322"/>
      <c r="G203" s="323"/>
      <c r="H203" s="324"/>
      <c r="I203" s="324"/>
    </row>
    <row r="204" spans="1:9" x14ac:dyDescent="0.2">
      <c r="A204" s="326"/>
      <c r="B204" s="326"/>
      <c r="C204" s="324"/>
      <c r="D204" s="322"/>
      <c r="E204" s="322"/>
      <c r="F204" s="322"/>
      <c r="G204" s="323"/>
      <c r="H204" s="324"/>
      <c r="I204" s="324"/>
    </row>
    <row r="205" spans="1:9" x14ac:dyDescent="0.2">
      <c r="A205" s="326"/>
      <c r="B205" s="326"/>
      <c r="C205" s="324"/>
      <c r="D205" s="322"/>
      <c r="E205" s="322"/>
      <c r="F205" s="322"/>
      <c r="G205" s="323"/>
      <c r="H205" s="324"/>
      <c r="I205" s="324"/>
    </row>
    <row r="206" spans="1:9" x14ac:dyDescent="0.2">
      <c r="A206" s="326"/>
      <c r="B206" s="326"/>
      <c r="C206" s="324"/>
      <c r="D206" s="322"/>
      <c r="E206" s="322"/>
      <c r="F206" s="322"/>
      <c r="G206" s="323"/>
      <c r="H206" s="324"/>
      <c r="I206" s="324"/>
    </row>
    <row r="207" spans="1:9" x14ac:dyDescent="0.2">
      <c r="A207" s="326"/>
      <c r="B207" s="326"/>
      <c r="C207" s="324"/>
      <c r="D207" s="322"/>
      <c r="E207" s="322"/>
      <c r="F207" s="322"/>
      <c r="G207" s="323"/>
      <c r="H207" s="324"/>
      <c r="I207" s="324"/>
    </row>
    <row r="208" spans="1:9" x14ac:dyDescent="0.2">
      <c r="A208" s="326"/>
      <c r="B208" s="326"/>
      <c r="C208" s="324"/>
      <c r="D208" s="322"/>
      <c r="E208" s="322"/>
      <c r="F208" s="322"/>
      <c r="G208" s="323"/>
      <c r="H208" s="324"/>
      <c r="I208" s="324"/>
    </row>
    <row r="209" spans="1:9" x14ac:dyDescent="0.2">
      <c r="A209" s="326"/>
      <c r="B209" s="326"/>
      <c r="C209" s="324"/>
      <c r="D209" s="322"/>
      <c r="E209" s="322"/>
      <c r="F209" s="322"/>
      <c r="G209" s="323"/>
      <c r="H209" s="324"/>
      <c r="I209" s="324"/>
    </row>
    <row r="210" spans="1:9" x14ac:dyDescent="0.2">
      <c r="A210" s="326"/>
      <c r="B210" s="326"/>
      <c r="C210" s="324"/>
      <c r="D210" s="322"/>
      <c r="E210" s="322"/>
      <c r="F210" s="322"/>
      <c r="G210" s="323"/>
      <c r="H210" s="324"/>
      <c r="I210" s="324"/>
    </row>
    <row r="211" spans="1:9" x14ac:dyDescent="0.2">
      <c r="A211" s="326"/>
      <c r="B211" s="326"/>
      <c r="C211" s="324"/>
      <c r="D211" s="322"/>
      <c r="E211" s="322"/>
      <c r="F211" s="322"/>
      <c r="G211" s="323"/>
      <c r="H211" s="324"/>
      <c r="I211" s="324"/>
    </row>
    <row r="212" spans="1:9" x14ac:dyDescent="0.2">
      <c r="A212" s="326"/>
      <c r="B212" s="326"/>
      <c r="C212" s="324"/>
      <c r="D212" s="322"/>
      <c r="E212" s="322"/>
      <c r="F212" s="322"/>
      <c r="G212" s="323"/>
      <c r="H212" s="324"/>
      <c r="I212" s="324"/>
    </row>
  </sheetData>
  <mergeCells count="130">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s>
  <phoneticPr fontId="8"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tabColor rgb="FFCCFFFF"/>
  </sheetPr>
  <dimension ref="A1:H260"/>
  <sheetViews>
    <sheetView showGridLines="0" view="pageBreakPreview" zoomScaleNormal="100" zoomScaleSheetLayoutView="100" workbookViewId="0">
      <selection activeCell="E5" sqref="E5"/>
    </sheetView>
  </sheetViews>
  <sheetFormatPr defaultRowHeight="12.75" x14ac:dyDescent="0.2"/>
  <cols>
    <col min="1" max="1" width="5.140625" style="28" customWidth="1"/>
    <col min="2" max="2" width="7.140625" style="28" customWidth="1"/>
    <col min="3" max="3" width="3.85546875" style="29" customWidth="1"/>
    <col min="4" max="4" width="50.5703125" style="29" customWidth="1"/>
    <col min="5" max="5" width="13.7109375" style="29" customWidth="1"/>
    <col min="6" max="6" width="30" style="24" customWidth="1"/>
    <col min="7" max="7" width="10.5703125" style="30" customWidth="1"/>
    <col min="8" max="253" width="9.140625" style="24"/>
    <col min="254" max="254" width="5.140625" style="24" customWidth="1"/>
    <col min="255" max="255" width="7.140625" style="24" customWidth="1"/>
    <col min="256" max="256" width="3.85546875" style="24" customWidth="1"/>
    <col min="257" max="257" width="48.28515625" style="24" customWidth="1"/>
    <col min="258" max="258" width="13.7109375" style="24" customWidth="1"/>
    <col min="259" max="259" width="28.28515625" style="24" customWidth="1"/>
    <col min="260" max="260" width="11" style="24" customWidth="1"/>
    <col min="261" max="261" width="0" style="24" hidden="1" customWidth="1"/>
    <col min="262" max="509" width="9.140625" style="24"/>
    <col min="510" max="510" width="5.140625" style="24" customWidth="1"/>
    <col min="511" max="511" width="7.140625" style="24" customWidth="1"/>
    <col min="512" max="512" width="3.85546875" style="24" customWidth="1"/>
    <col min="513" max="513" width="48.28515625" style="24" customWidth="1"/>
    <col min="514" max="514" width="13.7109375" style="24" customWidth="1"/>
    <col min="515" max="515" width="28.28515625" style="24" customWidth="1"/>
    <col min="516" max="516" width="11" style="24" customWidth="1"/>
    <col min="517" max="517" width="0" style="24" hidden="1" customWidth="1"/>
    <col min="518" max="765" width="9.140625" style="24"/>
    <col min="766" max="766" width="5.140625" style="24" customWidth="1"/>
    <col min="767" max="767" width="7.140625" style="24" customWidth="1"/>
    <col min="768" max="768" width="3.85546875" style="24" customWidth="1"/>
    <col min="769" max="769" width="48.28515625" style="24" customWidth="1"/>
    <col min="770" max="770" width="13.7109375" style="24" customWidth="1"/>
    <col min="771" max="771" width="28.28515625" style="24" customWidth="1"/>
    <col min="772" max="772" width="11" style="24" customWidth="1"/>
    <col min="773" max="773" width="0" style="24" hidden="1" customWidth="1"/>
    <col min="774" max="1021" width="9.140625" style="24"/>
    <col min="1022" max="1022" width="5.140625" style="24" customWidth="1"/>
    <col min="1023" max="1023" width="7.140625" style="24" customWidth="1"/>
    <col min="1024" max="1024" width="3.85546875" style="24" customWidth="1"/>
    <col min="1025" max="1025" width="48.28515625" style="24" customWidth="1"/>
    <col min="1026" max="1026" width="13.7109375" style="24" customWidth="1"/>
    <col min="1027" max="1027" width="28.28515625" style="24" customWidth="1"/>
    <col min="1028" max="1028" width="11" style="24" customWidth="1"/>
    <col min="1029" max="1029" width="0" style="24" hidden="1" customWidth="1"/>
    <col min="1030" max="1277" width="9.140625" style="24"/>
    <col min="1278" max="1278" width="5.140625" style="24" customWidth="1"/>
    <col min="1279" max="1279" width="7.140625" style="24" customWidth="1"/>
    <col min="1280" max="1280" width="3.85546875" style="24" customWidth="1"/>
    <col min="1281" max="1281" width="48.28515625" style="24" customWidth="1"/>
    <col min="1282" max="1282" width="13.7109375" style="24" customWidth="1"/>
    <col min="1283" max="1283" width="28.28515625" style="24" customWidth="1"/>
    <col min="1284" max="1284" width="11" style="24" customWidth="1"/>
    <col min="1285" max="1285" width="0" style="24" hidden="1" customWidth="1"/>
    <col min="1286" max="1533" width="9.140625" style="24"/>
    <col min="1534" max="1534" width="5.140625" style="24" customWidth="1"/>
    <col min="1535" max="1535" width="7.140625" style="24" customWidth="1"/>
    <col min="1536" max="1536" width="3.85546875" style="24" customWidth="1"/>
    <col min="1537" max="1537" width="48.28515625" style="24" customWidth="1"/>
    <col min="1538" max="1538" width="13.7109375" style="24" customWidth="1"/>
    <col min="1539" max="1539" width="28.28515625" style="24" customWidth="1"/>
    <col min="1540" max="1540" width="11" style="24" customWidth="1"/>
    <col min="1541" max="1541" width="0" style="24" hidden="1" customWidth="1"/>
    <col min="1542" max="1789" width="9.140625" style="24"/>
    <col min="1790" max="1790" width="5.140625" style="24" customWidth="1"/>
    <col min="1791" max="1791" width="7.140625" style="24" customWidth="1"/>
    <col min="1792" max="1792" width="3.85546875" style="24" customWidth="1"/>
    <col min="1793" max="1793" width="48.28515625" style="24" customWidth="1"/>
    <col min="1794" max="1794" width="13.7109375" style="24" customWidth="1"/>
    <col min="1795" max="1795" width="28.28515625" style="24" customWidth="1"/>
    <col min="1796" max="1796" width="11" style="24" customWidth="1"/>
    <col min="1797" max="1797" width="0" style="24" hidden="1" customWidth="1"/>
    <col min="1798" max="2045" width="9.140625" style="24"/>
    <col min="2046" max="2046" width="5.140625" style="24" customWidth="1"/>
    <col min="2047" max="2047" width="7.140625" style="24" customWidth="1"/>
    <col min="2048" max="2048" width="3.85546875" style="24" customWidth="1"/>
    <col min="2049" max="2049" width="48.28515625" style="24" customWidth="1"/>
    <col min="2050" max="2050" width="13.7109375" style="24" customWidth="1"/>
    <col min="2051" max="2051" width="28.28515625" style="24" customWidth="1"/>
    <col min="2052" max="2052" width="11" style="24" customWidth="1"/>
    <col min="2053" max="2053" width="0" style="24" hidden="1" customWidth="1"/>
    <col min="2054" max="2301" width="9.140625" style="24"/>
    <col min="2302" max="2302" width="5.140625" style="24" customWidth="1"/>
    <col min="2303" max="2303" width="7.140625" style="24" customWidth="1"/>
    <col min="2304" max="2304" width="3.85546875" style="24" customWidth="1"/>
    <col min="2305" max="2305" width="48.28515625" style="24" customWidth="1"/>
    <col min="2306" max="2306" width="13.7109375" style="24" customWidth="1"/>
    <col min="2307" max="2307" width="28.28515625" style="24" customWidth="1"/>
    <col min="2308" max="2308" width="11" style="24" customWidth="1"/>
    <col min="2309" max="2309" width="0" style="24" hidden="1" customWidth="1"/>
    <col min="2310" max="2557" width="9.140625" style="24"/>
    <col min="2558" max="2558" width="5.140625" style="24" customWidth="1"/>
    <col min="2559" max="2559" width="7.140625" style="24" customWidth="1"/>
    <col min="2560" max="2560" width="3.85546875" style="24" customWidth="1"/>
    <col min="2561" max="2561" width="48.28515625" style="24" customWidth="1"/>
    <col min="2562" max="2562" width="13.7109375" style="24" customWidth="1"/>
    <col min="2563" max="2563" width="28.28515625" style="24" customWidth="1"/>
    <col min="2564" max="2564" width="11" style="24" customWidth="1"/>
    <col min="2565" max="2565" width="0" style="24" hidden="1" customWidth="1"/>
    <col min="2566" max="2813" width="9.140625" style="24"/>
    <col min="2814" max="2814" width="5.140625" style="24" customWidth="1"/>
    <col min="2815" max="2815" width="7.140625" style="24" customWidth="1"/>
    <col min="2816" max="2816" width="3.85546875" style="24" customWidth="1"/>
    <col min="2817" max="2817" width="48.28515625" style="24" customWidth="1"/>
    <col min="2818" max="2818" width="13.7109375" style="24" customWidth="1"/>
    <col min="2819" max="2819" width="28.28515625" style="24" customWidth="1"/>
    <col min="2820" max="2820" width="11" style="24" customWidth="1"/>
    <col min="2821" max="2821" width="0" style="24" hidden="1" customWidth="1"/>
    <col min="2822" max="3069" width="9.140625" style="24"/>
    <col min="3070" max="3070" width="5.140625" style="24" customWidth="1"/>
    <col min="3071" max="3071" width="7.140625" style="24" customWidth="1"/>
    <col min="3072" max="3072" width="3.85546875" style="24" customWidth="1"/>
    <col min="3073" max="3073" width="48.28515625" style="24" customWidth="1"/>
    <col min="3074" max="3074" width="13.7109375" style="24" customWidth="1"/>
    <col min="3075" max="3075" width="28.28515625" style="24" customWidth="1"/>
    <col min="3076" max="3076" width="11" style="24" customWidth="1"/>
    <col min="3077" max="3077" width="0" style="24" hidden="1" customWidth="1"/>
    <col min="3078" max="3325" width="9.140625" style="24"/>
    <col min="3326" max="3326" width="5.140625" style="24" customWidth="1"/>
    <col min="3327" max="3327" width="7.140625" style="24" customWidth="1"/>
    <col min="3328" max="3328" width="3.85546875" style="24" customWidth="1"/>
    <col min="3329" max="3329" width="48.28515625" style="24" customWidth="1"/>
    <col min="3330" max="3330" width="13.7109375" style="24" customWidth="1"/>
    <col min="3331" max="3331" width="28.28515625" style="24" customWidth="1"/>
    <col min="3332" max="3332" width="11" style="24" customWidth="1"/>
    <col min="3333" max="3333" width="0" style="24" hidden="1" customWidth="1"/>
    <col min="3334" max="3581" width="9.140625" style="24"/>
    <col min="3582" max="3582" width="5.140625" style="24" customWidth="1"/>
    <col min="3583" max="3583" width="7.140625" style="24" customWidth="1"/>
    <col min="3584" max="3584" width="3.85546875" style="24" customWidth="1"/>
    <col min="3585" max="3585" width="48.28515625" style="24" customWidth="1"/>
    <col min="3586" max="3586" width="13.7109375" style="24" customWidth="1"/>
    <col min="3587" max="3587" width="28.28515625" style="24" customWidth="1"/>
    <col min="3588" max="3588" width="11" style="24" customWidth="1"/>
    <col min="3589" max="3589" width="0" style="24" hidden="1" customWidth="1"/>
    <col min="3590" max="3837" width="9.140625" style="24"/>
    <col min="3838" max="3838" width="5.140625" style="24" customWidth="1"/>
    <col min="3839" max="3839" width="7.140625" style="24" customWidth="1"/>
    <col min="3840" max="3840" width="3.85546875" style="24" customWidth="1"/>
    <col min="3841" max="3841" width="48.28515625" style="24" customWidth="1"/>
    <col min="3842" max="3842" width="13.7109375" style="24" customWidth="1"/>
    <col min="3843" max="3843" width="28.28515625" style="24" customWidth="1"/>
    <col min="3844" max="3844" width="11" style="24" customWidth="1"/>
    <col min="3845" max="3845" width="0" style="24" hidden="1" customWidth="1"/>
    <col min="3846" max="4093" width="9.140625" style="24"/>
    <col min="4094" max="4094" width="5.140625" style="24" customWidth="1"/>
    <col min="4095" max="4095" width="7.140625" style="24" customWidth="1"/>
    <col min="4096" max="4096" width="3.85546875" style="24" customWidth="1"/>
    <col min="4097" max="4097" width="48.28515625" style="24" customWidth="1"/>
    <col min="4098" max="4098" width="13.7109375" style="24" customWidth="1"/>
    <col min="4099" max="4099" width="28.28515625" style="24" customWidth="1"/>
    <col min="4100" max="4100" width="11" style="24" customWidth="1"/>
    <col min="4101" max="4101" width="0" style="24" hidden="1" customWidth="1"/>
    <col min="4102" max="4349" width="9.140625" style="24"/>
    <col min="4350" max="4350" width="5.140625" style="24" customWidth="1"/>
    <col min="4351" max="4351" width="7.140625" style="24" customWidth="1"/>
    <col min="4352" max="4352" width="3.85546875" style="24" customWidth="1"/>
    <col min="4353" max="4353" width="48.28515625" style="24" customWidth="1"/>
    <col min="4354" max="4354" width="13.7109375" style="24" customWidth="1"/>
    <col min="4355" max="4355" width="28.28515625" style="24" customWidth="1"/>
    <col min="4356" max="4356" width="11" style="24" customWidth="1"/>
    <col min="4357" max="4357" width="0" style="24" hidden="1" customWidth="1"/>
    <col min="4358" max="4605" width="9.140625" style="24"/>
    <col min="4606" max="4606" width="5.140625" style="24" customWidth="1"/>
    <col min="4607" max="4607" width="7.140625" style="24" customWidth="1"/>
    <col min="4608" max="4608" width="3.85546875" style="24" customWidth="1"/>
    <col min="4609" max="4609" width="48.28515625" style="24" customWidth="1"/>
    <col min="4610" max="4610" width="13.7109375" style="24" customWidth="1"/>
    <col min="4611" max="4611" width="28.28515625" style="24" customWidth="1"/>
    <col min="4612" max="4612" width="11" style="24" customWidth="1"/>
    <col min="4613" max="4613" width="0" style="24" hidden="1" customWidth="1"/>
    <col min="4614" max="4861" width="9.140625" style="24"/>
    <col min="4862" max="4862" width="5.140625" style="24" customWidth="1"/>
    <col min="4863" max="4863" width="7.140625" style="24" customWidth="1"/>
    <col min="4864" max="4864" width="3.85546875" style="24" customWidth="1"/>
    <col min="4865" max="4865" width="48.28515625" style="24" customWidth="1"/>
    <col min="4866" max="4866" width="13.7109375" style="24" customWidth="1"/>
    <col min="4867" max="4867" width="28.28515625" style="24" customWidth="1"/>
    <col min="4868" max="4868" width="11" style="24" customWidth="1"/>
    <col min="4869" max="4869" width="0" style="24" hidden="1" customWidth="1"/>
    <col min="4870" max="5117" width="9.140625" style="24"/>
    <col min="5118" max="5118" width="5.140625" style="24" customWidth="1"/>
    <col min="5119" max="5119" width="7.140625" style="24" customWidth="1"/>
    <col min="5120" max="5120" width="3.85546875" style="24" customWidth="1"/>
    <col min="5121" max="5121" width="48.28515625" style="24" customWidth="1"/>
    <col min="5122" max="5122" width="13.7109375" style="24" customWidth="1"/>
    <col min="5123" max="5123" width="28.28515625" style="24" customWidth="1"/>
    <col min="5124" max="5124" width="11" style="24" customWidth="1"/>
    <col min="5125" max="5125" width="0" style="24" hidden="1" customWidth="1"/>
    <col min="5126" max="5373" width="9.140625" style="24"/>
    <col min="5374" max="5374" width="5.140625" style="24" customWidth="1"/>
    <col min="5375" max="5375" width="7.140625" style="24" customWidth="1"/>
    <col min="5376" max="5376" width="3.85546875" style="24" customWidth="1"/>
    <col min="5377" max="5377" width="48.28515625" style="24" customWidth="1"/>
    <col min="5378" max="5378" width="13.7109375" style="24" customWidth="1"/>
    <col min="5379" max="5379" width="28.28515625" style="24" customWidth="1"/>
    <col min="5380" max="5380" width="11" style="24" customWidth="1"/>
    <col min="5381" max="5381" width="0" style="24" hidden="1" customWidth="1"/>
    <col min="5382" max="5629" width="9.140625" style="24"/>
    <col min="5630" max="5630" width="5.140625" style="24" customWidth="1"/>
    <col min="5631" max="5631" width="7.140625" style="24" customWidth="1"/>
    <col min="5632" max="5632" width="3.85546875" style="24" customWidth="1"/>
    <col min="5633" max="5633" width="48.28515625" style="24" customWidth="1"/>
    <col min="5634" max="5634" width="13.7109375" style="24" customWidth="1"/>
    <col min="5635" max="5635" width="28.28515625" style="24" customWidth="1"/>
    <col min="5636" max="5636" width="11" style="24" customWidth="1"/>
    <col min="5637" max="5637" width="0" style="24" hidden="1" customWidth="1"/>
    <col min="5638" max="5885" width="9.140625" style="24"/>
    <col min="5886" max="5886" width="5.140625" style="24" customWidth="1"/>
    <col min="5887" max="5887" width="7.140625" style="24" customWidth="1"/>
    <col min="5888" max="5888" width="3.85546875" style="24" customWidth="1"/>
    <col min="5889" max="5889" width="48.28515625" style="24" customWidth="1"/>
    <col min="5890" max="5890" width="13.7109375" style="24" customWidth="1"/>
    <col min="5891" max="5891" width="28.28515625" style="24" customWidth="1"/>
    <col min="5892" max="5892" width="11" style="24" customWidth="1"/>
    <col min="5893" max="5893" width="0" style="24" hidden="1" customWidth="1"/>
    <col min="5894" max="6141" width="9.140625" style="24"/>
    <col min="6142" max="6142" width="5.140625" style="24" customWidth="1"/>
    <col min="6143" max="6143" width="7.140625" style="24" customWidth="1"/>
    <col min="6144" max="6144" width="3.85546875" style="24" customWidth="1"/>
    <col min="6145" max="6145" width="48.28515625" style="24" customWidth="1"/>
    <col min="6146" max="6146" width="13.7109375" style="24" customWidth="1"/>
    <col min="6147" max="6147" width="28.28515625" style="24" customWidth="1"/>
    <col min="6148" max="6148" width="11" style="24" customWidth="1"/>
    <col min="6149" max="6149" width="0" style="24" hidden="1" customWidth="1"/>
    <col min="6150" max="6397" width="9.140625" style="24"/>
    <col min="6398" max="6398" width="5.140625" style="24" customWidth="1"/>
    <col min="6399" max="6399" width="7.140625" style="24" customWidth="1"/>
    <col min="6400" max="6400" width="3.85546875" style="24" customWidth="1"/>
    <col min="6401" max="6401" width="48.28515625" style="24" customWidth="1"/>
    <col min="6402" max="6402" width="13.7109375" style="24" customWidth="1"/>
    <col min="6403" max="6403" width="28.28515625" style="24" customWidth="1"/>
    <col min="6404" max="6404" width="11" style="24" customWidth="1"/>
    <col min="6405" max="6405" width="0" style="24" hidden="1" customWidth="1"/>
    <col min="6406" max="6653" width="9.140625" style="24"/>
    <col min="6654" max="6654" width="5.140625" style="24" customWidth="1"/>
    <col min="6655" max="6655" width="7.140625" style="24" customWidth="1"/>
    <col min="6656" max="6656" width="3.85546875" style="24" customWidth="1"/>
    <col min="6657" max="6657" width="48.28515625" style="24" customWidth="1"/>
    <col min="6658" max="6658" width="13.7109375" style="24" customWidth="1"/>
    <col min="6659" max="6659" width="28.28515625" style="24" customWidth="1"/>
    <col min="6660" max="6660" width="11" style="24" customWidth="1"/>
    <col min="6661" max="6661" width="0" style="24" hidden="1" customWidth="1"/>
    <col min="6662" max="6909" width="9.140625" style="24"/>
    <col min="6910" max="6910" width="5.140625" style="24" customWidth="1"/>
    <col min="6911" max="6911" width="7.140625" style="24" customWidth="1"/>
    <col min="6912" max="6912" width="3.85546875" style="24" customWidth="1"/>
    <col min="6913" max="6913" width="48.28515625" style="24" customWidth="1"/>
    <col min="6914" max="6914" width="13.7109375" style="24" customWidth="1"/>
    <col min="6915" max="6915" width="28.28515625" style="24" customWidth="1"/>
    <col min="6916" max="6916" width="11" style="24" customWidth="1"/>
    <col min="6917" max="6917" width="0" style="24" hidden="1" customWidth="1"/>
    <col min="6918" max="7165" width="9.140625" style="24"/>
    <col min="7166" max="7166" width="5.140625" style="24" customWidth="1"/>
    <col min="7167" max="7167" width="7.140625" style="24" customWidth="1"/>
    <col min="7168" max="7168" width="3.85546875" style="24" customWidth="1"/>
    <col min="7169" max="7169" width="48.28515625" style="24" customWidth="1"/>
    <col min="7170" max="7170" width="13.7109375" style="24" customWidth="1"/>
    <col min="7171" max="7171" width="28.28515625" style="24" customWidth="1"/>
    <col min="7172" max="7172" width="11" style="24" customWidth="1"/>
    <col min="7173" max="7173" width="0" style="24" hidden="1" customWidth="1"/>
    <col min="7174" max="7421" width="9.140625" style="24"/>
    <col min="7422" max="7422" width="5.140625" style="24" customWidth="1"/>
    <col min="7423" max="7423" width="7.140625" style="24" customWidth="1"/>
    <col min="7424" max="7424" width="3.85546875" style="24" customWidth="1"/>
    <col min="7425" max="7425" width="48.28515625" style="24" customWidth="1"/>
    <col min="7426" max="7426" width="13.7109375" style="24" customWidth="1"/>
    <col min="7427" max="7427" width="28.28515625" style="24" customWidth="1"/>
    <col min="7428" max="7428" width="11" style="24" customWidth="1"/>
    <col min="7429" max="7429" width="0" style="24" hidden="1" customWidth="1"/>
    <col min="7430" max="7677" width="9.140625" style="24"/>
    <col min="7678" max="7678" width="5.140625" style="24" customWidth="1"/>
    <col min="7679" max="7679" width="7.140625" style="24" customWidth="1"/>
    <col min="7680" max="7680" width="3.85546875" style="24" customWidth="1"/>
    <col min="7681" max="7681" width="48.28515625" style="24" customWidth="1"/>
    <col min="7682" max="7682" width="13.7109375" style="24" customWidth="1"/>
    <col min="7683" max="7683" width="28.28515625" style="24" customWidth="1"/>
    <col min="7684" max="7684" width="11" style="24" customWidth="1"/>
    <col min="7685" max="7685" width="0" style="24" hidden="1" customWidth="1"/>
    <col min="7686" max="7933" width="9.140625" style="24"/>
    <col min="7934" max="7934" width="5.140625" style="24" customWidth="1"/>
    <col min="7935" max="7935" width="7.140625" style="24" customWidth="1"/>
    <col min="7936" max="7936" width="3.85546875" style="24" customWidth="1"/>
    <col min="7937" max="7937" width="48.28515625" style="24" customWidth="1"/>
    <col min="7938" max="7938" width="13.7109375" style="24" customWidth="1"/>
    <col min="7939" max="7939" width="28.28515625" style="24" customWidth="1"/>
    <col min="7940" max="7940" width="11" style="24" customWidth="1"/>
    <col min="7941" max="7941" width="0" style="24" hidden="1" customWidth="1"/>
    <col min="7942" max="8189" width="9.140625" style="24"/>
    <col min="8190" max="8190" width="5.140625" style="24" customWidth="1"/>
    <col min="8191" max="8191" width="7.140625" style="24" customWidth="1"/>
    <col min="8192" max="8192" width="3.85546875" style="24" customWidth="1"/>
    <col min="8193" max="8193" width="48.28515625" style="24" customWidth="1"/>
    <col min="8194" max="8194" width="13.7109375" style="24" customWidth="1"/>
    <col min="8195" max="8195" width="28.28515625" style="24" customWidth="1"/>
    <col min="8196" max="8196" width="11" style="24" customWidth="1"/>
    <col min="8197" max="8197" width="0" style="24" hidden="1" customWidth="1"/>
    <col min="8198" max="8445" width="9.140625" style="24"/>
    <col min="8446" max="8446" width="5.140625" style="24" customWidth="1"/>
    <col min="8447" max="8447" width="7.140625" style="24" customWidth="1"/>
    <col min="8448" max="8448" width="3.85546875" style="24" customWidth="1"/>
    <col min="8449" max="8449" width="48.28515625" style="24" customWidth="1"/>
    <col min="8450" max="8450" width="13.7109375" style="24" customWidth="1"/>
    <col min="8451" max="8451" width="28.28515625" style="24" customWidth="1"/>
    <col min="8452" max="8452" width="11" style="24" customWidth="1"/>
    <col min="8453" max="8453" width="0" style="24" hidden="1" customWidth="1"/>
    <col min="8454" max="8701" width="9.140625" style="24"/>
    <col min="8702" max="8702" width="5.140625" style="24" customWidth="1"/>
    <col min="8703" max="8703" width="7.140625" style="24" customWidth="1"/>
    <col min="8704" max="8704" width="3.85546875" style="24" customWidth="1"/>
    <col min="8705" max="8705" width="48.28515625" style="24" customWidth="1"/>
    <col min="8706" max="8706" width="13.7109375" style="24" customWidth="1"/>
    <col min="8707" max="8707" width="28.28515625" style="24" customWidth="1"/>
    <col min="8708" max="8708" width="11" style="24" customWidth="1"/>
    <col min="8709" max="8709" width="0" style="24" hidden="1" customWidth="1"/>
    <col min="8710" max="8957" width="9.140625" style="24"/>
    <col min="8958" max="8958" width="5.140625" style="24" customWidth="1"/>
    <col min="8959" max="8959" width="7.140625" style="24" customWidth="1"/>
    <col min="8960" max="8960" width="3.85546875" style="24" customWidth="1"/>
    <col min="8961" max="8961" width="48.28515625" style="24" customWidth="1"/>
    <col min="8962" max="8962" width="13.7109375" style="24" customWidth="1"/>
    <col min="8963" max="8963" width="28.28515625" style="24" customWidth="1"/>
    <col min="8964" max="8964" width="11" style="24" customWidth="1"/>
    <col min="8965" max="8965" width="0" style="24" hidden="1" customWidth="1"/>
    <col min="8966" max="9213" width="9.140625" style="24"/>
    <col min="9214" max="9214" width="5.140625" style="24" customWidth="1"/>
    <col min="9215" max="9215" width="7.140625" style="24" customWidth="1"/>
    <col min="9216" max="9216" width="3.85546875" style="24" customWidth="1"/>
    <col min="9217" max="9217" width="48.28515625" style="24" customWidth="1"/>
    <col min="9218" max="9218" width="13.7109375" style="24" customWidth="1"/>
    <col min="9219" max="9219" width="28.28515625" style="24" customWidth="1"/>
    <col min="9220" max="9220" width="11" style="24" customWidth="1"/>
    <col min="9221" max="9221" width="0" style="24" hidden="1" customWidth="1"/>
    <col min="9222" max="9469" width="9.140625" style="24"/>
    <col min="9470" max="9470" width="5.140625" style="24" customWidth="1"/>
    <col min="9471" max="9471" width="7.140625" style="24" customWidth="1"/>
    <col min="9472" max="9472" width="3.85546875" style="24" customWidth="1"/>
    <col min="9473" max="9473" width="48.28515625" style="24" customWidth="1"/>
    <col min="9474" max="9474" width="13.7109375" style="24" customWidth="1"/>
    <col min="9475" max="9475" width="28.28515625" style="24" customWidth="1"/>
    <col min="9476" max="9476" width="11" style="24" customWidth="1"/>
    <col min="9477" max="9477" width="0" style="24" hidden="1" customWidth="1"/>
    <col min="9478" max="9725" width="9.140625" style="24"/>
    <col min="9726" max="9726" width="5.140625" style="24" customWidth="1"/>
    <col min="9727" max="9727" width="7.140625" style="24" customWidth="1"/>
    <col min="9728" max="9728" width="3.85546875" style="24" customWidth="1"/>
    <col min="9729" max="9729" width="48.28515625" style="24" customWidth="1"/>
    <col min="9730" max="9730" width="13.7109375" style="24" customWidth="1"/>
    <col min="9731" max="9731" width="28.28515625" style="24" customWidth="1"/>
    <col min="9732" max="9732" width="11" style="24" customWidth="1"/>
    <col min="9733" max="9733" width="0" style="24" hidden="1" customWidth="1"/>
    <col min="9734" max="9981" width="9.140625" style="24"/>
    <col min="9982" max="9982" width="5.140625" style="24" customWidth="1"/>
    <col min="9983" max="9983" width="7.140625" style="24" customWidth="1"/>
    <col min="9984" max="9984" width="3.85546875" style="24" customWidth="1"/>
    <col min="9985" max="9985" width="48.28515625" style="24" customWidth="1"/>
    <col min="9986" max="9986" width="13.7109375" style="24" customWidth="1"/>
    <col min="9987" max="9987" width="28.28515625" style="24" customWidth="1"/>
    <col min="9988" max="9988" width="11" style="24" customWidth="1"/>
    <col min="9989" max="9989" width="0" style="24" hidden="1" customWidth="1"/>
    <col min="9990" max="10237" width="9.140625" style="24"/>
    <col min="10238" max="10238" width="5.140625" style="24" customWidth="1"/>
    <col min="10239" max="10239" width="7.140625" style="24" customWidth="1"/>
    <col min="10240" max="10240" width="3.85546875" style="24" customWidth="1"/>
    <col min="10241" max="10241" width="48.28515625" style="24" customWidth="1"/>
    <col min="10242" max="10242" width="13.7109375" style="24" customWidth="1"/>
    <col min="10243" max="10243" width="28.28515625" style="24" customWidth="1"/>
    <col min="10244" max="10244" width="11" style="24" customWidth="1"/>
    <col min="10245" max="10245" width="0" style="24" hidden="1" customWidth="1"/>
    <col min="10246" max="10493" width="9.140625" style="24"/>
    <col min="10494" max="10494" width="5.140625" style="24" customWidth="1"/>
    <col min="10495" max="10495" width="7.140625" style="24" customWidth="1"/>
    <col min="10496" max="10496" width="3.85546875" style="24" customWidth="1"/>
    <col min="10497" max="10497" width="48.28515625" style="24" customWidth="1"/>
    <col min="10498" max="10498" width="13.7109375" style="24" customWidth="1"/>
    <col min="10499" max="10499" width="28.28515625" style="24" customWidth="1"/>
    <col min="10500" max="10500" width="11" style="24" customWidth="1"/>
    <col min="10501" max="10501" width="0" style="24" hidden="1" customWidth="1"/>
    <col min="10502" max="10749" width="9.140625" style="24"/>
    <col min="10750" max="10750" width="5.140625" style="24" customWidth="1"/>
    <col min="10751" max="10751" width="7.140625" style="24" customWidth="1"/>
    <col min="10752" max="10752" width="3.85546875" style="24" customWidth="1"/>
    <col min="10753" max="10753" width="48.28515625" style="24" customWidth="1"/>
    <col min="10754" max="10754" width="13.7109375" style="24" customWidth="1"/>
    <col min="10755" max="10755" width="28.28515625" style="24" customWidth="1"/>
    <col min="10756" max="10756" width="11" style="24" customWidth="1"/>
    <col min="10757" max="10757" width="0" style="24" hidden="1" customWidth="1"/>
    <col min="10758" max="11005" width="9.140625" style="24"/>
    <col min="11006" max="11006" width="5.140625" style="24" customWidth="1"/>
    <col min="11007" max="11007" width="7.140625" style="24" customWidth="1"/>
    <col min="11008" max="11008" width="3.85546875" style="24" customWidth="1"/>
    <col min="11009" max="11009" width="48.28515625" style="24" customWidth="1"/>
    <col min="11010" max="11010" width="13.7109375" style="24" customWidth="1"/>
    <col min="11011" max="11011" width="28.28515625" style="24" customWidth="1"/>
    <col min="11012" max="11012" width="11" style="24" customWidth="1"/>
    <col min="11013" max="11013" width="0" style="24" hidden="1" customWidth="1"/>
    <col min="11014" max="11261" width="9.140625" style="24"/>
    <col min="11262" max="11262" width="5.140625" style="24" customWidth="1"/>
    <col min="11263" max="11263" width="7.140625" style="24" customWidth="1"/>
    <col min="11264" max="11264" width="3.85546875" style="24" customWidth="1"/>
    <col min="11265" max="11265" width="48.28515625" style="24" customWidth="1"/>
    <col min="11266" max="11266" width="13.7109375" style="24" customWidth="1"/>
    <col min="11267" max="11267" width="28.28515625" style="24" customWidth="1"/>
    <col min="11268" max="11268" width="11" style="24" customWidth="1"/>
    <col min="11269" max="11269" width="0" style="24" hidden="1" customWidth="1"/>
    <col min="11270" max="11517" width="9.140625" style="24"/>
    <col min="11518" max="11518" width="5.140625" style="24" customWidth="1"/>
    <col min="11519" max="11519" width="7.140625" style="24" customWidth="1"/>
    <col min="11520" max="11520" width="3.85546875" style="24" customWidth="1"/>
    <col min="11521" max="11521" width="48.28515625" style="24" customWidth="1"/>
    <col min="11522" max="11522" width="13.7109375" style="24" customWidth="1"/>
    <col min="11523" max="11523" width="28.28515625" style="24" customWidth="1"/>
    <col min="11524" max="11524" width="11" style="24" customWidth="1"/>
    <col min="11525" max="11525" width="0" style="24" hidden="1" customWidth="1"/>
    <col min="11526" max="11773" width="9.140625" style="24"/>
    <col min="11774" max="11774" width="5.140625" style="24" customWidth="1"/>
    <col min="11775" max="11775" width="7.140625" style="24" customWidth="1"/>
    <col min="11776" max="11776" width="3.85546875" style="24" customWidth="1"/>
    <col min="11777" max="11777" width="48.28515625" style="24" customWidth="1"/>
    <col min="11778" max="11778" width="13.7109375" style="24" customWidth="1"/>
    <col min="11779" max="11779" width="28.28515625" style="24" customWidth="1"/>
    <col min="11780" max="11780" width="11" style="24" customWidth="1"/>
    <col min="11781" max="11781" width="0" style="24" hidden="1" customWidth="1"/>
    <col min="11782" max="12029" width="9.140625" style="24"/>
    <col min="12030" max="12030" width="5.140625" style="24" customWidth="1"/>
    <col min="12031" max="12031" width="7.140625" style="24" customWidth="1"/>
    <col min="12032" max="12032" width="3.85546875" style="24" customWidth="1"/>
    <col min="12033" max="12033" width="48.28515625" style="24" customWidth="1"/>
    <col min="12034" max="12034" width="13.7109375" style="24" customWidth="1"/>
    <col min="12035" max="12035" width="28.28515625" style="24" customWidth="1"/>
    <col min="12036" max="12036" width="11" style="24" customWidth="1"/>
    <col min="12037" max="12037" width="0" style="24" hidden="1" customWidth="1"/>
    <col min="12038" max="12285" width="9.140625" style="24"/>
    <col min="12286" max="12286" width="5.140625" style="24" customWidth="1"/>
    <col min="12287" max="12287" width="7.140625" style="24" customWidth="1"/>
    <col min="12288" max="12288" width="3.85546875" style="24" customWidth="1"/>
    <col min="12289" max="12289" width="48.28515625" style="24" customWidth="1"/>
    <col min="12290" max="12290" width="13.7109375" style="24" customWidth="1"/>
    <col min="12291" max="12291" width="28.28515625" style="24" customWidth="1"/>
    <col min="12292" max="12292" width="11" style="24" customWidth="1"/>
    <col min="12293" max="12293" width="0" style="24" hidden="1" customWidth="1"/>
    <col min="12294" max="12541" width="9.140625" style="24"/>
    <col min="12542" max="12542" width="5.140625" style="24" customWidth="1"/>
    <col min="12543" max="12543" width="7.140625" style="24" customWidth="1"/>
    <col min="12544" max="12544" width="3.85546875" style="24" customWidth="1"/>
    <col min="12545" max="12545" width="48.28515625" style="24" customWidth="1"/>
    <col min="12546" max="12546" width="13.7109375" style="24" customWidth="1"/>
    <col min="12547" max="12547" width="28.28515625" style="24" customWidth="1"/>
    <col min="12548" max="12548" width="11" style="24" customWidth="1"/>
    <col min="12549" max="12549" width="0" style="24" hidden="1" customWidth="1"/>
    <col min="12550" max="12797" width="9.140625" style="24"/>
    <col min="12798" max="12798" width="5.140625" style="24" customWidth="1"/>
    <col min="12799" max="12799" width="7.140625" style="24" customWidth="1"/>
    <col min="12800" max="12800" width="3.85546875" style="24" customWidth="1"/>
    <col min="12801" max="12801" width="48.28515625" style="24" customWidth="1"/>
    <col min="12802" max="12802" width="13.7109375" style="24" customWidth="1"/>
    <col min="12803" max="12803" width="28.28515625" style="24" customWidth="1"/>
    <col min="12804" max="12804" width="11" style="24" customWidth="1"/>
    <col min="12805" max="12805" width="0" style="24" hidden="1" customWidth="1"/>
    <col min="12806" max="13053" width="9.140625" style="24"/>
    <col min="13054" max="13054" width="5.140625" style="24" customWidth="1"/>
    <col min="13055" max="13055" width="7.140625" style="24" customWidth="1"/>
    <col min="13056" max="13056" width="3.85546875" style="24" customWidth="1"/>
    <col min="13057" max="13057" width="48.28515625" style="24" customWidth="1"/>
    <col min="13058" max="13058" width="13.7109375" style="24" customWidth="1"/>
    <col min="13059" max="13059" width="28.28515625" style="24" customWidth="1"/>
    <col min="13060" max="13060" width="11" style="24" customWidth="1"/>
    <col min="13061" max="13061" width="0" style="24" hidden="1" customWidth="1"/>
    <col min="13062" max="13309" width="9.140625" style="24"/>
    <col min="13310" max="13310" width="5.140625" style="24" customWidth="1"/>
    <col min="13311" max="13311" width="7.140625" style="24" customWidth="1"/>
    <col min="13312" max="13312" width="3.85546875" style="24" customWidth="1"/>
    <col min="13313" max="13313" width="48.28515625" style="24" customWidth="1"/>
    <col min="13314" max="13314" width="13.7109375" style="24" customWidth="1"/>
    <col min="13315" max="13315" width="28.28515625" style="24" customWidth="1"/>
    <col min="13316" max="13316" width="11" style="24" customWidth="1"/>
    <col min="13317" max="13317" width="0" style="24" hidden="1" customWidth="1"/>
    <col min="13318" max="13565" width="9.140625" style="24"/>
    <col min="13566" max="13566" width="5.140625" style="24" customWidth="1"/>
    <col min="13567" max="13567" width="7.140625" style="24" customWidth="1"/>
    <col min="13568" max="13568" width="3.85546875" style="24" customWidth="1"/>
    <col min="13569" max="13569" width="48.28515625" style="24" customWidth="1"/>
    <col min="13570" max="13570" width="13.7109375" style="24" customWidth="1"/>
    <col min="13571" max="13571" width="28.28515625" style="24" customWidth="1"/>
    <col min="13572" max="13572" width="11" style="24" customWidth="1"/>
    <col min="13573" max="13573" width="0" style="24" hidden="1" customWidth="1"/>
    <col min="13574" max="13821" width="9.140625" style="24"/>
    <col min="13822" max="13822" width="5.140625" style="24" customWidth="1"/>
    <col min="13823" max="13823" width="7.140625" style="24" customWidth="1"/>
    <col min="13824" max="13824" width="3.85546875" style="24" customWidth="1"/>
    <col min="13825" max="13825" width="48.28515625" style="24" customWidth="1"/>
    <col min="13826" max="13826" width="13.7109375" style="24" customWidth="1"/>
    <col min="13827" max="13827" width="28.28515625" style="24" customWidth="1"/>
    <col min="13828" max="13828" width="11" style="24" customWidth="1"/>
    <col min="13829" max="13829" width="0" style="24" hidden="1" customWidth="1"/>
    <col min="13830" max="14077" width="9.140625" style="24"/>
    <col min="14078" max="14078" width="5.140625" style="24" customWidth="1"/>
    <col min="14079" max="14079" width="7.140625" style="24" customWidth="1"/>
    <col min="14080" max="14080" width="3.85546875" style="24" customWidth="1"/>
    <col min="14081" max="14081" width="48.28515625" style="24" customWidth="1"/>
    <col min="14082" max="14082" width="13.7109375" style="24" customWidth="1"/>
    <col min="14083" max="14083" width="28.28515625" style="24" customWidth="1"/>
    <col min="14084" max="14084" width="11" style="24" customWidth="1"/>
    <col min="14085" max="14085" width="0" style="24" hidden="1" customWidth="1"/>
    <col min="14086" max="14333" width="9.140625" style="24"/>
    <col min="14334" max="14334" width="5.140625" style="24" customWidth="1"/>
    <col min="14335" max="14335" width="7.140625" style="24" customWidth="1"/>
    <col min="14336" max="14336" width="3.85546875" style="24" customWidth="1"/>
    <col min="14337" max="14337" width="48.28515625" style="24" customWidth="1"/>
    <col min="14338" max="14338" width="13.7109375" style="24" customWidth="1"/>
    <col min="14339" max="14339" width="28.28515625" style="24" customWidth="1"/>
    <col min="14340" max="14340" width="11" style="24" customWidth="1"/>
    <col min="14341" max="14341" width="0" style="24" hidden="1" customWidth="1"/>
    <col min="14342" max="14589" width="9.140625" style="24"/>
    <col min="14590" max="14590" width="5.140625" style="24" customWidth="1"/>
    <col min="14591" max="14591" width="7.140625" style="24" customWidth="1"/>
    <col min="14592" max="14592" width="3.85546875" style="24" customWidth="1"/>
    <col min="14593" max="14593" width="48.28515625" style="24" customWidth="1"/>
    <col min="14594" max="14594" width="13.7109375" style="24" customWidth="1"/>
    <col min="14595" max="14595" width="28.28515625" style="24" customWidth="1"/>
    <col min="14596" max="14596" width="11" style="24" customWidth="1"/>
    <col min="14597" max="14597" width="0" style="24" hidden="1" customWidth="1"/>
    <col min="14598" max="14845" width="9.140625" style="24"/>
    <col min="14846" max="14846" width="5.140625" style="24" customWidth="1"/>
    <col min="14847" max="14847" width="7.140625" style="24" customWidth="1"/>
    <col min="14848" max="14848" width="3.85546875" style="24" customWidth="1"/>
    <col min="14849" max="14849" width="48.28515625" style="24" customWidth="1"/>
    <col min="14850" max="14850" width="13.7109375" style="24" customWidth="1"/>
    <col min="14851" max="14851" width="28.28515625" style="24" customWidth="1"/>
    <col min="14852" max="14852" width="11" style="24" customWidth="1"/>
    <col min="14853" max="14853" width="0" style="24" hidden="1" customWidth="1"/>
    <col min="14854" max="15101" width="9.140625" style="24"/>
    <col min="15102" max="15102" width="5.140625" style="24" customWidth="1"/>
    <col min="15103" max="15103" width="7.140625" style="24" customWidth="1"/>
    <col min="15104" max="15104" width="3.85546875" style="24" customWidth="1"/>
    <col min="15105" max="15105" width="48.28515625" style="24" customWidth="1"/>
    <col min="15106" max="15106" width="13.7109375" style="24" customWidth="1"/>
    <col min="15107" max="15107" width="28.28515625" style="24" customWidth="1"/>
    <col min="15108" max="15108" width="11" style="24" customWidth="1"/>
    <col min="15109" max="15109" width="0" style="24" hidden="1" customWidth="1"/>
    <col min="15110" max="15357" width="9.140625" style="24"/>
    <col min="15358" max="15358" width="5.140625" style="24" customWidth="1"/>
    <col min="15359" max="15359" width="7.140625" style="24" customWidth="1"/>
    <col min="15360" max="15360" width="3.85546875" style="24" customWidth="1"/>
    <col min="15361" max="15361" width="48.28515625" style="24" customWidth="1"/>
    <col min="15362" max="15362" width="13.7109375" style="24" customWidth="1"/>
    <col min="15363" max="15363" width="28.28515625" style="24" customWidth="1"/>
    <col min="15364" max="15364" width="11" style="24" customWidth="1"/>
    <col min="15365" max="15365" width="0" style="24" hidden="1" customWidth="1"/>
    <col min="15366" max="15613" width="9.140625" style="24"/>
    <col min="15614" max="15614" width="5.140625" style="24" customWidth="1"/>
    <col min="15615" max="15615" width="7.140625" style="24" customWidth="1"/>
    <col min="15616" max="15616" width="3.85546875" style="24" customWidth="1"/>
    <col min="15617" max="15617" width="48.28515625" style="24" customWidth="1"/>
    <col min="15618" max="15618" width="13.7109375" style="24" customWidth="1"/>
    <col min="15619" max="15619" width="28.28515625" style="24" customWidth="1"/>
    <col min="15620" max="15620" width="11" style="24" customWidth="1"/>
    <col min="15621" max="15621" width="0" style="24" hidden="1" customWidth="1"/>
    <col min="15622" max="15869" width="9.140625" style="24"/>
    <col min="15870" max="15870" width="5.140625" style="24" customWidth="1"/>
    <col min="15871" max="15871" width="7.140625" style="24" customWidth="1"/>
    <col min="15872" max="15872" width="3.85546875" style="24" customWidth="1"/>
    <col min="15873" max="15873" width="48.28515625" style="24" customWidth="1"/>
    <col min="15874" max="15874" width="13.7109375" style="24" customWidth="1"/>
    <col min="15875" max="15875" width="28.28515625" style="24" customWidth="1"/>
    <col min="15876" max="15876" width="11" style="24" customWidth="1"/>
    <col min="15877" max="15877" width="0" style="24" hidden="1" customWidth="1"/>
    <col min="15878" max="16125" width="9.140625" style="24"/>
    <col min="16126" max="16126" width="5.140625" style="24" customWidth="1"/>
    <col min="16127" max="16127" width="7.140625" style="24" customWidth="1"/>
    <col min="16128" max="16128" width="3.85546875" style="24" customWidth="1"/>
    <col min="16129" max="16129" width="48.28515625" style="24" customWidth="1"/>
    <col min="16130" max="16130" width="13.7109375" style="24" customWidth="1"/>
    <col min="16131" max="16131" width="28.28515625" style="24" customWidth="1"/>
    <col min="16132" max="16132" width="11" style="24" customWidth="1"/>
    <col min="16133" max="16133" width="0" style="24" hidden="1" customWidth="1"/>
    <col min="16134" max="16384" width="9.140625" style="24"/>
  </cols>
  <sheetData>
    <row r="1" spans="1:7" ht="23.25" x14ac:dyDescent="0.35">
      <c r="A1" s="106" t="s">
        <v>9</v>
      </c>
      <c r="B1" s="106"/>
      <c r="C1" s="106"/>
      <c r="D1" s="106"/>
      <c r="E1" s="106"/>
      <c r="F1" s="513" t="s">
        <v>10</v>
      </c>
      <c r="G1" s="514"/>
    </row>
    <row r="3" spans="1:7" ht="15" x14ac:dyDescent="0.2">
      <c r="A3" s="200" t="s">
        <v>0</v>
      </c>
      <c r="C3" s="201" t="s">
        <v>11</v>
      </c>
      <c r="D3" s="201"/>
      <c r="E3" s="201"/>
      <c r="F3" s="201"/>
    </row>
    <row r="4" spans="1:7" ht="15" x14ac:dyDescent="0.2">
      <c r="C4" s="201" t="s">
        <v>1</v>
      </c>
      <c r="D4" s="201"/>
      <c r="E4" s="201"/>
      <c r="F4" s="201"/>
    </row>
    <row r="6" spans="1:7" ht="18" x14ac:dyDescent="0.25">
      <c r="A6" s="515" t="s">
        <v>338</v>
      </c>
      <c r="B6" s="516"/>
      <c r="C6" s="516"/>
      <c r="D6" s="516"/>
      <c r="E6" s="516"/>
      <c r="F6" s="516"/>
      <c r="G6" s="516"/>
    </row>
    <row r="7" spans="1:7" ht="18.75" customHeight="1" thickBot="1" x14ac:dyDescent="0.25">
      <c r="G7" s="107" t="s">
        <v>2</v>
      </c>
    </row>
    <row r="8" spans="1:7" ht="33" customHeight="1" thickTop="1" thickBot="1" x14ac:dyDescent="0.25">
      <c r="A8" s="258" t="s">
        <v>3</v>
      </c>
      <c r="B8" s="259" t="s">
        <v>4</v>
      </c>
      <c r="C8" s="260" t="s">
        <v>5</v>
      </c>
      <c r="D8" s="260"/>
      <c r="E8" s="260" t="s">
        <v>106</v>
      </c>
      <c r="F8" s="261" t="s">
        <v>6</v>
      </c>
      <c r="G8" s="262" t="s">
        <v>327</v>
      </c>
    </row>
    <row r="9" spans="1:7" ht="18" customHeight="1" thickTop="1" x14ac:dyDescent="0.2">
      <c r="A9" s="50" t="s">
        <v>298</v>
      </c>
      <c r="B9" s="108"/>
      <c r="C9" s="109"/>
      <c r="D9" s="109"/>
      <c r="E9" s="109"/>
      <c r="F9" s="47"/>
      <c r="G9" s="149"/>
    </row>
    <row r="10" spans="1:7" s="184" customFormat="1" ht="17.100000000000001" customHeight="1" x14ac:dyDescent="0.2">
      <c r="A10" s="179" t="s">
        <v>107</v>
      </c>
      <c r="B10" s="180" t="s">
        <v>108</v>
      </c>
      <c r="C10" s="181">
        <v>6</v>
      </c>
      <c r="D10" s="99" t="s">
        <v>123</v>
      </c>
      <c r="E10" s="181">
        <v>90000001001</v>
      </c>
      <c r="F10" s="185" t="s">
        <v>109</v>
      </c>
      <c r="G10" s="202">
        <v>51</v>
      </c>
    </row>
    <row r="11" spans="1:7" s="184" customFormat="1" ht="17.100000000000001" customHeight="1" x14ac:dyDescent="0.2">
      <c r="A11" s="179" t="s">
        <v>107</v>
      </c>
      <c r="B11" s="180" t="s">
        <v>108</v>
      </c>
      <c r="C11" s="181">
        <v>6</v>
      </c>
      <c r="D11" s="99" t="s">
        <v>124</v>
      </c>
      <c r="E11" s="181">
        <v>90000001010</v>
      </c>
      <c r="F11" s="185" t="s">
        <v>109</v>
      </c>
      <c r="G11" s="202">
        <v>0</v>
      </c>
    </row>
    <row r="12" spans="1:7" s="184" customFormat="1" ht="17.100000000000001" customHeight="1" x14ac:dyDescent="0.2">
      <c r="A12" s="179" t="s">
        <v>107</v>
      </c>
      <c r="B12" s="180" t="s">
        <v>108</v>
      </c>
      <c r="C12" s="181">
        <v>6</v>
      </c>
      <c r="D12" s="100" t="s">
        <v>125</v>
      </c>
      <c r="E12" s="181">
        <v>90000001012</v>
      </c>
      <c r="F12" s="185" t="s">
        <v>109</v>
      </c>
      <c r="G12" s="202">
        <v>839</v>
      </c>
    </row>
    <row r="13" spans="1:7" s="184" customFormat="1" ht="17.25" customHeight="1" x14ac:dyDescent="0.2">
      <c r="A13" s="179" t="s">
        <v>107</v>
      </c>
      <c r="B13" s="180" t="s">
        <v>108</v>
      </c>
      <c r="C13" s="181">
        <v>6</v>
      </c>
      <c r="D13" s="99" t="s">
        <v>126</v>
      </c>
      <c r="E13" s="181">
        <v>90000001013</v>
      </c>
      <c r="F13" s="185" t="s">
        <v>109</v>
      </c>
      <c r="G13" s="202">
        <v>3257</v>
      </c>
    </row>
    <row r="14" spans="1:7" s="184" customFormat="1" ht="17.100000000000001" customHeight="1" x14ac:dyDescent="0.2">
      <c r="A14" s="179" t="s">
        <v>107</v>
      </c>
      <c r="B14" s="180" t="s">
        <v>108</v>
      </c>
      <c r="C14" s="181">
        <v>6</v>
      </c>
      <c r="D14" s="99" t="s">
        <v>127</v>
      </c>
      <c r="E14" s="181">
        <v>90000001014</v>
      </c>
      <c r="F14" s="185" t="s">
        <v>109</v>
      </c>
      <c r="G14" s="202">
        <v>26</v>
      </c>
    </row>
    <row r="15" spans="1:7" s="208" customFormat="1" ht="20.25" customHeight="1" x14ac:dyDescent="0.2">
      <c r="A15" s="203" t="s">
        <v>107</v>
      </c>
      <c r="B15" s="204" t="s">
        <v>108</v>
      </c>
      <c r="C15" s="205">
        <v>6</v>
      </c>
      <c r="D15" s="152" t="s">
        <v>128</v>
      </c>
      <c r="E15" s="205">
        <v>90000001015</v>
      </c>
      <c r="F15" s="206" t="s">
        <v>109</v>
      </c>
      <c r="G15" s="207">
        <v>94</v>
      </c>
    </row>
    <row r="16" spans="1:7" s="184" customFormat="1" ht="17.100000000000001" customHeight="1" x14ac:dyDescent="0.2">
      <c r="A16" s="179" t="s">
        <v>107</v>
      </c>
      <c r="B16" s="180" t="s">
        <v>108</v>
      </c>
      <c r="C16" s="181">
        <v>6</v>
      </c>
      <c r="D16" s="99" t="s">
        <v>129</v>
      </c>
      <c r="E16" s="181">
        <v>90000001032</v>
      </c>
      <c r="F16" s="185" t="s">
        <v>109</v>
      </c>
      <c r="G16" s="202">
        <v>196</v>
      </c>
    </row>
    <row r="17" spans="1:7" s="184" customFormat="1" ht="17.100000000000001" customHeight="1" x14ac:dyDescent="0.2">
      <c r="A17" s="179" t="s">
        <v>107</v>
      </c>
      <c r="B17" s="180" t="s">
        <v>108</v>
      </c>
      <c r="C17" s="181">
        <v>6</v>
      </c>
      <c r="D17" s="99" t="s">
        <v>130</v>
      </c>
      <c r="E17" s="181">
        <v>90000001033</v>
      </c>
      <c r="F17" s="185" t="s">
        <v>109</v>
      </c>
      <c r="G17" s="202">
        <v>41</v>
      </c>
    </row>
    <row r="18" spans="1:7" s="184" customFormat="1" ht="17.100000000000001" customHeight="1" x14ac:dyDescent="0.2">
      <c r="A18" s="179" t="s">
        <v>107</v>
      </c>
      <c r="B18" s="180" t="s">
        <v>108</v>
      </c>
      <c r="C18" s="181">
        <v>6</v>
      </c>
      <c r="D18" s="99" t="s">
        <v>131</v>
      </c>
      <c r="E18" s="181">
        <v>90000001034</v>
      </c>
      <c r="F18" s="185" t="s">
        <v>109</v>
      </c>
      <c r="G18" s="202">
        <v>211</v>
      </c>
    </row>
    <row r="19" spans="1:7" s="184" customFormat="1" ht="17.100000000000001" customHeight="1" x14ac:dyDescent="0.2">
      <c r="A19" s="179" t="s">
        <v>107</v>
      </c>
      <c r="B19" s="180" t="s">
        <v>108</v>
      </c>
      <c r="C19" s="181">
        <v>6</v>
      </c>
      <c r="D19" s="99" t="s">
        <v>132</v>
      </c>
      <c r="E19" s="181">
        <v>90000001100</v>
      </c>
      <c r="F19" s="185" t="s">
        <v>109</v>
      </c>
      <c r="G19" s="202">
        <v>37</v>
      </c>
    </row>
    <row r="20" spans="1:7" s="184" customFormat="1" ht="17.100000000000001" customHeight="1" x14ac:dyDescent="0.2">
      <c r="A20" s="179" t="s">
        <v>107</v>
      </c>
      <c r="B20" s="180" t="s">
        <v>108</v>
      </c>
      <c r="C20" s="181">
        <v>6</v>
      </c>
      <c r="D20" s="99" t="s">
        <v>133</v>
      </c>
      <c r="E20" s="181">
        <v>90000001101</v>
      </c>
      <c r="F20" s="185" t="s">
        <v>109</v>
      </c>
      <c r="G20" s="202">
        <v>1040</v>
      </c>
    </row>
    <row r="21" spans="1:7" s="184" customFormat="1" ht="17.100000000000001" customHeight="1" x14ac:dyDescent="0.2">
      <c r="A21" s="179" t="s">
        <v>107</v>
      </c>
      <c r="B21" s="180" t="s">
        <v>108</v>
      </c>
      <c r="C21" s="181">
        <v>6</v>
      </c>
      <c r="D21" s="99" t="s">
        <v>134</v>
      </c>
      <c r="E21" s="181">
        <v>90000001102</v>
      </c>
      <c r="F21" s="185" t="s">
        <v>109</v>
      </c>
      <c r="G21" s="202">
        <v>1966</v>
      </c>
    </row>
    <row r="22" spans="1:7" s="184" customFormat="1" ht="16.5" customHeight="1" x14ac:dyDescent="0.2">
      <c r="A22" s="179" t="s">
        <v>107</v>
      </c>
      <c r="B22" s="180" t="s">
        <v>108</v>
      </c>
      <c r="C22" s="181">
        <v>6</v>
      </c>
      <c r="D22" s="99" t="s">
        <v>135</v>
      </c>
      <c r="E22" s="181">
        <v>90000001103</v>
      </c>
      <c r="F22" s="185" t="s">
        <v>109</v>
      </c>
      <c r="G22" s="202">
        <v>1788</v>
      </c>
    </row>
    <row r="23" spans="1:7" s="184" customFormat="1" ht="17.100000000000001" customHeight="1" x14ac:dyDescent="0.2">
      <c r="A23" s="179" t="s">
        <v>107</v>
      </c>
      <c r="B23" s="180" t="s">
        <v>108</v>
      </c>
      <c r="C23" s="181">
        <v>6</v>
      </c>
      <c r="D23" s="99" t="s">
        <v>136</v>
      </c>
      <c r="E23" s="181">
        <v>90000001104</v>
      </c>
      <c r="F23" s="185" t="s">
        <v>109</v>
      </c>
      <c r="G23" s="202">
        <v>1104</v>
      </c>
    </row>
    <row r="24" spans="1:7" s="184" customFormat="1" ht="17.100000000000001" customHeight="1" x14ac:dyDescent="0.2">
      <c r="A24" s="179" t="s">
        <v>107</v>
      </c>
      <c r="B24" s="180" t="s">
        <v>108</v>
      </c>
      <c r="C24" s="181">
        <v>6</v>
      </c>
      <c r="D24" s="99" t="s">
        <v>137</v>
      </c>
      <c r="E24" s="181">
        <v>90000001105</v>
      </c>
      <c r="F24" s="185" t="s">
        <v>109</v>
      </c>
      <c r="G24" s="202">
        <v>601</v>
      </c>
    </row>
    <row r="25" spans="1:7" s="184" customFormat="1" ht="17.100000000000001" customHeight="1" x14ac:dyDescent="0.2">
      <c r="A25" s="179" t="s">
        <v>107</v>
      </c>
      <c r="B25" s="180" t="s">
        <v>108</v>
      </c>
      <c r="C25" s="181">
        <v>6</v>
      </c>
      <c r="D25" s="99" t="s">
        <v>138</v>
      </c>
      <c r="E25" s="181">
        <v>90000001120</v>
      </c>
      <c r="F25" s="185" t="s">
        <v>109</v>
      </c>
      <c r="G25" s="202">
        <v>184</v>
      </c>
    </row>
    <row r="26" spans="1:7" s="208" customFormat="1" ht="24.75" customHeight="1" x14ac:dyDescent="0.2">
      <c r="A26" s="203" t="s">
        <v>107</v>
      </c>
      <c r="B26" s="204" t="s">
        <v>108</v>
      </c>
      <c r="C26" s="205">
        <v>6</v>
      </c>
      <c r="D26" s="152" t="s">
        <v>139</v>
      </c>
      <c r="E26" s="205">
        <v>90000001121</v>
      </c>
      <c r="F26" s="206" t="s">
        <v>109</v>
      </c>
      <c r="G26" s="207">
        <v>791</v>
      </c>
    </row>
    <row r="27" spans="1:7" s="184" customFormat="1" ht="21.75" customHeight="1" x14ac:dyDescent="0.2">
      <c r="A27" s="179" t="s">
        <v>107</v>
      </c>
      <c r="B27" s="180" t="s">
        <v>108</v>
      </c>
      <c r="C27" s="181">
        <v>6</v>
      </c>
      <c r="D27" s="99" t="s">
        <v>328</v>
      </c>
      <c r="E27" s="181">
        <v>90000001122</v>
      </c>
      <c r="F27" s="185" t="s">
        <v>109</v>
      </c>
      <c r="G27" s="202">
        <v>986</v>
      </c>
    </row>
    <row r="28" spans="1:7" s="184" customFormat="1" ht="17.100000000000001" customHeight="1" x14ac:dyDescent="0.2">
      <c r="A28" s="179" t="s">
        <v>107</v>
      </c>
      <c r="B28" s="180" t="s">
        <v>108</v>
      </c>
      <c r="C28" s="181">
        <v>6</v>
      </c>
      <c r="D28" s="99" t="s">
        <v>140</v>
      </c>
      <c r="E28" s="181">
        <v>90000001123</v>
      </c>
      <c r="F28" s="185" t="s">
        <v>109</v>
      </c>
      <c r="G28" s="202">
        <v>1341</v>
      </c>
    </row>
    <row r="29" spans="1:7" s="184" customFormat="1" ht="17.100000000000001" customHeight="1" x14ac:dyDescent="0.2">
      <c r="A29" s="179" t="s">
        <v>107</v>
      </c>
      <c r="B29" s="180" t="s">
        <v>108</v>
      </c>
      <c r="C29" s="181">
        <v>6</v>
      </c>
      <c r="D29" s="99" t="s">
        <v>141</v>
      </c>
      <c r="E29" s="181">
        <v>90000001150</v>
      </c>
      <c r="F29" s="185" t="s">
        <v>109</v>
      </c>
      <c r="G29" s="202">
        <v>384</v>
      </c>
    </row>
    <row r="30" spans="1:7" s="208" customFormat="1" ht="23.25" customHeight="1" x14ac:dyDescent="0.2">
      <c r="A30" s="203" t="s">
        <v>107</v>
      </c>
      <c r="B30" s="204" t="s">
        <v>108</v>
      </c>
      <c r="C30" s="205">
        <v>6</v>
      </c>
      <c r="D30" s="152" t="s">
        <v>142</v>
      </c>
      <c r="E30" s="205">
        <v>90000001160</v>
      </c>
      <c r="F30" s="206" t="s">
        <v>109</v>
      </c>
      <c r="G30" s="207">
        <v>1084</v>
      </c>
    </row>
    <row r="31" spans="1:7" s="184" customFormat="1" ht="13.5" customHeight="1" x14ac:dyDescent="0.2">
      <c r="A31" s="179" t="s">
        <v>107</v>
      </c>
      <c r="B31" s="180" t="s">
        <v>108</v>
      </c>
      <c r="C31" s="181">
        <v>6</v>
      </c>
      <c r="D31" s="99" t="s">
        <v>144</v>
      </c>
      <c r="E31" s="181">
        <v>90000001200</v>
      </c>
      <c r="F31" s="185" t="s">
        <v>109</v>
      </c>
      <c r="G31" s="202">
        <v>399</v>
      </c>
    </row>
    <row r="32" spans="1:7" s="184" customFormat="1" ht="17.100000000000001" customHeight="1" x14ac:dyDescent="0.2">
      <c r="A32" s="179" t="s">
        <v>107</v>
      </c>
      <c r="B32" s="180" t="s">
        <v>108</v>
      </c>
      <c r="C32" s="181">
        <v>6</v>
      </c>
      <c r="D32" s="99" t="s">
        <v>145</v>
      </c>
      <c r="E32" s="181">
        <v>90000001201</v>
      </c>
      <c r="F32" s="185" t="s">
        <v>109</v>
      </c>
      <c r="G32" s="202">
        <v>1916</v>
      </c>
    </row>
    <row r="33" spans="1:7" s="208" customFormat="1" ht="19.5" customHeight="1" x14ac:dyDescent="0.2">
      <c r="A33" s="203" t="s">
        <v>107</v>
      </c>
      <c r="B33" s="204" t="s">
        <v>108</v>
      </c>
      <c r="C33" s="205">
        <v>6</v>
      </c>
      <c r="D33" s="152" t="s">
        <v>146</v>
      </c>
      <c r="E33" s="205">
        <v>90000001202</v>
      </c>
      <c r="F33" s="206" t="s">
        <v>109</v>
      </c>
      <c r="G33" s="207">
        <v>693</v>
      </c>
    </row>
    <row r="34" spans="1:7" s="184" customFormat="1" ht="17.100000000000001" customHeight="1" x14ac:dyDescent="0.2">
      <c r="A34" s="179" t="s">
        <v>107</v>
      </c>
      <c r="B34" s="180" t="s">
        <v>108</v>
      </c>
      <c r="C34" s="181">
        <v>6</v>
      </c>
      <c r="D34" s="99" t="s">
        <v>147</v>
      </c>
      <c r="E34" s="181">
        <v>90000001204</v>
      </c>
      <c r="F34" s="185" t="s">
        <v>109</v>
      </c>
      <c r="G34" s="202">
        <v>2224</v>
      </c>
    </row>
    <row r="35" spans="1:7" s="208" customFormat="1" ht="25.5" customHeight="1" x14ac:dyDescent="0.2">
      <c r="A35" s="203" t="s">
        <v>107</v>
      </c>
      <c r="B35" s="204" t="s">
        <v>108</v>
      </c>
      <c r="C35" s="205">
        <v>6</v>
      </c>
      <c r="D35" s="152" t="s">
        <v>148</v>
      </c>
      <c r="E35" s="205">
        <v>90000001205</v>
      </c>
      <c r="F35" s="206" t="s">
        <v>109</v>
      </c>
      <c r="G35" s="207">
        <v>746</v>
      </c>
    </row>
    <row r="36" spans="1:7" s="208" customFormat="1" ht="25.5" customHeight="1" x14ac:dyDescent="0.2">
      <c r="A36" s="203" t="s">
        <v>107</v>
      </c>
      <c r="B36" s="204" t="s">
        <v>108</v>
      </c>
      <c r="C36" s="205">
        <v>6</v>
      </c>
      <c r="D36" s="152" t="s">
        <v>149</v>
      </c>
      <c r="E36" s="205">
        <v>90000001206</v>
      </c>
      <c r="F36" s="206" t="s">
        <v>109</v>
      </c>
      <c r="G36" s="207">
        <v>169</v>
      </c>
    </row>
    <row r="37" spans="1:7" s="208" customFormat="1" ht="18.75" customHeight="1" x14ac:dyDescent="0.2">
      <c r="A37" s="203" t="s">
        <v>107</v>
      </c>
      <c r="B37" s="204" t="s">
        <v>108</v>
      </c>
      <c r="C37" s="205">
        <v>6</v>
      </c>
      <c r="D37" s="152" t="s">
        <v>150</v>
      </c>
      <c r="E37" s="205">
        <v>90000001207</v>
      </c>
      <c r="F37" s="206" t="s">
        <v>109</v>
      </c>
      <c r="G37" s="207">
        <v>660</v>
      </c>
    </row>
    <row r="38" spans="1:7" s="184" customFormat="1" ht="16.5" customHeight="1" x14ac:dyDescent="0.2">
      <c r="A38" s="179" t="s">
        <v>107</v>
      </c>
      <c r="B38" s="180" t="s">
        <v>108</v>
      </c>
      <c r="C38" s="181">
        <v>6</v>
      </c>
      <c r="D38" s="99" t="s">
        <v>282</v>
      </c>
      <c r="E38" s="181">
        <v>90000001208</v>
      </c>
      <c r="F38" s="185" t="s">
        <v>109</v>
      </c>
      <c r="G38" s="202">
        <v>632</v>
      </c>
    </row>
    <row r="39" spans="1:7" s="184" customFormat="1" ht="15" customHeight="1" x14ac:dyDescent="0.2">
      <c r="A39" s="179" t="s">
        <v>107</v>
      </c>
      <c r="B39" s="180" t="s">
        <v>108</v>
      </c>
      <c r="C39" s="181">
        <v>6</v>
      </c>
      <c r="D39" s="99" t="s">
        <v>151</v>
      </c>
      <c r="E39" s="181">
        <v>90000001300</v>
      </c>
      <c r="F39" s="185" t="s">
        <v>109</v>
      </c>
      <c r="G39" s="202">
        <v>212</v>
      </c>
    </row>
    <row r="40" spans="1:7" s="184" customFormat="1" ht="17.100000000000001" customHeight="1" x14ac:dyDescent="0.2">
      <c r="A40" s="179" t="s">
        <v>107</v>
      </c>
      <c r="B40" s="180" t="s">
        <v>108</v>
      </c>
      <c r="C40" s="181">
        <v>6</v>
      </c>
      <c r="D40" s="99" t="s">
        <v>152</v>
      </c>
      <c r="E40" s="181">
        <v>90000001301</v>
      </c>
      <c r="F40" s="185" t="s">
        <v>109</v>
      </c>
      <c r="G40" s="202">
        <v>918</v>
      </c>
    </row>
    <row r="41" spans="1:7" s="184" customFormat="1" ht="17.100000000000001" customHeight="1" x14ac:dyDescent="0.2">
      <c r="A41" s="179" t="s">
        <v>107</v>
      </c>
      <c r="B41" s="180" t="s">
        <v>108</v>
      </c>
      <c r="C41" s="181">
        <v>6</v>
      </c>
      <c r="D41" s="99" t="s">
        <v>153</v>
      </c>
      <c r="E41" s="181">
        <v>90000001302</v>
      </c>
      <c r="F41" s="185" t="s">
        <v>109</v>
      </c>
      <c r="G41" s="202">
        <v>116</v>
      </c>
    </row>
    <row r="42" spans="1:7" s="184" customFormat="1" ht="17.100000000000001" customHeight="1" x14ac:dyDescent="0.2">
      <c r="A42" s="179" t="s">
        <v>107</v>
      </c>
      <c r="B42" s="180" t="s">
        <v>108</v>
      </c>
      <c r="C42" s="181">
        <v>6</v>
      </c>
      <c r="D42" s="101" t="s">
        <v>154</v>
      </c>
      <c r="E42" s="181">
        <v>90000001303</v>
      </c>
      <c r="F42" s="185" t="s">
        <v>109</v>
      </c>
      <c r="G42" s="202">
        <v>107</v>
      </c>
    </row>
    <row r="43" spans="1:7" s="184" customFormat="1" ht="16.5" customHeight="1" x14ac:dyDescent="0.2">
      <c r="A43" s="179" t="s">
        <v>107</v>
      </c>
      <c r="B43" s="180" t="s">
        <v>108</v>
      </c>
      <c r="C43" s="181">
        <v>6</v>
      </c>
      <c r="D43" s="96" t="s">
        <v>155</v>
      </c>
      <c r="E43" s="181">
        <v>90000001304</v>
      </c>
      <c r="F43" s="185" t="s">
        <v>109</v>
      </c>
      <c r="G43" s="202">
        <v>59</v>
      </c>
    </row>
    <row r="44" spans="1:7" s="184" customFormat="1" ht="17.100000000000001" customHeight="1" x14ac:dyDescent="0.2">
      <c r="A44" s="179" t="s">
        <v>107</v>
      </c>
      <c r="B44" s="180" t="s">
        <v>108</v>
      </c>
      <c r="C44" s="181">
        <v>6</v>
      </c>
      <c r="D44" s="96" t="s">
        <v>156</v>
      </c>
      <c r="E44" s="181">
        <v>90000001350</v>
      </c>
      <c r="F44" s="185" t="s">
        <v>109</v>
      </c>
      <c r="G44" s="202">
        <v>333</v>
      </c>
    </row>
    <row r="45" spans="1:7" s="184" customFormat="1" ht="17.100000000000001" customHeight="1" x14ac:dyDescent="0.2">
      <c r="A45" s="179" t="s">
        <v>107</v>
      </c>
      <c r="B45" s="180" t="s">
        <v>108</v>
      </c>
      <c r="C45" s="181">
        <v>6</v>
      </c>
      <c r="D45" s="96" t="s">
        <v>157</v>
      </c>
      <c r="E45" s="181">
        <v>90000001351</v>
      </c>
      <c r="F45" s="185" t="s">
        <v>109</v>
      </c>
      <c r="G45" s="202">
        <v>2</v>
      </c>
    </row>
    <row r="46" spans="1:7" s="184" customFormat="1" ht="17.100000000000001" customHeight="1" x14ac:dyDescent="0.2">
      <c r="A46" s="179" t="s">
        <v>107</v>
      </c>
      <c r="B46" s="180" t="s">
        <v>108</v>
      </c>
      <c r="C46" s="181">
        <v>6</v>
      </c>
      <c r="D46" s="96" t="s">
        <v>158</v>
      </c>
      <c r="E46" s="181">
        <v>90000001352</v>
      </c>
      <c r="F46" s="185" t="s">
        <v>109</v>
      </c>
      <c r="G46" s="202">
        <v>34</v>
      </c>
    </row>
    <row r="47" spans="1:7" s="184" customFormat="1" ht="17.100000000000001" customHeight="1" x14ac:dyDescent="0.2">
      <c r="A47" s="179" t="s">
        <v>107</v>
      </c>
      <c r="B47" s="180" t="s">
        <v>108</v>
      </c>
      <c r="C47" s="181">
        <v>6</v>
      </c>
      <c r="D47" s="96" t="s">
        <v>159</v>
      </c>
      <c r="E47" s="181">
        <v>90000001400</v>
      </c>
      <c r="F47" s="185" t="s">
        <v>109</v>
      </c>
      <c r="G47" s="202">
        <v>456</v>
      </c>
    </row>
    <row r="48" spans="1:7" s="184" customFormat="1" ht="17.100000000000001" customHeight="1" x14ac:dyDescent="0.2">
      <c r="A48" s="179" t="s">
        <v>107</v>
      </c>
      <c r="B48" s="180" t="s">
        <v>108</v>
      </c>
      <c r="C48" s="181">
        <v>6</v>
      </c>
      <c r="D48" s="96" t="s">
        <v>283</v>
      </c>
      <c r="E48" s="181">
        <v>90000001420</v>
      </c>
      <c r="F48" s="185" t="s">
        <v>109</v>
      </c>
      <c r="G48" s="202">
        <v>2969</v>
      </c>
    </row>
    <row r="49" spans="1:7" s="184" customFormat="1" ht="17.100000000000001" customHeight="1" x14ac:dyDescent="0.2">
      <c r="A49" s="179" t="s">
        <v>107</v>
      </c>
      <c r="B49" s="180" t="s">
        <v>108</v>
      </c>
      <c r="C49" s="181">
        <v>6</v>
      </c>
      <c r="D49" s="96" t="s">
        <v>160</v>
      </c>
      <c r="E49" s="181">
        <v>90000001450</v>
      </c>
      <c r="F49" s="185" t="s">
        <v>109</v>
      </c>
      <c r="G49" s="202">
        <v>18</v>
      </c>
    </row>
    <row r="50" spans="1:7" s="184" customFormat="1" ht="17.100000000000001" customHeight="1" x14ac:dyDescent="0.2">
      <c r="A50" s="179" t="s">
        <v>107</v>
      </c>
      <c r="B50" s="180" t="s">
        <v>108</v>
      </c>
      <c r="C50" s="181">
        <v>6</v>
      </c>
      <c r="D50" s="96" t="s">
        <v>161</v>
      </c>
      <c r="E50" s="181">
        <v>90000001024</v>
      </c>
      <c r="F50" s="185" t="s">
        <v>109</v>
      </c>
      <c r="G50" s="202">
        <v>147</v>
      </c>
    </row>
    <row r="51" spans="1:7" s="184" customFormat="1" ht="17.100000000000001" customHeight="1" x14ac:dyDescent="0.2">
      <c r="A51" s="179" t="s">
        <v>107</v>
      </c>
      <c r="B51" s="180" t="s">
        <v>108</v>
      </c>
      <c r="C51" s="181">
        <v>6</v>
      </c>
      <c r="D51" s="96" t="s">
        <v>162</v>
      </c>
      <c r="E51" s="181">
        <v>90000001040</v>
      </c>
      <c r="F51" s="185" t="s">
        <v>109</v>
      </c>
      <c r="G51" s="202">
        <v>23</v>
      </c>
    </row>
    <row r="52" spans="1:7" ht="17.100000000000001" customHeight="1" x14ac:dyDescent="0.2">
      <c r="A52" s="179" t="s">
        <v>107</v>
      </c>
      <c r="B52" s="180" t="s">
        <v>108</v>
      </c>
      <c r="C52" s="181">
        <v>6</v>
      </c>
      <c r="D52" s="96" t="s">
        <v>163</v>
      </c>
      <c r="E52" s="181">
        <v>90000001041</v>
      </c>
      <c r="F52" s="185" t="s">
        <v>109</v>
      </c>
      <c r="G52" s="202">
        <v>881</v>
      </c>
    </row>
    <row r="53" spans="1:7" ht="17.100000000000001" customHeight="1" x14ac:dyDescent="0.2">
      <c r="A53" s="179" t="s">
        <v>107</v>
      </c>
      <c r="B53" s="180" t="s">
        <v>108</v>
      </c>
      <c r="C53" s="181">
        <v>6</v>
      </c>
      <c r="D53" s="96" t="s">
        <v>164</v>
      </c>
      <c r="E53" s="181">
        <v>90000001111</v>
      </c>
      <c r="F53" s="185" t="s">
        <v>109</v>
      </c>
      <c r="G53" s="202">
        <v>1096</v>
      </c>
    </row>
    <row r="54" spans="1:7" ht="17.100000000000001" customHeight="1" x14ac:dyDescent="0.2">
      <c r="A54" s="179" t="s">
        <v>107</v>
      </c>
      <c r="B54" s="180" t="s">
        <v>108</v>
      </c>
      <c r="C54" s="181">
        <v>6</v>
      </c>
      <c r="D54" s="96" t="s">
        <v>165</v>
      </c>
      <c r="E54" s="181">
        <v>90000001112</v>
      </c>
      <c r="F54" s="185" t="s">
        <v>109</v>
      </c>
      <c r="G54" s="202">
        <v>186</v>
      </c>
    </row>
    <row r="55" spans="1:7" ht="17.100000000000001" customHeight="1" thickBot="1" x14ac:dyDescent="0.25">
      <c r="A55" s="209" t="s">
        <v>107</v>
      </c>
      <c r="B55" s="210" t="s">
        <v>108</v>
      </c>
      <c r="C55" s="211">
        <v>6</v>
      </c>
      <c r="D55" s="102" t="s">
        <v>166</v>
      </c>
      <c r="E55" s="211">
        <v>90000001135</v>
      </c>
      <c r="F55" s="212" t="s">
        <v>109</v>
      </c>
      <c r="G55" s="213">
        <v>2400</v>
      </c>
    </row>
    <row r="56" spans="1:7" ht="17.100000000000001" customHeight="1" thickTop="1" x14ac:dyDescent="0.2">
      <c r="A56" s="244"/>
      <c r="B56" s="244"/>
      <c r="C56" s="245"/>
      <c r="D56" s="153"/>
      <c r="E56" s="245"/>
      <c r="F56" s="184"/>
      <c r="G56" s="219"/>
    </row>
    <row r="57" spans="1:7" ht="17.100000000000001" customHeight="1" thickBot="1" x14ac:dyDescent="0.25">
      <c r="D57" s="110"/>
      <c r="G57" s="107" t="s">
        <v>2</v>
      </c>
    </row>
    <row r="58" spans="1:7" ht="36.75" customHeight="1" thickTop="1" thickBot="1" x14ac:dyDescent="0.25">
      <c r="A58" s="263" t="s">
        <v>3</v>
      </c>
      <c r="B58" s="264" t="s">
        <v>4</v>
      </c>
      <c r="C58" s="265" t="s">
        <v>5</v>
      </c>
      <c r="D58" s="265"/>
      <c r="E58" s="265" t="s">
        <v>106</v>
      </c>
      <c r="F58" s="266" t="s">
        <v>6</v>
      </c>
      <c r="G58" s="267" t="s">
        <v>327</v>
      </c>
    </row>
    <row r="59" spans="1:7" s="184" customFormat="1" ht="17.100000000000001" customHeight="1" thickTop="1" x14ac:dyDescent="0.2">
      <c r="A59" s="179" t="s">
        <v>107</v>
      </c>
      <c r="B59" s="180" t="s">
        <v>108</v>
      </c>
      <c r="C59" s="181">
        <v>6</v>
      </c>
      <c r="D59" s="96" t="s">
        <v>167</v>
      </c>
      <c r="E59" s="181">
        <v>90000001136</v>
      </c>
      <c r="F59" s="185" t="s">
        <v>109</v>
      </c>
      <c r="G59" s="202">
        <v>878</v>
      </c>
    </row>
    <row r="60" spans="1:7" s="184" customFormat="1" ht="17.100000000000001" customHeight="1" x14ac:dyDescent="0.2">
      <c r="A60" s="179" t="s">
        <v>107</v>
      </c>
      <c r="B60" s="180" t="s">
        <v>108</v>
      </c>
      <c r="C60" s="181">
        <v>6</v>
      </c>
      <c r="D60" s="96" t="s">
        <v>168</v>
      </c>
      <c r="E60" s="181">
        <v>90000001137</v>
      </c>
      <c r="F60" s="185" t="s">
        <v>109</v>
      </c>
      <c r="G60" s="202">
        <v>251</v>
      </c>
    </row>
    <row r="61" spans="1:7" s="184" customFormat="1" ht="17.100000000000001" customHeight="1" x14ac:dyDescent="0.2">
      <c r="A61" s="179" t="s">
        <v>107</v>
      </c>
      <c r="B61" s="180" t="s">
        <v>108</v>
      </c>
      <c r="C61" s="181">
        <v>6</v>
      </c>
      <c r="D61" s="96" t="s">
        <v>169</v>
      </c>
      <c r="E61" s="181">
        <v>90000001138</v>
      </c>
      <c r="F61" s="185" t="s">
        <v>109</v>
      </c>
      <c r="G61" s="202">
        <v>637</v>
      </c>
    </row>
    <row r="62" spans="1:7" s="184" customFormat="1" ht="17.100000000000001" customHeight="1" x14ac:dyDescent="0.2">
      <c r="A62" s="179" t="s">
        <v>107</v>
      </c>
      <c r="B62" s="180" t="s">
        <v>108</v>
      </c>
      <c r="C62" s="181">
        <v>6</v>
      </c>
      <c r="D62" s="96" t="s">
        <v>170</v>
      </c>
      <c r="E62" s="181">
        <v>90000001140</v>
      </c>
      <c r="F62" s="185" t="s">
        <v>109</v>
      </c>
      <c r="G62" s="202">
        <v>1434</v>
      </c>
    </row>
    <row r="63" spans="1:7" s="184" customFormat="1" ht="17.100000000000001" customHeight="1" x14ac:dyDescent="0.2">
      <c r="A63" s="179" t="s">
        <v>107</v>
      </c>
      <c r="B63" s="180" t="s">
        <v>108</v>
      </c>
      <c r="C63" s="181">
        <v>6</v>
      </c>
      <c r="D63" s="96" t="s">
        <v>171</v>
      </c>
      <c r="E63" s="181">
        <v>90000001153</v>
      </c>
      <c r="F63" s="185" t="s">
        <v>109</v>
      </c>
      <c r="G63" s="202">
        <v>1256</v>
      </c>
    </row>
    <row r="64" spans="1:7" s="208" customFormat="1" ht="30.75" customHeight="1" x14ac:dyDescent="0.2">
      <c r="A64" s="203" t="s">
        <v>107</v>
      </c>
      <c r="B64" s="204" t="s">
        <v>108</v>
      </c>
      <c r="C64" s="205">
        <v>6</v>
      </c>
      <c r="D64" s="154" t="s">
        <v>172</v>
      </c>
      <c r="E64" s="205">
        <v>90000001154</v>
      </c>
      <c r="F64" s="206" t="s">
        <v>109</v>
      </c>
      <c r="G64" s="207">
        <v>331</v>
      </c>
    </row>
    <row r="65" spans="1:7" s="184" customFormat="1" ht="17.100000000000001" customHeight="1" x14ac:dyDescent="0.2">
      <c r="A65" s="179" t="s">
        <v>107</v>
      </c>
      <c r="B65" s="180" t="s">
        <v>108</v>
      </c>
      <c r="C65" s="181">
        <v>6</v>
      </c>
      <c r="D65" s="96" t="s">
        <v>173</v>
      </c>
      <c r="E65" s="181">
        <v>90000001163</v>
      </c>
      <c r="F65" s="185" t="s">
        <v>109</v>
      </c>
      <c r="G65" s="202">
        <v>37</v>
      </c>
    </row>
    <row r="66" spans="1:7" s="184" customFormat="1" ht="17.100000000000001" customHeight="1" x14ac:dyDescent="0.2">
      <c r="A66" s="179" t="s">
        <v>107</v>
      </c>
      <c r="B66" s="180" t="s">
        <v>108</v>
      </c>
      <c r="C66" s="181">
        <v>6</v>
      </c>
      <c r="D66" s="96" t="s">
        <v>329</v>
      </c>
      <c r="E66" s="181">
        <v>90000001174</v>
      </c>
      <c r="F66" s="185" t="s">
        <v>109</v>
      </c>
      <c r="G66" s="202">
        <v>524</v>
      </c>
    </row>
    <row r="67" spans="1:7" s="184" customFormat="1" ht="18.75" customHeight="1" x14ac:dyDescent="0.2">
      <c r="A67" s="179" t="s">
        <v>107</v>
      </c>
      <c r="B67" s="180" t="s">
        <v>108</v>
      </c>
      <c r="C67" s="181">
        <v>6</v>
      </c>
      <c r="D67" s="96" t="s">
        <v>174</v>
      </c>
      <c r="E67" s="181">
        <v>90000001221</v>
      </c>
      <c r="F67" s="185" t="s">
        <v>109</v>
      </c>
      <c r="G67" s="202">
        <v>969</v>
      </c>
    </row>
    <row r="68" spans="1:7" s="184" customFormat="1" ht="17.100000000000001" customHeight="1" x14ac:dyDescent="0.2">
      <c r="A68" s="179" t="s">
        <v>107</v>
      </c>
      <c r="B68" s="180" t="s">
        <v>108</v>
      </c>
      <c r="C68" s="181">
        <v>6</v>
      </c>
      <c r="D68" s="96" t="s">
        <v>175</v>
      </c>
      <c r="E68" s="181">
        <v>90000001222</v>
      </c>
      <c r="F68" s="185" t="s">
        <v>109</v>
      </c>
      <c r="G68" s="202">
        <v>79</v>
      </c>
    </row>
    <row r="69" spans="1:7" s="184" customFormat="1" ht="17.100000000000001" customHeight="1" x14ac:dyDescent="0.2">
      <c r="A69" s="179" t="s">
        <v>107</v>
      </c>
      <c r="B69" s="180" t="s">
        <v>108</v>
      </c>
      <c r="C69" s="181">
        <v>6</v>
      </c>
      <c r="D69" s="98" t="s">
        <v>262</v>
      </c>
      <c r="E69" s="181">
        <v>90000001223</v>
      </c>
      <c r="F69" s="185" t="s">
        <v>109</v>
      </c>
      <c r="G69" s="202">
        <v>623</v>
      </c>
    </row>
    <row r="70" spans="1:7" s="184" customFormat="1" ht="17.100000000000001" customHeight="1" x14ac:dyDescent="0.2">
      <c r="A70" s="179" t="s">
        <v>107</v>
      </c>
      <c r="B70" s="180" t="s">
        <v>108</v>
      </c>
      <c r="C70" s="181">
        <v>6</v>
      </c>
      <c r="D70" s="96" t="s">
        <v>176</v>
      </c>
      <c r="E70" s="181">
        <v>90000001311</v>
      </c>
      <c r="F70" s="185" t="s">
        <v>109</v>
      </c>
      <c r="G70" s="202">
        <v>110</v>
      </c>
    </row>
    <row r="71" spans="1:7" s="184" customFormat="1" ht="17.100000000000001" customHeight="1" x14ac:dyDescent="0.2">
      <c r="A71" s="179" t="s">
        <v>107</v>
      </c>
      <c r="B71" s="180" t="s">
        <v>108</v>
      </c>
      <c r="C71" s="181">
        <v>6</v>
      </c>
      <c r="D71" s="96" t="s">
        <v>177</v>
      </c>
      <c r="E71" s="181">
        <v>90000001312</v>
      </c>
      <c r="F71" s="185" t="s">
        <v>109</v>
      </c>
      <c r="G71" s="202">
        <v>23</v>
      </c>
    </row>
    <row r="72" spans="1:7" s="184" customFormat="1" ht="16.5" customHeight="1" x14ac:dyDescent="0.2">
      <c r="A72" s="179" t="s">
        <v>107</v>
      </c>
      <c r="B72" s="180" t="s">
        <v>108</v>
      </c>
      <c r="C72" s="181">
        <v>6</v>
      </c>
      <c r="D72" s="96" t="s">
        <v>178</v>
      </c>
      <c r="E72" s="181">
        <v>90000001313</v>
      </c>
      <c r="F72" s="185" t="s">
        <v>109</v>
      </c>
      <c r="G72" s="202">
        <v>37</v>
      </c>
    </row>
    <row r="73" spans="1:7" s="184" customFormat="1" ht="17.100000000000001" customHeight="1" x14ac:dyDescent="0.2">
      <c r="A73" s="179" t="s">
        <v>107</v>
      </c>
      <c r="B73" s="180" t="s">
        <v>108</v>
      </c>
      <c r="C73" s="181">
        <v>6</v>
      </c>
      <c r="D73" s="98" t="s">
        <v>179</v>
      </c>
      <c r="E73" s="181">
        <v>90000001354</v>
      </c>
      <c r="F73" s="185" t="s">
        <v>109</v>
      </c>
      <c r="G73" s="202">
        <v>4</v>
      </c>
    </row>
    <row r="74" spans="1:7" s="184" customFormat="1" ht="17.100000000000001" customHeight="1" x14ac:dyDescent="0.2">
      <c r="A74" s="179" t="s">
        <v>107</v>
      </c>
      <c r="B74" s="180" t="s">
        <v>108</v>
      </c>
      <c r="C74" s="181">
        <v>6</v>
      </c>
      <c r="D74" s="96" t="s">
        <v>180</v>
      </c>
      <c r="E74" s="181">
        <v>90000001016</v>
      </c>
      <c r="F74" s="185" t="s">
        <v>109</v>
      </c>
      <c r="G74" s="202">
        <v>543</v>
      </c>
    </row>
    <row r="75" spans="1:7" s="184" customFormat="1" ht="17.100000000000001" customHeight="1" x14ac:dyDescent="0.2">
      <c r="A75" s="179" t="s">
        <v>107</v>
      </c>
      <c r="B75" s="180" t="s">
        <v>108</v>
      </c>
      <c r="C75" s="181">
        <v>6</v>
      </c>
      <c r="D75" s="96" t="s">
        <v>181</v>
      </c>
      <c r="E75" s="181">
        <v>90000001017</v>
      </c>
      <c r="F75" s="185" t="s">
        <v>109</v>
      </c>
      <c r="G75" s="202">
        <v>788</v>
      </c>
    </row>
    <row r="76" spans="1:7" s="184" customFormat="1" ht="17.100000000000001" customHeight="1" x14ac:dyDescent="0.2">
      <c r="A76" s="179" t="s">
        <v>107</v>
      </c>
      <c r="B76" s="180" t="s">
        <v>108</v>
      </c>
      <c r="C76" s="181">
        <v>6</v>
      </c>
      <c r="D76" s="96" t="s">
        <v>182</v>
      </c>
      <c r="E76" s="181">
        <v>90000001106</v>
      </c>
      <c r="F76" s="185" t="s">
        <v>109</v>
      </c>
      <c r="G76" s="202">
        <v>677</v>
      </c>
    </row>
    <row r="77" spans="1:7" s="184" customFormat="1" ht="17.100000000000001" customHeight="1" x14ac:dyDescent="0.2">
      <c r="A77" s="179" t="s">
        <v>107</v>
      </c>
      <c r="B77" s="180" t="s">
        <v>108</v>
      </c>
      <c r="C77" s="181">
        <v>6</v>
      </c>
      <c r="D77" s="96" t="s">
        <v>284</v>
      </c>
      <c r="E77" s="181">
        <v>90000001125</v>
      </c>
      <c r="F77" s="185" t="s">
        <v>109</v>
      </c>
      <c r="G77" s="202">
        <v>551</v>
      </c>
    </row>
    <row r="78" spans="1:7" s="184" customFormat="1" ht="16.5" customHeight="1" x14ac:dyDescent="0.2">
      <c r="A78" s="179" t="s">
        <v>107</v>
      </c>
      <c r="B78" s="180" t="s">
        <v>108</v>
      </c>
      <c r="C78" s="181">
        <v>6</v>
      </c>
      <c r="D78" s="96" t="s">
        <v>183</v>
      </c>
      <c r="E78" s="181">
        <v>90000001126</v>
      </c>
      <c r="F78" s="185" t="s">
        <v>109</v>
      </c>
      <c r="G78" s="202">
        <v>125</v>
      </c>
    </row>
    <row r="79" spans="1:7" s="184" customFormat="1" ht="17.100000000000001" customHeight="1" x14ac:dyDescent="0.2">
      <c r="A79" s="179" t="s">
        <v>107</v>
      </c>
      <c r="B79" s="180" t="s">
        <v>108</v>
      </c>
      <c r="C79" s="181">
        <v>6</v>
      </c>
      <c r="D79" s="96" t="s">
        <v>330</v>
      </c>
      <c r="E79" s="181">
        <v>90000001127</v>
      </c>
      <c r="F79" s="185" t="s">
        <v>109</v>
      </c>
      <c r="G79" s="202">
        <v>1679</v>
      </c>
    </row>
    <row r="80" spans="1:7" s="184" customFormat="1" ht="17.100000000000001" customHeight="1" x14ac:dyDescent="0.2">
      <c r="A80" s="179" t="s">
        <v>107</v>
      </c>
      <c r="B80" s="180" t="s">
        <v>108</v>
      </c>
      <c r="C80" s="181">
        <v>6</v>
      </c>
      <c r="D80" s="96" t="s">
        <v>184</v>
      </c>
      <c r="E80" s="181">
        <v>90000001151</v>
      </c>
      <c r="F80" s="185" t="s">
        <v>109</v>
      </c>
      <c r="G80" s="202">
        <v>123</v>
      </c>
    </row>
    <row r="81" spans="1:7" s="184" customFormat="1" ht="17.100000000000001" customHeight="1" x14ac:dyDescent="0.2">
      <c r="A81" s="179" t="s">
        <v>107</v>
      </c>
      <c r="B81" s="180" t="s">
        <v>108</v>
      </c>
      <c r="C81" s="181">
        <v>6</v>
      </c>
      <c r="D81" s="96" t="s">
        <v>185</v>
      </c>
      <c r="E81" s="181">
        <v>90000001161</v>
      </c>
      <c r="F81" s="185" t="s">
        <v>109</v>
      </c>
      <c r="G81" s="202">
        <v>27</v>
      </c>
    </row>
    <row r="82" spans="1:7" s="184" customFormat="1" ht="17.100000000000001" customHeight="1" x14ac:dyDescent="0.2">
      <c r="A82" s="179" t="s">
        <v>107</v>
      </c>
      <c r="B82" s="180" t="s">
        <v>108</v>
      </c>
      <c r="C82" s="181">
        <v>6</v>
      </c>
      <c r="D82" s="98" t="s">
        <v>263</v>
      </c>
      <c r="E82" s="181">
        <v>90000001212</v>
      </c>
      <c r="F82" s="185" t="s">
        <v>109</v>
      </c>
      <c r="G82" s="202">
        <v>211</v>
      </c>
    </row>
    <row r="83" spans="1:7" s="184" customFormat="1" ht="17.100000000000001" customHeight="1" x14ac:dyDescent="0.2">
      <c r="A83" s="179" t="s">
        <v>107</v>
      </c>
      <c r="B83" s="180" t="s">
        <v>108</v>
      </c>
      <c r="C83" s="181">
        <v>6</v>
      </c>
      <c r="D83" s="96" t="s">
        <v>186</v>
      </c>
      <c r="E83" s="181">
        <v>90000001305</v>
      </c>
      <c r="F83" s="185" t="s">
        <v>109</v>
      </c>
      <c r="G83" s="202">
        <v>4</v>
      </c>
    </row>
    <row r="84" spans="1:7" s="184" customFormat="1" ht="17.100000000000001" customHeight="1" x14ac:dyDescent="0.2">
      <c r="A84" s="179" t="s">
        <v>107</v>
      </c>
      <c r="B84" s="180" t="s">
        <v>108</v>
      </c>
      <c r="C84" s="181">
        <v>6</v>
      </c>
      <c r="D84" s="96" t="s">
        <v>187</v>
      </c>
      <c r="E84" s="181">
        <v>90000001401</v>
      </c>
      <c r="F84" s="185" t="s">
        <v>109</v>
      </c>
      <c r="G84" s="202">
        <v>210</v>
      </c>
    </row>
    <row r="85" spans="1:7" s="184" customFormat="1" ht="17.100000000000001" customHeight="1" x14ac:dyDescent="0.2">
      <c r="A85" s="179" t="s">
        <v>107</v>
      </c>
      <c r="B85" s="180" t="s">
        <v>108</v>
      </c>
      <c r="C85" s="181">
        <v>6</v>
      </c>
      <c r="D85" s="103" t="s">
        <v>188</v>
      </c>
      <c r="E85" s="181">
        <v>90000001402</v>
      </c>
      <c r="F85" s="185" t="s">
        <v>109</v>
      </c>
      <c r="G85" s="202">
        <v>37</v>
      </c>
    </row>
    <row r="86" spans="1:7" s="208" customFormat="1" ht="24" customHeight="1" x14ac:dyDescent="0.2">
      <c r="A86" s="203" t="s">
        <v>107</v>
      </c>
      <c r="B86" s="204" t="s">
        <v>108</v>
      </c>
      <c r="C86" s="205">
        <v>6</v>
      </c>
      <c r="D86" s="154" t="s">
        <v>189</v>
      </c>
      <c r="E86" s="205">
        <v>90000001465</v>
      </c>
      <c r="F86" s="206" t="s">
        <v>109</v>
      </c>
      <c r="G86" s="207">
        <v>578</v>
      </c>
    </row>
    <row r="87" spans="1:7" s="184" customFormat="1" ht="16.5" customHeight="1" x14ac:dyDescent="0.2">
      <c r="A87" s="179" t="s">
        <v>107</v>
      </c>
      <c r="B87" s="180" t="s">
        <v>108</v>
      </c>
      <c r="C87" s="181">
        <v>6</v>
      </c>
      <c r="D87" s="96" t="s">
        <v>190</v>
      </c>
      <c r="E87" s="181">
        <v>90000001036</v>
      </c>
      <c r="F87" s="185" t="s">
        <v>109</v>
      </c>
      <c r="G87" s="202">
        <v>294</v>
      </c>
    </row>
    <row r="88" spans="1:7" s="184" customFormat="1" ht="17.100000000000001" customHeight="1" x14ac:dyDescent="0.2">
      <c r="A88" s="179" t="s">
        <v>107</v>
      </c>
      <c r="B88" s="180" t="s">
        <v>108</v>
      </c>
      <c r="C88" s="181">
        <v>6</v>
      </c>
      <c r="D88" s="96" t="s">
        <v>191</v>
      </c>
      <c r="E88" s="181">
        <v>90000001038</v>
      </c>
      <c r="F88" s="185" t="s">
        <v>109</v>
      </c>
      <c r="G88" s="202">
        <v>418</v>
      </c>
    </row>
    <row r="89" spans="1:7" s="184" customFormat="1" ht="17.100000000000001" customHeight="1" x14ac:dyDescent="0.2">
      <c r="A89" s="179" t="s">
        <v>107</v>
      </c>
      <c r="B89" s="180" t="s">
        <v>108</v>
      </c>
      <c r="C89" s="181">
        <v>6</v>
      </c>
      <c r="D89" s="96" t="s">
        <v>192</v>
      </c>
      <c r="E89" s="181">
        <v>90000001108</v>
      </c>
      <c r="F89" s="185" t="s">
        <v>109</v>
      </c>
      <c r="G89" s="202">
        <v>345</v>
      </c>
    </row>
    <row r="90" spans="1:7" s="184" customFormat="1" ht="17.100000000000001" customHeight="1" x14ac:dyDescent="0.2">
      <c r="A90" s="179" t="s">
        <v>107</v>
      </c>
      <c r="B90" s="180" t="s">
        <v>108</v>
      </c>
      <c r="C90" s="181">
        <v>6</v>
      </c>
      <c r="D90" s="96" t="s">
        <v>193</v>
      </c>
      <c r="E90" s="181">
        <v>90000001109</v>
      </c>
      <c r="F90" s="185" t="s">
        <v>109</v>
      </c>
      <c r="G90" s="202">
        <v>602</v>
      </c>
    </row>
    <row r="91" spans="1:7" s="184" customFormat="1" ht="17.100000000000001" customHeight="1" x14ac:dyDescent="0.2">
      <c r="A91" s="179" t="s">
        <v>107</v>
      </c>
      <c r="B91" s="180" t="s">
        <v>108</v>
      </c>
      <c r="C91" s="181">
        <v>6</v>
      </c>
      <c r="D91" s="96" t="s">
        <v>194</v>
      </c>
      <c r="E91" s="181">
        <v>90000001110</v>
      </c>
      <c r="F91" s="185" t="s">
        <v>109</v>
      </c>
      <c r="G91" s="202">
        <v>918</v>
      </c>
    </row>
    <row r="92" spans="1:7" s="184" customFormat="1" ht="18.75" customHeight="1" x14ac:dyDescent="0.2">
      <c r="A92" s="179" t="s">
        <v>107</v>
      </c>
      <c r="B92" s="180" t="s">
        <v>108</v>
      </c>
      <c r="C92" s="181">
        <v>6</v>
      </c>
      <c r="D92" s="98" t="s">
        <v>195</v>
      </c>
      <c r="E92" s="181">
        <v>90000001128</v>
      </c>
      <c r="F92" s="185" t="s">
        <v>109</v>
      </c>
      <c r="G92" s="202">
        <v>843</v>
      </c>
    </row>
    <row r="93" spans="1:7" s="184" customFormat="1" ht="17.100000000000001" customHeight="1" x14ac:dyDescent="0.2">
      <c r="A93" s="179" t="s">
        <v>107</v>
      </c>
      <c r="B93" s="180" t="s">
        <v>108</v>
      </c>
      <c r="C93" s="181">
        <v>6</v>
      </c>
      <c r="D93" s="98" t="s">
        <v>196</v>
      </c>
      <c r="E93" s="181">
        <v>90000001129</v>
      </c>
      <c r="F93" s="185" t="s">
        <v>109</v>
      </c>
      <c r="G93" s="202">
        <v>345</v>
      </c>
    </row>
    <row r="94" spans="1:7" s="184" customFormat="1" ht="17.100000000000001" customHeight="1" x14ac:dyDescent="0.2">
      <c r="A94" s="179" t="s">
        <v>107</v>
      </c>
      <c r="B94" s="180" t="s">
        <v>108</v>
      </c>
      <c r="C94" s="181">
        <v>6</v>
      </c>
      <c r="D94" s="96" t="s">
        <v>197</v>
      </c>
      <c r="E94" s="181">
        <v>90000001130</v>
      </c>
      <c r="F94" s="185" t="s">
        <v>109</v>
      </c>
      <c r="G94" s="202">
        <v>374</v>
      </c>
    </row>
    <row r="95" spans="1:7" s="184" customFormat="1" ht="17.100000000000001" customHeight="1" x14ac:dyDescent="0.2">
      <c r="A95" s="179" t="s">
        <v>107</v>
      </c>
      <c r="B95" s="180" t="s">
        <v>108</v>
      </c>
      <c r="C95" s="181">
        <v>6</v>
      </c>
      <c r="D95" s="96" t="s">
        <v>198</v>
      </c>
      <c r="E95" s="181">
        <v>90000001131</v>
      </c>
      <c r="F95" s="185" t="s">
        <v>109</v>
      </c>
      <c r="G95" s="202">
        <v>830</v>
      </c>
    </row>
    <row r="96" spans="1:7" s="184" customFormat="1" ht="17.100000000000001" customHeight="1" x14ac:dyDescent="0.2">
      <c r="A96" s="179" t="s">
        <v>107</v>
      </c>
      <c r="B96" s="180" t="s">
        <v>108</v>
      </c>
      <c r="C96" s="181">
        <v>6</v>
      </c>
      <c r="D96" s="96" t="s">
        <v>199</v>
      </c>
      <c r="E96" s="181">
        <v>90000001132</v>
      </c>
      <c r="F96" s="185" t="s">
        <v>109</v>
      </c>
      <c r="G96" s="202">
        <v>869</v>
      </c>
    </row>
    <row r="97" spans="1:7" s="208" customFormat="1" ht="28.5" customHeight="1" x14ac:dyDescent="0.2">
      <c r="A97" s="203" t="s">
        <v>107</v>
      </c>
      <c r="B97" s="204" t="s">
        <v>108</v>
      </c>
      <c r="C97" s="205">
        <v>6</v>
      </c>
      <c r="D97" s="152" t="s">
        <v>200</v>
      </c>
      <c r="E97" s="205">
        <v>90000001133</v>
      </c>
      <c r="F97" s="206" t="s">
        <v>109</v>
      </c>
      <c r="G97" s="207">
        <v>598</v>
      </c>
    </row>
    <row r="98" spans="1:7" s="184" customFormat="1" ht="17.100000000000001" customHeight="1" x14ac:dyDescent="0.2">
      <c r="A98" s="179" t="s">
        <v>107</v>
      </c>
      <c r="B98" s="180" t="s">
        <v>108</v>
      </c>
      <c r="C98" s="181">
        <v>6</v>
      </c>
      <c r="D98" s="96" t="s">
        <v>201</v>
      </c>
      <c r="E98" s="181">
        <v>90000001134</v>
      </c>
      <c r="F98" s="185" t="s">
        <v>109</v>
      </c>
      <c r="G98" s="202">
        <v>1034</v>
      </c>
    </row>
    <row r="99" spans="1:7" s="208" customFormat="1" ht="24" customHeight="1" x14ac:dyDescent="0.2">
      <c r="A99" s="203" t="s">
        <v>107</v>
      </c>
      <c r="B99" s="204" t="s">
        <v>108</v>
      </c>
      <c r="C99" s="205">
        <v>6</v>
      </c>
      <c r="D99" s="154" t="s">
        <v>202</v>
      </c>
      <c r="E99" s="205">
        <v>90000001152</v>
      </c>
      <c r="F99" s="206" t="s">
        <v>109</v>
      </c>
      <c r="G99" s="207">
        <v>368</v>
      </c>
    </row>
    <row r="100" spans="1:7" s="184" customFormat="1" ht="17.100000000000001" customHeight="1" x14ac:dyDescent="0.2">
      <c r="A100" s="179" t="s">
        <v>107</v>
      </c>
      <c r="B100" s="180" t="s">
        <v>108</v>
      </c>
      <c r="C100" s="181">
        <v>6</v>
      </c>
      <c r="D100" s="98" t="s">
        <v>203</v>
      </c>
      <c r="E100" s="181">
        <v>90000001162</v>
      </c>
      <c r="F100" s="185" t="s">
        <v>109</v>
      </c>
      <c r="G100" s="202">
        <v>172</v>
      </c>
    </row>
    <row r="101" spans="1:7" s="208" customFormat="1" ht="23.25" customHeight="1" x14ac:dyDescent="0.2">
      <c r="A101" s="203" t="s">
        <v>107</v>
      </c>
      <c r="B101" s="204" t="s">
        <v>108</v>
      </c>
      <c r="C101" s="205">
        <v>6</v>
      </c>
      <c r="D101" s="154" t="s">
        <v>204</v>
      </c>
      <c r="E101" s="205">
        <v>90000001171</v>
      </c>
      <c r="F101" s="206" t="s">
        <v>109</v>
      </c>
      <c r="G101" s="207">
        <v>704</v>
      </c>
    </row>
    <row r="102" spans="1:7" s="184" customFormat="1" ht="17.100000000000001" customHeight="1" x14ac:dyDescent="0.2">
      <c r="A102" s="179" t="s">
        <v>107</v>
      </c>
      <c r="B102" s="180" t="s">
        <v>108</v>
      </c>
      <c r="C102" s="181">
        <v>6</v>
      </c>
      <c r="D102" s="96" t="s">
        <v>205</v>
      </c>
      <c r="E102" s="181">
        <v>90000001173</v>
      </c>
      <c r="F102" s="185" t="s">
        <v>109</v>
      </c>
      <c r="G102" s="202">
        <v>2145</v>
      </c>
    </row>
    <row r="103" spans="1:7" ht="17.25" customHeight="1" x14ac:dyDescent="0.2">
      <c r="A103" s="179" t="s">
        <v>107</v>
      </c>
      <c r="B103" s="180" t="s">
        <v>108</v>
      </c>
      <c r="C103" s="181">
        <v>6</v>
      </c>
      <c r="D103" s="96" t="s">
        <v>206</v>
      </c>
      <c r="E103" s="181">
        <v>90000001216</v>
      </c>
      <c r="F103" s="185" t="s">
        <v>109</v>
      </c>
      <c r="G103" s="202">
        <v>239</v>
      </c>
    </row>
    <row r="104" spans="1:7" ht="17.25" customHeight="1" x14ac:dyDescent="0.2">
      <c r="A104" s="179" t="s">
        <v>107</v>
      </c>
      <c r="B104" s="180" t="s">
        <v>108</v>
      </c>
      <c r="C104" s="181">
        <v>6</v>
      </c>
      <c r="D104" s="96" t="s">
        <v>207</v>
      </c>
      <c r="E104" s="181">
        <v>90000001218</v>
      </c>
      <c r="F104" s="185" t="s">
        <v>109</v>
      </c>
      <c r="G104" s="202">
        <v>235</v>
      </c>
    </row>
    <row r="105" spans="1:7" ht="17.25" customHeight="1" x14ac:dyDescent="0.2">
      <c r="A105" s="179" t="s">
        <v>107</v>
      </c>
      <c r="B105" s="180" t="s">
        <v>108</v>
      </c>
      <c r="C105" s="181">
        <v>6</v>
      </c>
      <c r="D105" s="96" t="s">
        <v>208</v>
      </c>
      <c r="E105" s="181">
        <v>90000001307</v>
      </c>
      <c r="F105" s="185" t="s">
        <v>109</v>
      </c>
      <c r="G105" s="202">
        <v>39</v>
      </c>
    </row>
    <row r="106" spans="1:7" ht="17.25" customHeight="1" x14ac:dyDescent="0.2">
      <c r="A106" s="179" t="s">
        <v>107</v>
      </c>
      <c r="B106" s="180" t="s">
        <v>108</v>
      </c>
      <c r="C106" s="181">
        <v>6</v>
      </c>
      <c r="D106" s="96" t="s">
        <v>209</v>
      </c>
      <c r="E106" s="181">
        <v>90000001309</v>
      </c>
      <c r="F106" s="185" t="s">
        <v>109</v>
      </c>
      <c r="G106" s="202">
        <v>202</v>
      </c>
    </row>
    <row r="107" spans="1:7" ht="17.25" customHeight="1" thickBot="1" x14ac:dyDescent="0.25">
      <c r="A107" s="209" t="s">
        <v>107</v>
      </c>
      <c r="B107" s="210" t="s">
        <v>108</v>
      </c>
      <c r="C107" s="211">
        <v>6</v>
      </c>
      <c r="D107" s="243" t="s">
        <v>210</v>
      </c>
      <c r="E107" s="211">
        <v>90000001310</v>
      </c>
      <c r="F107" s="212" t="s">
        <v>109</v>
      </c>
      <c r="G107" s="213">
        <v>14</v>
      </c>
    </row>
    <row r="108" spans="1:7" ht="24.75" customHeight="1" thickTop="1" x14ac:dyDescent="0.2"/>
    <row r="109" spans="1:7" ht="24.75" customHeight="1" x14ac:dyDescent="0.2"/>
    <row r="110" spans="1:7" ht="17.100000000000001" customHeight="1" thickBot="1" x14ac:dyDescent="0.25">
      <c r="A110" s="115"/>
      <c r="B110" s="115"/>
      <c r="C110" s="116"/>
      <c r="D110" s="116"/>
      <c r="E110" s="116"/>
      <c r="G110" s="117" t="s">
        <v>2</v>
      </c>
    </row>
    <row r="111" spans="1:7" ht="30.75" customHeight="1" thickTop="1" thickBot="1" x14ac:dyDescent="0.25">
      <c r="A111" s="263" t="s">
        <v>3</v>
      </c>
      <c r="B111" s="264" t="s">
        <v>4</v>
      </c>
      <c r="C111" s="265" t="s">
        <v>5</v>
      </c>
      <c r="D111" s="265"/>
      <c r="E111" s="265" t="s">
        <v>106</v>
      </c>
      <c r="F111" s="266" t="s">
        <v>6</v>
      </c>
      <c r="G111" s="267" t="s">
        <v>327</v>
      </c>
    </row>
    <row r="112" spans="1:7" s="184" customFormat="1" ht="15" thickTop="1" x14ac:dyDescent="0.2">
      <c r="A112" s="179" t="s">
        <v>107</v>
      </c>
      <c r="B112" s="180" t="s">
        <v>108</v>
      </c>
      <c r="C112" s="181">
        <v>6</v>
      </c>
      <c r="D112" s="98" t="s">
        <v>211</v>
      </c>
      <c r="E112" s="181">
        <v>90000001353</v>
      </c>
      <c r="F112" s="185" t="s">
        <v>109</v>
      </c>
      <c r="G112" s="202">
        <v>68</v>
      </c>
    </row>
    <row r="113" spans="1:8" s="184" customFormat="1" ht="17.100000000000001" customHeight="1" x14ac:dyDescent="0.2">
      <c r="A113" s="179" t="s">
        <v>107</v>
      </c>
      <c r="B113" s="180" t="s">
        <v>108</v>
      </c>
      <c r="C113" s="181">
        <v>6</v>
      </c>
      <c r="D113" s="96" t="s">
        <v>212</v>
      </c>
      <c r="E113" s="181">
        <v>90000001403</v>
      </c>
      <c r="F113" s="185" t="s">
        <v>109</v>
      </c>
      <c r="G113" s="202">
        <v>179</v>
      </c>
    </row>
    <row r="114" spans="1:8" s="184" customFormat="1" ht="17.100000000000001" customHeight="1" x14ac:dyDescent="0.2">
      <c r="A114" s="179" t="s">
        <v>107</v>
      </c>
      <c r="B114" s="180" t="s">
        <v>108</v>
      </c>
      <c r="C114" s="181">
        <v>6</v>
      </c>
      <c r="D114" s="96" t="s">
        <v>213</v>
      </c>
      <c r="E114" s="181">
        <v>90000001404</v>
      </c>
      <c r="F114" s="185" t="s">
        <v>109</v>
      </c>
      <c r="G114" s="202">
        <v>227</v>
      </c>
    </row>
    <row r="115" spans="1:8" s="184" customFormat="1" ht="17.100000000000001" customHeight="1" x14ac:dyDescent="0.2">
      <c r="A115" s="179" t="s">
        <v>107</v>
      </c>
      <c r="B115" s="180" t="s">
        <v>108</v>
      </c>
      <c r="C115" s="181">
        <v>6</v>
      </c>
      <c r="D115" s="96" t="s">
        <v>214</v>
      </c>
      <c r="E115" s="181">
        <v>90000001405</v>
      </c>
      <c r="F115" s="185" t="s">
        <v>109</v>
      </c>
      <c r="G115" s="202">
        <v>26</v>
      </c>
    </row>
    <row r="116" spans="1:8" s="208" customFormat="1" ht="25.5" customHeight="1" x14ac:dyDescent="0.2">
      <c r="A116" s="203" t="s">
        <v>107</v>
      </c>
      <c r="B116" s="204" t="s">
        <v>108</v>
      </c>
      <c r="C116" s="205">
        <v>6</v>
      </c>
      <c r="D116" s="154" t="s">
        <v>215</v>
      </c>
      <c r="E116" s="205">
        <v>90000001025</v>
      </c>
      <c r="F116" s="206" t="s">
        <v>109</v>
      </c>
      <c r="G116" s="207">
        <v>10</v>
      </c>
    </row>
    <row r="117" spans="1:8" s="184" customFormat="1" ht="16.5" customHeight="1" x14ac:dyDescent="0.2">
      <c r="A117" s="179" t="s">
        <v>107</v>
      </c>
      <c r="B117" s="180" t="s">
        <v>108</v>
      </c>
      <c r="C117" s="181">
        <v>6</v>
      </c>
      <c r="D117" s="96" t="s">
        <v>216</v>
      </c>
      <c r="E117" s="181">
        <v>90000001043</v>
      </c>
      <c r="F117" s="185" t="s">
        <v>109</v>
      </c>
      <c r="G117" s="202">
        <v>264</v>
      </c>
    </row>
    <row r="118" spans="1:8" s="184" customFormat="1" ht="16.5" customHeight="1" x14ac:dyDescent="0.2">
      <c r="A118" s="179" t="s">
        <v>107</v>
      </c>
      <c r="B118" s="180" t="s">
        <v>108</v>
      </c>
      <c r="C118" s="181">
        <v>6</v>
      </c>
      <c r="D118" s="96" t="s">
        <v>217</v>
      </c>
      <c r="E118" s="181">
        <v>90000001113</v>
      </c>
      <c r="F118" s="185" t="s">
        <v>109</v>
      </c>
      <c r="G118" s="202">
        <v>764</v>
      </c>
    </row>
    <row r="119" spans="1:8" s="184" customFormat="1" ht="17.100000000000001" customHeight="1" x14ac:dyDescent="0.2">
      <c r="A119" s="179" t="s">
        <v>107</v>
      </c>
      <c r="B119" s="180" t="s">
        <v>108</v>
      </c>
      <c r="C119" s="181">
        <v>6</v>
      </c>
      <c r="D119" s="96" t="s">
        <v>218</v>
      </c>
      <c r="E119" s="181">
        <v>90000001142</v>
      </c>
      <c r="F119" s="185" t="s">
        <v>109</v>
      </c>
      <c r="G119" s="202">
        <v>2265</v>
      </c>
    </row>
    <row r="120" spans="1:8" s="184" customFormat="1" ht="17.100000000000001" customHeight="1" x14ac:dyDescent="0.2">
      <c r="A120" s="179" t="s">
        <v>107</v>
      </c>
      <c r="B120" s="180" t="s">
        <v>108</v>
      </c>
      <c r="C120" s="181">
        <v>6</v>
      </c>
      <c r="D120" s="96" t="s">
        <v>219</v>
      </c>
      <c r="E120" s="181">
        <v>90000001175</v>
      </c>
      <c r="F120" s="185" t="s">
        <v>109</v>
      </c>
      <c r="G120" s="202">
        <v>461</v>
      </c>
    </row>
    <row r="121" spans="1:8" s="184" customFormat="1" ht="17.100000000000001" customHeight="1" x14ac:dyDescent="0.2">
      <c r="A121" s="179" t="s">
        <v>107</v>
      </c>
      <c r="B121" s="180" t="s">
        <v>108</v>
      </c>
      <c r="C121" s="181">
        <v>6</v>
      </c>
      <c r="D121" s="96" t="s">
        <v>220</v>
      </c>
      <c r="E121" s="181">
        <v>90000001225</v>
      </c>
      <c r="F121" s="185" t="s">
        <v>109</v>
      </c>
      <c r="G121" s="202">
        <v>686</v>
      </c>
    </row>
    <row r="122" spans="1:8" s="184" customFormat="1" ht="21" customHeight="1" x14ac:dyDescent="0.2">
      <c r="A122" s="179" t="s">
        <v>107</v>
      </c>
      <c r="B122" s="180" t="s">
        <v>108</v>
      </c>
      <c r="C122" s="181">
        <v>6</v>
      </c>
      <c r="D122" s="96" t="s">
        <v>221</v>
      </c>
      <c r="E122" s="181">
        <v>90000001226</v>
      </c>
      <c r="F122" s="185" t="s">
        <v>109</v>
      </c>
      <c r="G122" s="202">
        <v>1375</v>
      </c>
    </row>
    <row r="123" spans="1:8" s="184" customFormat="1" ht="17.100000000000001" customHeight="1" x14ac:dyDescent="0.2">
      <c r="A123" s="179" t="s">
        <v>107</v>
      </c>
      <c r="B123" s="180" t="s">
        <v>108</v>
      </c>
      <c r="C123" s="181">
        <v>6</v>
      </c>
      <c r="D123" s="96" t="s">
        <v>222</v>
      </c>
      <c r="E123" s="181">
        <v>90000001227</v>
      </c>
      <c r="F123" s="185" t="s">
        <v>109</v>
      </c>
      <c r="G123" s="202">
        <v>716</v>
      </c>
    </row>
    <row r="124" spans="1:8" s="184" customFormat="1" ht="17.100000000000001" customHeight="1" x14ac:dyDescent="0.2">
      <c r="A124" s="179" t="s">
        <v>107</v>
      </c>
      <c r="B124" s="180" t="s">
        <v>108</v>
      </c>
      <c r="C124" s="181">
        <v>6</v>
      </c>
      <c r="D124" s="96" t="s">
        <v>223</v>
      </c>
      <c r="E124" s="181">
        <v>90000001314</v>
      </c>
      <c r="F124" s="185" t="s">
        <v>109</v>
      </c>
      <c r="G124" s="202">
        <v>23</v>
      </c>
    </row>
    <row r="125" spans="1:8" s="184" customFormat="1" ht="17.100000000000001" customHeight="1" x14ac:dyDescent="0.2">
      <c r="A125" s="179" t="s">
        <v>107</v>
      </c>
      <c r="B125" s="180" t="s">
        <v>108</v>
      </c>
      <c r="C125" s="181">
        <v>6</v>
      </c>
      <c r="D125" s="96" t="s">
        <v>224</v>
      </c>
      <c r="E125" s="181">
        <v>90000001315</v>
      </c>
      <c r="F125" s="185" t="s">
        <v>109</v>
      </c>
      <c r="G125" s="202">
        <v>31</v>
      </c>
    </row>
    <row r="126" spans="1:8" s="184" customFormat="1" ht="17.100000000000001" customHeight="1" thickBot="1" x14ac:dyDescent="0.25">
      <c r="A126" s="209" t="s">
        <v>107</v>
      </c>
      <c r="B126" s="210" t="s">
        <v>108</v>
      </c>
      <c r="C126" s="211">
        <v>6</v>
      </c>
      <c r="D126" s="102" t="s">
        <v>225</v>
      </c>
      <c r="E126" s="211">
        <v>90000001407</v>
      </c>
      <c r="F126" s="212" t="s">
        <v>109</v>
      </c>
      <c r="G126" s="213">
        <v>115</v>
      </c>
      <c r="H126" s="214"/>
    </row>
    <row r="127" spans="1:8" s="273" customFormat="1" ht="17.100000000000001" customHeight="1" thickTop="1" thickBot="1" x14ac:dyDescent="0.3">
      <c r="A127" s="268" t="s">
        <v>115</v>
      </c>
      <c r="B127" s="269"/>
      <c r="C127" s="270"/>
      <c r="D127" s="270"/>
      <c r="E127" s="270"/>
      <c r="F127" s="271"/>
      <c r="G127" s="272">
        <f>SUM(G10:G126)</f>
        <v>64961</v>
      </c>
    </row>
    <row r="128" spans="1:8" ht="17.100000000000001" hidden="1" customHeight="1" thickTop="1" x14ac:dyDescent="0.25">
      <c r="A128" s="50" t="s">
        <v>320</v>
      </c>
      <c r="B128" s="163"/>
      <c r="C128" s="164"/>
      <c r="D128" s="165"/>
      <c r="E128" s="164"/>
      <c r="F128" s="166"/>
      <c r="G128" s="246"/>
    </row>
    <row r="129" spans="1:8" s="184" customFormat="1" ht="17.100000000000001" hidden="1" customHeight="1" x14ac:dyDescent="0.2">
      <c r="A129" s="215">
        <v>6172</v>
      </c>
      <c r="B129" s="180">
        <v>2122</v>
      </c>
      <c r="C129" s="181">
        <v>10</v>
      </c>
      <c r="D129" s="96" t="s">
        <v>299</v>
      </c>
      <c r="E129" s="181">
        <v>90000001012</v>
      </c>
      <c r="F129" s="185" t="s">
        <v>109</v>
      </c>
      <c r="G129" s="202">
        <v>0</v>
      </c>
      <c r="H129" s="214"/>
    </row>
    <row r="130" spans="1:8" s="184" customFormat="1" ht="17.100000000000001" hidden="1" customHeight="1" x14ac:dyDescent="0.2">
      <c r="A130" s="215">
        <v>6172</v>
      </c>
      <c r="B130" s="180">
        <v>2122</v>
      </c>
      <c r="C130" s="181">
        <v>10</v>
      </c>
      <c r="D130" s="96" t="s">
        <v>300</v>
      </c>
      <c r="E130" s="181">
        <v>90000001137</v>
      </c>
      <c r="F130" s="185" t="s">
        <v>109</v>
      </c>
      <c r="G130" s="202"/>
      <c r="H130" s="214"/>
    </row>
    <row r="131" spans="1:8" s="184" customFormat="1" ht="17.100000000000001" hidden="1" customHeight="1" x14ac:dyDescent="0.2">
      <c r="A131" s="215">
        <v>6172</v>
      </c>
      <c r="B131" s="180">
        <v>2122</v>
      </c>
      <c r="C131" s="181">
        <v>10</v>
      </c>
      <c r="D131" s="99" t="s">
        <v>134</v>
      </c>
      <c r="E131" s="181">
        <v>90000001102</v>
      </c>
      <c r="F131" s="185" t="s">
        <v>109</v>
      </c>
      <c r="G131" s="202"/>
      <c r="H131" s="214"/>
    </row>
    <row r="132" spans="1:8" s="184" customFormat="1" ht="17.100000000000001" hidden="1" customHeight="1" x14ac:dyDescent="0.2">
      <c r="A132" s="215">
        <v>6172</v>
      </c>
      <c r="B132" s="180">
        <v>2122</v>
      </c>
      <c r="C132" s="181">
        <v>10</v>
      </c>
      <c r="D132" s="96" t="s">
        <v>301</v>
      </c>
      <c r="E132" s="181">
        <v>90000001104</v>
      </c>
      <c r="F132" s="185" t="s">
        <v>109</v>
      </c>
      <c r="G132" s="202"/>
      <c r="H132" s="214"/>
    </row>
    <row r="133" spans="1:8" s="184" customFormat="1" ht="24" hidden="1" customHeight="1" x14ac:dyDescent="0.2">
      <c r="A133" s="215">
        <v>6172</v>
      </c>
      <c r="B133" s="180">
        <v>2122</v>
      </c>
      <c r="C133" s="181">
        <v>10</v>
      </c>
      <c r="D133" s="96" t="s">
        <v>302</v>
      </c>
      <c r="E133" s="181">
        <v>90000001015</v>
      </c>
      <c r="F133" s="185" t="s">
        <v>109</v>
      </c>
      <c r="G133" s="202"/>
      <c r="H133" s="214"/>
    </row>
    <row r="134" spans="1:8" s="184" customFormat="1" ht="24" hidden="1" customHeight="1" x14ac:dyDescent="0.2">
      <c r="A134" s="215">
        <v>6172</v>
      </c>
      <c r="B134" s="180">
        <v>2122</v>
      </c>
      <c r="C134" s="181">
        <v>10</v>
      </c>
      <c r="D134" s="96" t="s">
        <v>303</v>
      </c>
      <c r="E134" s="181">
        <v>90000001101</v>
      </c>
      <c r="F134" s="185" t="s">
        <v>109</v>
      </c>
      <c r="G134" s="202"/>
      <c r="H134" s="214"/>
    </row>
    <row r="135" spans="1:8" s="184" customFormat="1" ht="17.100000000000001" hidden="1" customHeight="1" x14ac:dyDescent="0.2">
      <c r="A135" s="215">
        <v>6172</v>
      </c>
      <c r="B135" s="180">
        <v>2122</v>
      </c>
      <c r="C135" s="181">
        <v>10</v>
      </c>
      <c r="D135" s="96" t="s">
        <v>304</v>
      </c>
      <c r="E135" s="181">
        <v>90000001171</v>
      </c>
      <c r="F135" s="185" t="s">
        <v>109</v>
      </c>
      <c r="G135" s="202"/>
      <c r="H135" s="214"/>
    </row>
    <row r="136" spans="1:8" s="184" customFormat="1" ht="17.100000000000001" hidden="1" customHeight="1" x14ac:dyDescent="0.2">
      <c r="A136" s="215">
        <v>6172</v>
      </c>
      <c r="B136" s="180">
        <v>2122</v>
      </c>
      <c r="C136" s="181">
        <v>10</v>
      </c>
      <c r="D136" s="96" t="s">
        <v>305</v>
      </c>
      <c r="E136" s="181">
        <v>90000001465</v>
      </c>
      <c r="F136" s="185" t="s">
        <v>109</v>
      </c>
      <c r="G136" s="202"/>
      <c r="H136" s="214"/>
    </row>
    <row r="137" spans="1:8" s="184" customFormat="1" ht="17.100000000000001" hidden="1" customHeight="1" x14ac:dyDescent="0.2">
      <c r="A137" s="215">
        <v>6172</v>
      </c>
      <c r="B137" s="180">
        <v>2122</v>
      </c>
      <c r="C137" s="181">
        <v>10</v>
      </c>
      <c r="D137" s="96" t="s">
        <v>166</v>
      </c>
      <c r="E137" s="181">
        <v>90000001135</v>
      </c>
      <c r="F137" s="185" t="s">
        <v>109</v>
      </c>
      <c r="G137" s="202"/>
      <c r="H137" s="214"/>
    </row>
    <row r="138" spans="1:8" s="184" customFormat="1" ht="17.100000000000001" hidden="1" customHeight="1" x14ac:dyDescent="0.2">
      <c r="A138" s="215">
        <v>6172</v>
      </c>
      <c r="B138" s="180">
        <v>2122</v>
      </c>
      <c r="C138" s="181">
        <v>10</v>
      </c>
      <c r="D138" s="96" t="s">
        <v>306</v>
      </c>
      <c r="E138" s="181">
        <v>90000001140</v>
      </c>
      <c r="F138" s="185" t="s">
        <v>109</v>
      </c>
      <c r="G138" s="202"/>
      <c r="H138" s="214"/>
    </row>
    <row r="139" spans="1:8" s="184" customFormat="1" ht="17.100000000000001" hidden="1" customHeight="1" x14ac:dyDescent="0.2">
      <c r="A139" s="215">
        <v>6172</v>
      </c>
      <c r="B139" s="180">
        <v>2122</v>
      </c>
      <c r="C139" s="181">
        <v>10</v>
      </c>
      <c r="D139" s="96" t="s">
        <v>307</v>
      </c>
      <c r="E139" s="181">
        <v>90000001113</v>
      </c>
      <c r="F139" s="185" t="s">
        <v>109</v>
      </c>
      <c r="G139" s="202"/>
      <c r="H139" s="214"/>
    </row>
    <row r="140" spans="1:8" s="184" customFormat="1" ht="17.100000000000001" hidden="1" customHeight="1" x14ac:dyDescent="0.2">
      <c r="A140" s="215">
        <v>6172</v>
      </c>
      <c r="B140" s="180">
        <v>2122</v>
      </c>
      <c r="C140" s="181">
        <v>10</v>
      </c>
      <c r="D140" s="96" t="s">
        <v>308</v>
      </c>
      <c r="E140" s="181">
        <v>90000001120</v>
      </c>
      <c r="F140" s="185" t="s">
        <v>109</v>
      </c>
      <c r="G140" s="202"/>
      <c r="H140" s="214"/>
    </row>
    <row r="141" spans="1:8" s="184" customFormat="1" ht="17.100000000000001" hidden="1" customHeight="1" x14ac:dyDescent="0.2">
      <c r="A141" s="215">
        <v>6172</v>
      </c>
      <c r="B141" s="180">
        <v>2122</v>
      </c>
      <c r="C141" s="181">
        <v>10</v>
      </c>
      <c r="D141" s="96" t="s">
        <v>309</v>
      </c>
      <c r="E141" s="181">
        <v>90000001200</v>
      </c>
      <c r="F141" s="185" t="s">
        <v>109</v>
      </c>
      <c r="G141" s="202"/>
      <c r="H141" s="214"/>
    </row>
    <row r="142" spans="1:8" s="184" customFormat="1" ht="17.100000000000001" hidden="1" customHeight="1" x14ac:dyDescent="0.2">
      <c r="A142" s="215">
        <v>6172</v>
      </c>
      <c r="B142" s="180">
        <v>2122</v>
      </c>
      <c r="C142" s="181">
        <v>10</v>
      </c>
      <c r="D142" s="96" t="s">
        <v>310</v>
      </c>
      <c r="E142" s="181">
        <v>90000001123</v>
      </c>
      <c r="F142" s="185" t="s">
        <v>109</v>
      </c>
      <c r="G142" s="202"/>
      <c r="H142" s="214"/>
    </row>
    <row r="143" spans="1:8" s="184" customFormat="1" ht="17.100000000000001" hidden="1" customHeight="1" x14ac:dyDescent="0.2">
      <c r="A143" s="215">
        <v>6172</v>
      </c>
      <c r="B143" s="180">
        <v>2122</v>
      </c>
      <c r="C143" s="181">
        <v>10</v>
      </c>
      <c r="D143" s="96" t="s">
        <v>311</v>
      </c>
      <c r="E143" s="181">
        <v>90000001302</v>
      </c>
      <c r="F143" s="185" t="s">
        <v>109</v>
      </c>
      <c r="G143" s="202"/>
      <c r="H143" s="214"/>
    </row>
    <row r="144" spans="1:8" s="184" customFormat="1" ht="17.100000000000001" hidden="1" customHeight="1" x14ac:dyDescent="0.2">
      <c r="A144" s="215">
        <v>6172</v>
      </c>
      <c r="B144" s="180">
        <v>2122</v>
      </c>
      <c r="C144" s="181">
        <v>10</v>
      </c>
      <c r="D144" s="96" t="s">
        <v>312</v>
      </c>
      <c r="E144" s="181">
        <v>90000001103</v>
      </c>
      <c r="F144" s="185" t="s">
        <v>109</v>
      </c>
      <c r="G144" s="202"/>
      <c r="H144" s="214"/>
    </row>
    <row r="145" spans="1:8" s="184" customFormat="1" ht="17.100000000000001" hidden="1" customHeight="1" x14ac:dyDescent="0.2">
      <c r="A145" s="215">
        <v>6172</v>
      </c>
      <c r="B145" s="180">
        <v>2122</v>
      </c>
      <c r="C145" s="181">
        <v>10</v>
      </c>
      <c r="D145" s="96" t="s">
        <v>313</v>
      </c>
      <c r="E145" s="181">
        <v>90000001204</v>
      </c>
      <c r="F145" s="185" t="s">
        <v>109</v>
      </c>
      <c r="G145" s="202"/>
      <c r="H145" s="214"/>
    </row>
    <row r="146" spans="1:8" s="184" customFormat="1" ht="17.100000000000001" hidden="1" customHeight="1" x14ac:dyDescent="0.2">
      <c r="A146" s="215">
        <v>6172</v>
      </c>
      <c r="B146" s="180">
        <v>2122</v>
      </c>
      <c r="C146" s="181">
        <v>10</v>
      </c>
      <c r="D146" s="96" t="s">
        <v>314</v>
      </c>
      <c r="E146" s="181">
        <v>90000001216</v>
      </c>
      <c r="F146" s="185" t="s">
        <v>109</v>
      </c>
      <c r="G146" s="202"/>
      <c r="H146" s="214"/>
    </row>
    <row r="147" spans="1:8" s="184" customFormat="1" ht="17.100000000000001" hidden="1" customHeight="1" x14ac:dyDescent="0.2">
      <c r="A147" s="215">
        <v>6172</v>
      </c>
      <c r="B147" s="180">
        <v>2122</v>
      </c>
      <c r="C147" s="181">
        <v>10</v>
      </c>
      <c r="D147" s="96" t="s">
        <v>315</v>
      </c>
      <c r="E147" s="181">
        <v>90000001133</v>
      </c>
      <c r="F147" s="185" t="s">
        <v>109</v>
      </c>
      <c r="G147" s="202"/>
      <c r="H147" s="214"/>
    </row>
    <row r="148" spans="1:8" s="184" customFormat="1" ht="17.100000000000001" hidden="1" customHeight="1" x14ac:dyDescent="0.2">
      <c r="A148" s="215">
        <v>6172</v>
      </c>
      <c r="B148" s="180">
        <v>2122</v>
      </c>
      <c r="C148" s="181">
        <v>10</v>
      </c>
      <c r="D148" s="96" t="s">
        <v>316</v>
      </c>
      <c r="E148" s="181">
        <v>90000001132</v>
      </c>
      <c r="F148" s="185" t="s">
        <v>109</v>
      </c>
      <c r="G148" s="202"/>
      <c r="H148" s="214"/>
    </row>
    <row r="149" spans="1:8" s="184" customFormat="1" ht="17.100000000000001" hidden="1" customHeight="1" x14ac:dyDescent="0.2">
      <c r="A149" s="215">
        <v>6172</v>
      </c>
      <c r="B149" s="180">
        <v>2122</v>
      </c>
      <c r="C149" s="181">
        <v>10</v>
      </c>
      <c r="D149" s="96" t="s">
        <v>317</v>
      </c>
      <c r="E149" s="181">
        <v>90000001402</v>
      </c>
      <c r="F149" s="185" t="s">
        <v>109</v>
      </c>
      <c r="G149" s="202"/>
      <c r="H149" s="214"/>
    </row>
    <row r="150" spans="1:8" s="184" customFormat="1" ht="17.100000000000001" hidden="1" customHeight="1" x14ac:dyDescent="0.2">
      <c r="A150" s="215">
        <v>6172</v>
      </c>
      <c r="B150" s="180">
        <v>2122</v>
      </c>
      <c r="C150" s="181">
        <v>10</v>
      </c>
      <c r="D150" s="96" t="s">
        <v>318</v>
      </c>
      <c r="E150" s="181">
        <v>90000001174</v>
      </c>
      <c r="F150" s="185" t="s">
        <v>109</v>
      </c>
      <c r="G150" s="202"/>
      <c r="H150" s="214"/>
    </row>
    <row r="151" spans="1:8" s="184" customFormat="1" ht="17.100000000000001" hidden="1" customHeight="1" thickBot="1" x14ac:dyDescent="0.25">
      <c r="A151" s="217">
        <v>6172</v>
      </c>
      <c r="B151" s="210">
        <v>2122</v>
      </c>
      <c r="C151" s="211">
        <v>10</v>
      </c>
      <c r="D151" s="102" t="s">
        <v>319</v>
      </c>
      <c r="E151" s="211">
        <v>90000001223</v>
      </c>
      <c r="F151" s="212" t="s">
        <v>109</v>
      </c>
      <c r="G151" s="213"/>
      <c r="H151" s="214"/>
    </row>
    <row r="152" spans="1:8" s="26" customFormat="1" ht="17.100000000000001" hidden="1" customHeight="1" thickTop="1" thickBot="1" x14ac:dyDescent="0.3">
      <c r="A152" s="172" t="s">
        <v>115</v>
      </c>
      <c r="B152" s="173"/>
      <c r="C152" s="174"/>
      <c r="D152" s="174"/>
      <c r="E152" s="174"/>
      <c r="F152" s="175"/>
      <c r="G152" s="48">
        <f>SUM(G129:G151)</f>
        <v>0</v>
      </c>
    </row>
    <row r="153" spans="1:8" ht="17.100000000000001" customHeight="1" thickTop="1" x14ac:dyDescent="0.2">
      <c r="A153" s="50" t="s">
        <v>321</v>
      </c>
      <c r="B153" s="108"/>
      <c r="C153" s="109"/>
      <c r="D153" s="109"/>
      <c r="E153" s="109"/>
      <c r="F153" s="47"/>
      <c r="G153" s="149"/>
    </row>
    <row r="154" spans="1:8" ht="17.100000000000001" customHeight="1" x14ac:dyDescent="0.2">
      <c r="A154" s="179" t="s">
        <v>107</v>
      </c>
      <c r="B154" s="180" t="s">
        <v>108</v>
      </c>
      <c r="C154" s="181">
        <v>6</v>
      </c>
      <c r="D154" s="218" t="s">
        <v>226</v>
      </c>
      <c r="E154" s="181">
        <v>90000001600</v>
      </c>
      <c r="F154" s="185" t="s">
        <v>109</v>
      </c>
      <c r="G154" s="202">
        <v>27000</v>
      </c>
    </row>
    <row r="155" spans="1:8" ht="17.100000000000001" customHeight="1" thickBot="1" x14ac:dyDescent="0.25">
      <c r="A155" s="215">
        <v>6172</v>
      </c>
      <c r="B155" s="180">
        <v>2122</v>
      </c>
      <c r="C155" s="181">
        <v>6</v>
      </c>
      <c r="D155" s="218" t="s">
        <v>331</v>
      </c>
      <c r="E155" s="181">
        <v>90000001599</v>
      </c>
      <c r="F155" s="185" t="s">
        <v>109</v>
      </c>
      <c r="G155" s="216">
        <f>150-52</f>
        <v>98</v>
      </c>
    </row>
    <row r="156" spans="1:8" s="273" customFormat="1" ht="17.100000000000001" customHeight="1" thickTop="1" thickBot="1" x14ac:dyDescent="0.3">
      <c r="A156" s="274" t="s">
        <v>116</v>
      </c>
      <c r="B156" s="275"/>
      <c r="C156" s="276"/>
      <c r="D156" s="276"/>
      <c r="E156" s="276"/>
      <c r="F156" s="277"/>
      <c r="G156" s="278">
        <f>SUM(G154:G155)</f>
        <v>27098</v>
      </c>
    </row>
    <row r="157" spans="1:8" ht="17.100000000000001" customHeight="1" thickTop="1" x14ac:dyDescent="0.2">
      <c r="A157" s="50" t="s">
        <v>322</v>
      </c>
      <c r="B157" s="123"/>
      <c r="C157" s="109"/>
      <c r="D157" s="109"/>
      <c r="E157" s="109"/>
      <c r="F157" s="47"/>
      <c r="G157" s="149"/>
    </row>
    <row r="158" spans="1:8" s="184" customFormat="1" ht="23.25" customHeight="1" x14ac:dyDescent="0.2">
      <c r="A158" s="179" t="s">
        <v>107</v>
      </c>
      <c r="B158" s="180" t="s">
        <v>108</v>
      </c>
      <c r="C158" s="181">
        <v>6</v>
      </c>
      <c r="D158" s="181" t="s">
        <v>285</v>
      </c>
      <c r="E158" s="181">
        <v>90000001601</v>
      </c>
      <c r="F158" s="185" t="s">
        <v>109</v>
      </c>
      <c r="G158" s="202">
        <f>'[1]PO - kultura'!$AH$14</f>
        <v>2006</v>
      </c>
    </row>
    <row r="159" spans="1:8" s="184" customFormat="1" ht="14.25" x14ac:dyDescent="0.2">
      <c r="A159" s="179" t="s">
        <v>107</v>
      </c>
      <c r="B159" s="180" t="s">
        <v>108</v>
      </c>
      <c r="C159" s="181">
        <v>6</v>
      </c>
      <c r="D159" s="181" t="s">
        <v>286</v>
      </c>
      <c r="E159" s="181">
        <v>90000001602</v>
      </c>
      <c r="F159" s="185" t="s">
        <v>109</v>
      </c>
      <c r="G159" s="202">
        <f>'[1]PO - kultura'!$AH$15</f>
        <v>3525</v>
      </c>
    </row>
    <row r="160" spans="1:8" s="184" customFormat="1" ht="14.25" x14ac:dyDescent="0.2">
      <c r="A160" s="179" t="s">
        <v>107</v>
      </c>
      <c r="B160" s="180" t="s">
        <v>108</v>
      </c>
      <c r="C160" s="181">
        <v>6</v>
      </c>
      <c r="D160" s="218" t="s">
        <v>287</v>
      </c>
      <c r="E160" s="181">
        <v>90000001608</v>
      </c>
      <c r="F160" s="185" t="s">
        <v>109</v>
      </c>
      <c r="G160" s="202">
        <f>'[1]PO - kultura'!$AH$21</f>
        <v>1016</v>
      </c>
    </row>
    <row r="161" spans="1:8" s="184" customFormat="1" ht="14.25" x14ac:dyDescent="0.2">
      <c r="A161" s="179" t="str">
        <f t="shared" ref="A161:B165" si="0">A160</f>
        <v>6172</v>
      </c>
      <c r="B161" s="180" t="str">
        <f t="shared" si="0"/>
        <v>2122</v>
      </c>
      <c r="C161" s="181">
        <v>6</v>
      </c>
      <c r="D161" s="218" t="s">
        <v>288</v>
      </c>
      <c r="E161" s="181">
        <v>90000001604</v>
      </c>
      <c r="F161" s="185" t="s">
        <v>109</v>
      </c>
      <c r="G161" s="202">
        <f>'[1]PO - kultura'!$AH$17</f>
        <v>799</v>
      </c>
    </row>
    <row r="162" spans="1:8" s="184" customFormat="1" ht="17.100000000000001" hidden="1" customHeight="1" x14ac:dyDescent="0.2">
      <c r="A162" s="179" t="str">
        <f>A161</f>
        <v>6172</v>
      </c>
      <c r="B162" s="180" t="str">
        <f>B161</f>
        <v>2122</v>
      </c>
      <c r="C162" s="181">
        <v>6</v>
      </c>
      <c r="D162" s="218" t="s">
        <v>289</v>
      </c>
      <c r="E162" s="181">
        <v>90000001605</v>
      </c>
      <c r="F162" s="185" t="s">
        <v>109</v>
      </c>
      <c r="G162" s="202">
        <f>'[1]PO - kultura'!$AH$18</f>
        <v>0</v>
      </c>
    </row>
    <row r="163" spans="1:8" s="184" customFormat="1" ht="17.100000000000001" customHeight="1" x14ac:dyDescent="0.2">
      <c r="A163" s="179" t="str">
        <f>A162</f>
        <v>6172</v>
      </c>
      <c r="B163" s="180" t="str">
        <f>B162</f>
        <v>2122</v>
      </c>
      <c r="C163" s="181">
        <v>6</v>
      </c>
      <c r="D163" s="218" t="s">
        <v>290</v>
      </c>
      <c r="E163" s="181">
        <v>90000001606</v>
      </c>
      <c r="F163" s="185" t="s">
        <v>109</v>
      </c>
      <c r="G163" s="202">
        <f>'[1]PO - kultura'!$AH$19</f>
        <v>686</v>
      </c>
    </row>
    <row r="164" spans="1:8" s="184" customFormat="1" ht="17.100000000000001" customHeight="1" x14ac:dyDescent="0.2">
      <c r="A164" s="179" t="str">
        <f t="shared" si="0"/>
        <v>6172</v>
      </c>
      <c r="B164" s="180" t="str">
        <f t="shared" si="0"/>
        <v>2122</v>
      </c>
      <c r="C164" s="181">
        <v>6</v>
      </c>
      <c r="D164" s="218" t="s">
        <v>291</v>
      </c>
      <c r="E164" s="181">
        <v>90000001607</v>
      </c>
      <c r="F164" s="185" t="s">
        <v>109</v>
      </c>
      <c r="G164" s="202">
        <f>'[1]PO - kultura'!$AH$20</f>
        <v>823</v>
      </c>
    </row>
    <row r="165" spans="1:8" s="184" customFormat="1" ht="13.5" customHeight="1" thickBot="1" x14ac:dyDescent="0.25">
      <c r="A165" s="179" t="str">
        <f t="shared" si="0"/>
        <v>6172</v>
      </c>
      <c r="B165" s="180" t="str">
        <f t="shared" si="0"/>
        <v>2122</v>
      </c>
      <c r="C165" s="181">
        <v>6</v>
      </c>
      <c r="D165" s="218" t="s">
        <v>292</v>
      </c>
      <c r="E165" s="181">
        <v>90000001603</v>
      </c>
      <c r="F165" s="185" t="s">
        <v>109</v>
      </c>
      <c r="G165" s="202">
        <f>'[1]PO - kultura'!$AH$16</f>
        <v>927</v>
      </c>
    </row>
    <row r="166" spans="1:8" s="282" customFormat="1" ht="16.5" thickTop="1" thickBot="1" x14ac:dyDescent="0.3">
      <c r="A166" s="279" t="s">
        <v>117</v>
      </c>
      <c r="B166" s="275"/>
      <c r="C166" s="276"/>
      <c r="D166" s="276"/>
      <c r="E166" s="276"/>
      <c r="F166" s="277"/>
      <c r="G166" s="280">
        <f>SUM(G162:G165,G158:G161)</f>
        <v>9782</v>
      </c>
      <c r="H166" s="281"/>
    </row>
    <row r="167" spans="1:8" ht="17.100000000000001" customHeight="1" thickTop="1" x14ac:dyDescent="0.2">
      <c r="A167" s="50" t="s">
        <v>323</v>
      </c>
      <c r="B167" s="123"/>
      <c r="C167" s="109"/>
      <c r="D167" s="109"/>
      <c r="E167" s="109"/>
      <c r="F167" s="47"/>
      <c r="G167" s="149"/>
    </row>
    <row r="168" spans="1:8" s="184" customFormat="1" ht="17.100000000000001" customHeight="1" thickBot="1" x14ac:dyDescent="0.25">
      <c r="A168" s="179" t="s">
        <v>107</v>
      </c>
      <c r="B168" s="180" t="s">
        <v>108</v>
      </c>
      <c r="C168" s="181">
        <v>13</v>
      </c>
      <c r="D168" s="181" t="s">
        <v>286</v>
      </c>
      <c r="E168" s="181">
        <v>90000001602</v>
      </c>
      <c r="F168" s="185" t="s">
        <v>109</v>
      </c>
      <c r="G168" s="202">
        <v>100</v>
      </c>
    </row>
    <row r="169" spans="1:8" s="282" customFormat="1" ht="17.100000000000001" customHeight="1" thickTop="1" thickBot="1" x14ac:dyDescent="0.3">
      <c r="A169" s="279" t="s">
        <v>117</v>
      </c>
      <c r="B169" s="275"/>
      <c r="C169" s="276"/>
      <c r="D169" s="276"/>
      <c r="E169" s="276"/>
      <c r="F169" s="277"/>
      <c r="G169" s="280">
        <f>SUM(G168)</f>
        <v>100</v>
      </c>
    </row>
    <row r="170" spans="1:8" s="171" customFormat="1" ht="17.100000000000001" customHeight="1" thickTop="1" x14ac:dyDescent="0.25">
      <c r="A170" s="50" t="s">
        <v>324</v>
      </c>
      <c r="B170" s="167"/>
      <c r="C170" s="168"/>
      <c r="D170" s="168" t="s">
        <v>325</v>
      </c>
      <c r="E170" s="168"/>
      <c r="F170" s="169"/>
      <c r="G170" s="170"/>
    </row>
    <row r="171" spans="1:8" s="184" customFormat="1" ht="17.100000000000001" customHeight="1" x14ac:dyDescent="0.2">
      <c r="A171" s="179" t="str">
        <f>A165</f>
        <v>6172</v>
      </c>
      <c r="B171" s="180" t="str">
        <f>B165</f>
        <v>2122</v>
      </c>
      <c r="C171" s="181">
        <v>6</v>
      </c>
      <c r="D171" s="220" t="s">
        <v>227</v>
      </c>
      <c r="E171" s="181">
        <v>90000001631</v>
      </c>
      <c r="F171" s="185" t="s">
        <v>109</v>
      </c>
      <c r="G171" s="202">
        <v>325</v>
      </c>
    </row>
    <row r="172" spans="1:8" s="208" customFormat="1" ht="25.5" x14ac:dyDescent="0.2">
      <c r="A172" s="203" t="str">
        <f t="shared" ref="A172:B179" si="1">A171</f>
        <v>6172</v>
      </c>
      <c r="B172" s="204" t="str">
        <f t="shared" si="1"/>
        <v>2122</v>
      </c>
      <c r="C172" s="205">
        <v>6</v>
      </c>
      <c r="D172" s="221" t="s">
        <v>228</v>
      </c>
      <c r="E172" s="205">
        <v>90000001632</v>
      </c>
      <c r="F172" s="206" t="s">
        <v>109</v>
      </c>
      <c r="G172" s="202">
        <v>340</v>
      </c>
    </row>
    <row r="173" spans="1:8" s="184" customFormat="1" ht="17.100000000000001" customHeight="1" x14ac:dyDescent="0.2">
      <c r="A173" s="179" t="str">
        <f t="shared" si="1"/>
        <v>6172</v>
      </c>
      <c r="B173" s="180" t="str">
        <f t="shared" si="1"/>
        <v>2122</v>
      </c>
      <c r="C173" s="181">
        <v>6</v>
      </c>
      <c r="D173" s="220" t="s">
        <v>293</v>
      </c>
      <c r="E173" s="181">
        <v>90000001633</v>
      </c>
      <c r="F173" s="185" t="s">
        <v>109</v>
      </c>
      <c r="G173" s="202">
        <v>807</v>
      </c>
    </row>
    <row r="174" spans="1:8" s="208" customFormat="1" ht="26.25" customHeight="1" x14ac:dyDescent="0.2">
      <c r="A174" s="203" t="str">
        <f t="shared" si="1"/>
        <v>6172</v>
      </c>
      <c r="B174" s="204" t="str">
        <f t="shared" si="1"/>
        <v>2122</v>
      </c>
      <c r="C174" s="205">
        <v>6</v>
      </c>
      <c r="D174" s="221" t="s">
        <v>229</v>
      </c>
      <c r="E174" s="205">
        <v>90000001634</v>
      </c>
      <c r="F174" s="206" t="s">
        <v>109</v>
      </c>
      <c r="G174" s="202">
        <v>47</v>
      </c>
    </row>
    <row r="175" spans="1:8" s="184" customFormat="1" ht="17.100000000000001" customHeight="1" x14ac:dyDescent="0.2">
      <c r="A175" s="179" t="str">
        <f t="shared" si="1"/>
        <v>6172</v>
      </c>
      <c r="B175" s="180" t="str">
        <f t="shared" si="1"/>
        <v>2122</v>
      </c>
      <c r="C175" s="181">
        <v>6</v>
      </c>
      <c r="D175" s="220" t="s">
        <v>230</v>
      </c>
      <c r="E175" s="181">
        <v>90000001635</v>
      </c>
      <c r="F175" s="185" t="s">
        <v>109</v>
      </c>
      <c r="G175" s="202">
        <v>638</v>
      </c>
    </row>
    <row r="176" spans="1:8" s="208" customFormat="1" ht="29.25" customHeight="1" x14ac:dyDescent="0.2">
      <c r="A176" s="203" t="str">
        <f t="shared" si="1"/>
        <v>6172</v>
      </c>
      <c r="B176" s="204" t="str">
        <f t="shared" si="1"/>
        <v>2122</v>
      </c>
      <c r="C176" s="205">
        <v>6</v>
      </c>
      <c r="D176" s="221" t="s">
        <v>231</v>
      </c>
      <c r="E176" s="205">
        <v>90000001636</v>
      </c>
      <c r="F176" s="206" t="s">
        <v>109</v>
      </c>
      <c r="G176" s="202">
        <v>125</v>
      </c>
    </row>
    <row r="177" spans="1:7" s="184" customFormat="1" ht="16.5" customHeight="1" x14ac:dyDescent="0.2">
      <c r="A177" s="179" t="str">
        <f t="shared" si="1"/>
        <v>6172</v>
      </c>
      <c r="B177" s="180" t="str">
        <f t="shared" si="1"/>
        <v>2122</v>
      </c>
      <c r="C177" s="181">
        <v>6</v>
      </c>
      <c r="D177" s="220" t="s">
        <v>232</v>
      </c>
      <c r="E177" s="181">
        <v>90000001637</v>
      </c>
      <c r="F177" s="185" t="s">
        <v>109</v>
      </c>
      <c r="G177" s="202">
        <v>900</v>
      </c>
    </row>
    <row r="178" spans="1:7" s="208" customFormat="1" ht="25.5" x14ac:dyDescent="0.2">
      <c r="A178" s="203" t="str">
        <f t="shared" si="1"/>
        <v>6172</v>
      </c>
      <c r="B178" s="204" t="str">
        <f t="shared" si="1"/>
        <v>2122</v>
      </c>
      <c r="C178" s="205">
        <v>6</v>
      </c>
      <c r="D178" s="221" t="s">
        <v>233</v>
      </c>
      <c r="E178" s="205">
        <v>90000001638</v>
      </c>
      <c r="F178" s="206" t="s">
        <v>109</v>
      </c>
      <c r="G178" s="202">
        <v>1711</v>
      </c>
    </row>
    <row r="179" spans="1:7" s="208" customFormat="1" ht="27.75" customHeight="1" x14ac:dyDescent="0.2">
      <c r="A179" s="203" t="str">
        <f t="shared" si="1"/>
        <v>6172</v>
      </c>
      <c r="B179" s="204" t="str">
        <f t="shared" si="1"/>
        <v>2122</v>
      </c>
      <c r="C179" s="205">
        <v>6</v>
      </c>
      <c r="D179" s="221" t="s">
        <v>234</v>
      </c>
      <c r="E179" s="205">
        <v>90000001639</v>
      </c>
      <c r="F179" s="206" t="s">
        <v>109</v>
      </c>
      <c r="G179" s="202">
        <v>1046</v>
      </c>
    </row>
    <row r="180" spans="1:7" s="208" customFormat="1" ht="30" customHeight="1" x14ac:dyDescent="0.2">
      <c r="A180" s="203" t="str">
        <f t="shared" ref="A180:B182" si="2">A179</f>
        <v>6172</v>
      </c>
      <c r="B180" s="204" t="str">
        <f t="shared" si="2"/>
        <v>2122</v>
      </c>
      <c r="C180" s="205">
        <v>6</v>
      </c>
      <c r="D180" s="221" t="s">
        <v>294</v>
      </c>
      <c r="E180" s="205">
        <v>90000001640</v>
      </c>
      <c r="F180" s="206" t="s">
        <v>109</v>
      </c>
      <c r="G180" s="202">
        <v>795</v>
      </c>
    </row>
    <row r="181" spans="1:7" s="208" customFormat="1" ht="26.25" customHeight="1" x14ac:dyDescent="0.2">
      <c r="A181" s="203" t="str">
        <f t="shared" si="2"/>
        <v>6172</v>
      </c>
      <c r="B181" s="204" t="str">
        <f t="shared" si="2"/>
        <v>2122</v>
      </c>
      <c r="C181" s="205">
        <v>6</v>
      </c>
      <c r="D181" s="221" t="s">
        <v>235</v>
      </c>
      <c r="E181" s="205">
        <v>90000001641</v>
      </c>
      <c r="F181" s="206" t="s">
        <v>109</v>
      </c>
      <c r="G181" s="202">
        <v>581</v>
      </c>
    </row>
    <row r="182" spans="1:7" s="184" customFormat="1" ht="26.25" customHeight="1" x14ac:dyDescent="0.2">
      <c r="A182" s="179" t="str">
        <f t="shared" si="2"/>
        <v>6172</v>
      </c>
      <c r="B182" s="180" t="str">
        <f t="shared" si="2"/>
        <v>2122</v>
      </c>
      <c r="C182" s="181">
        <v>6</v>
      </c>
      <c r="D182" s="220" t="s">
        <v>236</v>
      </c>
      <c r="E182" s="181">
        <v>90000001642</v>
      </c>
      <c r="F182" s="185" t="s">
        <v>109</v>
      </c>
      <c r="G182" s="202">
        <v>1505</v>
      </c>
    </row>
    <row r="183" spans="1:7" s="184" customFormat="1" ht="26.25" customHeight="1" x14ac:dyDescent="0.2">
      <c r="A183" s="179">
        <v>6172</v>
      </c>
      <c r="B183" s="180">
        <v>2122</v>
      </c>
      <c r="C183" s="181">
        <v>6</v>
      </c>
      <c r="D183" s="227" t="s">
        <v>237</v>
      </c>
      <c r="E183" s="181">
        <v>90000001644</v>
      </c>
      <c r="F183" s="185" t="s">
        <v>109</v>
      </c>
      <c r="G183" s="202">
        <v>210</v>
      </c>
    </row>
    <row r="184" spans="1:7" s="184" customFormat="1" ht="22.5" customHeight="1" x14ac:dyDescent="0.2">
      <c r="A184" s="179">
        <f t="shared" ref="A184:B185" si="3">A183</f>
        <v>6172</v>
      </c>
      <c r="B184" s="180">
        <f t="shared" si="3"/>
        <v>2122</v>
      </c>
      <c r="C184" s="181">
        <v>6</v>
      </c>
      <c r="D184" s="220" t="s">
        <v>238</v>
      </c>
      <c r="E184" s="181">
        <v>90000001645</v>
      </c>
      <c r="F184" s="185" t="s">
        <v>109</v>
      </c>
      <c r="G184" s="202">
        <v>1428</v>
      </c>
    </row>
    <row r="185" spans="1:7" s="184" customFormat="1" ht="22.5" customHeight="1" x14ac:dyDescent="0.2">
      <c r="A185" s="179">
        <f t="shared" si="3"/>
        <v>6172</v>
      </c>
      <c r="B185" s="180">
        <f t="shared" si="3"/>
        <v>2122</v>
      </c>
      <c r="C185" s="181">
        <v>6</v>
      </c>
      <c r="D185" s="220" t="s">
        <v>239</v>
      </c>
      <c r="E185" s="181">
        <v>90000001646</v>
      </c>
      <c r="F185" s="185" t="s">
        <v>109</v>
      </c>
      <c r="G185" s="202">
        <v>131</v>
      </c>
    </row>
    <row r="186" spans="1:7" s="184" customFormat="1" ht="22.5" customHeight="1" thickBot="1" x14ac:dyDescent="0.25">
      <c r="A186" s="209">
        <f>A185</f>
        <v>6172</v>
      </c>
      <c r="B186" s="210">
        <f>B185</f>
        <v>2122</v>
      </c>
      <c r="C186" s="211">
        <v>6</v>
      </c>
      <c r="D186" s="247" t="s">
        <v>240</v>
      </c>
      <c r="E186" s="211">
        <v>90000001647</v>
      </c>
      <c r="F186" s="212" t="s">
        <v>109</v>
      </c>
      <c r="G186" s="213">
        <v>750</v>
      </c>
    </row>
    <row r="187" spans="1:7" s="208" customFormat="1" ht="17.100000000000001" customHeight="1" thickTop="1" thickBot="1" x14ac:dyDescent="0.25">
      <c r="A187" s="223"/>
      <c r="B187" s="223"/>
      <c r="C187" s="224"/>
      <c r="D187" s="222"/>
      <c r="E187" s="224"/>
      <c r="F187" s="225"/>
      <c r="G187" s="226" t="s">
        <v>332</v>
      </c>
    </row>
    <row r="188" spans="1:7" s="283" customFormat="1" ht="26.25" customHeight="1" thickTop="1" thickBot="1" x14ac:dyDescent="0.25">
      <c r="A188" s="263" t="s">
        <v>3</v>
      </c>
      <c r="B188" s="264" t="s">
        <v>4</v>
      </c>
      <c r="C188" s="265" t="s">
        <v>5</v>
      </c>
      <c r="D188" s="265"/>
      <c r="E188" s="265" t="s">
        <v>106</v>
      </c>
      <c r="F188" s="266" t="s">
        <v>6</v>
      </c>
      <c r="G188" s="267" t="s">
        <v>327</v>
      </c>
    </row>
    <row r="189" spans="1:7" s="184" customFormat="1" ht="17.100000000000001" customHeight="1" thickTop="1" x14ac:dyDescent="0.2">
      <c r="A189" s="179">
        <f>A186</f>
        <v>6172</v>
      </c>
      <c r="B189" s="180">
        <f>B186</f>
        <v>2122</v>
      </c>
      <c r="C189" s="181">
        <v>6</v>
      </c>
      <c r="D189" s="228" t="s">
        <v>241</v>
      </c>
      <c r="E189" s="181">
        <v>90000001648</v>
      </c>
      <c r="F189" s="185" t="s">
        <v>109</v>
      </c>
      <c r="G189" s="202">
        <v>129</v>
      </c>
    </row>
    <row r="190" spans="1:7" s="184" customFormat="1" ht="17.100000000000001" customHeight="1" x14ac:dyDescent="0.2">
      <c r="A190" s="179">
        <f t="shared" ref="A190:B201" si="4">A189</f>
        <v>6172</v>
      </c>
      <c r="B190" s="180">
        <f t="shared" si="4"/>
        <v>2122</v>
      </c>
      <c r="C190" s="181">
        <v>6</v>
      </c>
      <c r="D190" s="228" t="s">
        <v>242</v>
      </c>
      <c r="E190" s="181">
        <v>90000001649</v>
      </c>
      <c r="F190" s="185" t="s">
        <v>109</v>
      </c>
      <c r="G190" s="202">
        <v>158</v>
      </c>
    </row>
    <row r="191" spans="1:7" s="184" customFormat="1" ht="17.100000000000001" customHeight="1" x14ac:dyDescent="0.2">
      <c r="A191" s="179">
        <f t="shared" si="4"/>
        <v>6172</v>
      </c>
      <c r="B191" s="180">
        <f t="shared" si="4"/>
        <v>2122</v>
      </c>
      <c r="C191" s="181">
        <v>6</v>
      </c>
      <c r="D191" s="228" t="s">
        <v>243</v>
      </c>
      <c r="E191" s="181">
        <v>90000001650</v>
      </c>
      <c r="F191" s="185" t="s">
        <v>109</v>
      </c>
      <c r="G191" s="202">
        <v>323</v>
      </c>
    </row>
    <row r="192" spans="1:7" s="184" customFormat="1" ht="17.100000000000001" customHeight="1" x14ac:dyDescent="0.2">
      <c r="A192" s="179">
        <f t="shared" si="4"/>
        <v>6172</v>
      </c>
      <c r="B192" s="180">
        <f t="shared" si="4"/>
        <v>2122</v>
      </c>
      <c r="C192" s="181">
        <v>6</v>
      </c>
      <c r="D192" s="228" t="s">
        <v>244</v>
      </c>
      <c r="E192" s="181">
        <v>90000001651</v>
      </c>
      <c r="F192" s="185" t="s">
        <v>109</v>
      </c>
      <c r="G192" s="202">
        <v>65</v>
      </c>
    </row>
    <row r="193" spans="1:7" s="184" customFormat="1" ht="17.100000000000001" customHeight="1" x14ac:dyDescent="0.2">
      <c r="A193" s="179">
        <f t="shared" si="4"/>
        <v>6172</v>
      </c>
      <c r="B193" s="180">
        <f t="shared" si="4"/>
        <v>2122</v>
      </c>
      <c r="C193" s="181">
        <v>6</v>
      </c>
      <c r="D193" s="228" t="s">
        <v>245</v>
      </c>
      <c r="E193" s="181">
        <v>90000001652</v>
      </c>
      <c r="F193" s="185" t="s">
        <v>109</v>
      </c>
      <c r="G193" s="202">
        <v>773</v>
      </c>
    </row>
    <row r="194" spans="1:7" s="184" customFormat="1" ht="17.100000000000001" customHeight="1" x14ac:dyDescent="0.2">
      <c r="A194" s="179">
        <f t="shared" si="4"/>
        <v>6172</v>
      </c>
      <c r="B194" s="180">
        <f t="shared" si="4"/>
        <v>2122</v>
      </c>
      <c r="C194" s="181">
        <v>6</v>
      </c>
      <c r="D194" s="228" t="s">
        <v>246</v>
      </c>
      <c r="E194" s="181">
        <v>90000001653</v>
      </c>
      <c r="F194" s="185" t="s">
        <v>109</v>
      </c>
      <c r="G194" s="202">
        <v>130</v>
      </c>
    </row>
    <row r="195" spans="1:7" s="184" customFormat="1" ht="17.100000000000001" customHeight="1" x14ac:dyDescent="0.2">
      <c r="A195" s="179">
        <f t="shared" si="4"/>
        <v>6172</v>
      </c>
      <c r="B195" s="180">
        <f t="shared" si="4"/>
        <v>2122</v>
      </c>
      <c r="C195" s="181">
        <v>6</v>
      </c>
      <c r="D195" s="228" t="s">
        <v>247</v>
      </c>
      <c r="E195" s="181">
        <v>90000001654</v>
      </c>
      <c r="F195" s="185" t="s">
        <v>109</v>
      </c>
      <c r="G195" s="202">
        <v>916</v>
      </c>
    </row>
    <row r="196" spans="1:7" s="184" customFormat="1" ht="17.100000000000001" customHeight="1" x14ac:dyDescent="0.2">
      <c r="A196" s="179">
        <f t="shared" si="4"/>
        <v>6172</v>
      </c>
      <c r="B196" s="180">
        <f t="shared" si="4"/>
        <v>2122</v>
      </c>
      <c r="C196" s="181">
        <v>6</v>
      </c>
      <c r="D196" s="228" t="s">
        <v>248</v>
      </c>
      <c r="E196" s="181">
        <v>90000001655</v>
      </c>
      <c r="F196" s="185" t="s">
        <v>109</v>
      </c>
      <c r="G196" s="202">
        <v>167</v>
      </c>
    </row>
    <row r="197" spans="1:7" s="184" customFormat="1" ht="17.100000000000001" customHeight="1" x14ac:dyDescent="0.2">
      <c r="A197" s="179">
        <f t="shared" si="4"/>
        <v>6172</v>
      </c>
      <c r="B197" s="180">
        <f t="shared" si="4"/>
        <v>2122</v>
      </c>
      <c r="C197" s="181">
        <v>6</v>
      </c>
      <c r="D197" s="228" t="s">
        <v>249</v>
      </c>
      <c r="E197" s="181">
        <v>90000001656</v>
      </c>
      <c r="F197" s="185" t="s">
        <v>109</v>
      </c>
      <c r="G197" s="202">
        <v>2960</v>
      </c>
    </row>
    <row r="198" spans="1:7" s="184" customFormat="1" ht="17.100000000000001" customHeight="1" x14ac:dyDescent="0.2">
      <c r="A198" s="179">
        <f t="shared" si="4"/>
        <v>6172</v>
      </c>
      <c r="B198" s="180">
        <f t="shared" si="4"/>
        <v>2122</v>
      </c>
      <c r="C198" s="181">
        <v>6</v>
      </c>
      <c r="D198" s="229" t="s">
        <v>250</v>
      </c>
      <c r="E198" s="181">
        <v>90000001657</v>
      </c>
      <c r="F198" s="185" t="s">
        <v>109</v>
      </c>
      <c r="G198" s="202">
        <v>480</v>
      </c>
    </row>
    <row r="199" spans="1:7" s="184" customFormat="1" ht="17.100000000000001" customHeight="1" x14ac:dyDescent="0.2">
      <c r="A199" s="179">
        <f>A198</f>
        <v>6172</v>
      </c>
      <c r="B199" s="180">
        <f>B198</f>
        <v>2122</v>
      </c>
      <c r="C199" s="181">
        <v>6</v>
      </c>
      <c r="D199" s="228" t="s">
        <v>333</v>
      </c>
      <c r="E199" s="181">
        <v>90000001658</v>
      </c>
      <c r="F199" s="185" t="s">
        <v>109</v>
      </c>
      <c r="G199" s="202">
        <v>320</v>
      </c>
    </row>
    <row r="200" spans="1:7" s="184" customFormat="1" ht="17.100000000000001" customHeight="1" x14ac:dyDescent="0.2">
      <c r="A200" s="179">
        <f t="shared" si="4"/>
        <v>6172</v>
      </c>
      <c r="B200" s="180">
        <f t="shared" si="4"/>
        <v>2122</v>
      </c>
      <c r="C200" s="181">
        <v>6</v>
      </c>
      <c r="D200" s="228" t="s">
        <v>251</v>
      </c>
      <c r="E200" s="181">
        <v>90000001659</v>
      </c>
      <c r="F200" s="185" t="s">
        <v>109</v>
      </c>
      <c r="G200" s="202">
        <v>1791</v>
      </c>
    </row>
    <row r="201" spans="1:7" s="184" customFormat="1" ht="17.100000000000001" customHeight="1" x14ac:dyDescent="0.2">
      <c r="A201" s="179">
        <f t="shared" si="4"/>
        <v>6172</v>
      </c>
      <c r="B201" s="180">
        <f t="shared" si="4"/>
        <v>2122</v>
      </c>
      <c r="C201" s="181">
        <v>6</v>
      </c>
      <c r="D201" s="228" t="s">
        <v>252</v>
      </c>
      <c r="E201" s="181">
        <v>90000001660</v>
      </c>
      <c r="F201" s="185" t="s">
        <v>109</v>
      </c>
      <c r="G201" s="202">
        <v>597</v>
      </c>
    </row>
    <row r="202" spans="1:7" s="184" customFormat="1" ht="17.100000000000001" customHeight="1" x14ac:dyDescent="0.2">
      <c r="A202" s="179">
        <f t="shared" ref="A202:B204" si="5">A201</f>
        <v>6172</v>
      </c>
      <c r="B202" s="180">
        <f t="shared" si="5"/>
        <v>2122</v>
      </c>
      <c r="C202" s="181">
        <v>6</v>
      </c>
      <c r="D202" s="228" t="s">
        <v>253</v>
      </c>
      <c r="E202" s="181">
        <v>90000001661</v>
      </c>
      <c r="F202" s="185" t="s">
        <v>109</v>
      </c>
      <c r="G202" s="202">
        <v>872</v>
      </c>
    </row>
    <row r="203" spans="1:7" s="184" customFormat="1" ht="17.100000000000001" customHeight="1" x14ac:dyDescent="0.2">
      <c r="A203" s="179">
        <f t="shared" si="5"/>
        <v>6172</v>
      </c>
      <c r="B203" s="180">
        <f t="shared" si="5"/>
        <v>2122</v>
      </c>
      <c r="C203" s="181">
        <v>6</v>
      </c>
      <c r="D203" s="228" t="s">
        <v>254</v>
      </c>
      <c r="E203" s="181">
        <v>90000001662</v>
      </c>
      <c r="F203" s="185" t="s">
        <v>109</v>
      </c>
      <c r="G203" s="202">
        <v>900</v>
      </c>
    </row>
    <row r="204" spans="1:7" s="184" customFormat="1" ht="17.100000000000001" customHeight="1" thickBot="1" x14ac:dyDescent="0.25">
      <c r="A204" s="209">
        <f t="shared" si="5"/>
        <v>6172</v>
      </c>
      <c r="B204" s="210">
        <f t="shared" si="5"/>
        <v>2122</v>
      </c>
      <c r="C204" s="211">
        <v>6</v>
      </c>
      <c r="D204" s="230" t="s">
        <v>255</v>
      </c>
      <c r="E204" s="211">
        <v>90000001663</v>
      </c>
      <c r="F204" s="212" t="s">
        <v>109</v>
      </c>
      <c r="G204" s="202">
        <v>1811</v>
      </c>
    </row>
    <row r="205" spans="1:7" s="282" customFormat="1" ht="17.100000000000001" customHeight="1" thickTop="1" thickBot="1" x14ac:dyDescent="0.3">
      <c r="A205" s="274" t="s">
        <v>118</v>
      </c>
      <c r="B205" s="275"/>
      <c r="C205" s="276"/>
      <c r="D205" s="276"/>
      <c r="E205" s="276"/>
      <c r="F205" s="277"/>
      <c r="G205" s="280">
        <f>SUM(G171:G204)</f>
        <v>23731</v>
      </c>
    </row>
    <row r="206" spans="1:7" s="184" customFormat="1" ht="17.100000000000001" customHeight="1" thickTop="1" x14ac:dyDescent="0.2">
      <c r="A206" s="50" t="s">
        <v>326</v>
      </c>
      <c r="B206" s="123"/>
      <c r="C206" s="109"/>
      <c r="D206" s="109"/>
      <c r="E206" s="109"/>
      <c r="F206" s="47"/>
      <c r="G206" s="149"/>
    </row>
    <row r="207" spans="1:7" s="184" customFormat="1" ht="17.100000000000001" hidden="1" customHeight="1" x14ac:dyDescent="0.2">
      <c r="A207" s="179">
        <v>6172</v>
      </c>
      <c r="B207" s="180">
        <v>2122</v>
      </c>
      <c r="C207" s="181">
        <v>6</v>
      </c>
      <c r="D207" s="181"/>
      <c r="E207" s="181">
        <v>90000001700</v>
      </c>
      <c r="F207" s="185" t="s">
        <v>109</v>
      </c>
      <c r="G207" s="202">
        <v>0</v>
      </c>
    </row>
    <row r="208" spans="1:7" s="184" customFormat="1" ht="17.100000000000001" hidden="1" customHeight="1" x14ac:dyDescent="0.2">
      <c r="A208" s="179">
        <v>6172</v>
      </c>
      <c r="B208" s="180">
        <v>2122</v>
      </c>
      <c r="C208" s="181">
        <v>6</v>
      </c>
      <c r="D208" s="181"/>
      <c r="E208" s="181">
        <v>90000001701</v>
      </c>
      <c r="F208" s="185" t="s">
        <v>109</v>
      </c>
      <c r="G208" s="202">
        <v>0</v>
      </c>
    </row>
    <row r="209" spans="1:7" s="184" customFormat="1" ht="26.25" customHeight="1" x14ac:dyDescent="0.2">
      <c r="A209" s="179">
        <v>6172</v>
      </c>
      <c r="B209" s="180">
        <v>2122</v>
      </c>
      <c r="C209" s="231">
        <v>6</v>
      </c>
      <c r="D209" s="232" t="s">
        <v>295</v>
      </c>
      <c r="E209" s="181">
        <v>90000001702</v>
      </c>
      <c r="F209" s="185" t="s">
        <v>109</v>
      </c>
      <c r="G209" s="202">
        <v>938</v>
      </c>
    </row>
    <row r="210" spans="1:7" s="184" customFormat="1" ht="24.75" customHeight="1" x14ac:dyDescent="0.2">
      <c r="A210" s="179">
        <v>6172</v>
      </c>
      <c r="B210" s="180">
        <v>2122</v>
      </c>
      <c r="C210" s="181">
        <v>6</v>
      </c>
      <c r="D210" s="233" t="s">
        <v>256</v>
      </c>
      <c r="E210" s="181">
        <v>90000001703</v>
      </c>
      <c r="F210" s="185" t="s">
        <v>109</v>
      </c>
      <c r="G210" s="202">
        <v>232</v>
      </c>
    </row>
    <row r="211" spans="1:7" s="184" customFormat="1" ht="30" customHeight="1" thickBot="1" x14ac:dyDescent="0.25">
      <c r="A211" s="209">
        <v>6172</v>
      </c>
      <c r="B211" s="210">
        <v>2122</v>
      </c>
      <c r="C211" s="211">
        <v>6</v>
      </c>
      <c r="D211" s="234" t="s">
        <v>257</v>
      </c>
      <c r="E211" s="211">
        <v>90000001704</v>
      </c>
      <c r="F211" s="212" t="s">
        <v>109</v>
      </c>
      <c r="G211" s="213">
        <v>13575</v>
      </c>
    </row>
    <row r="212" spans="1:7" s="289" customFormat="1" ht="27" customHeight="1" thickTop="1" thickBot="1" x14ac:dyDescent="0.3">
      <c r="A212" s="284" t="s">
        <v>119</v>
      </c>
      <c r="B212" s="285"/>
      <c r="C212" s="286"/>
      <c r="D212" s="286"/>
      <c r="E212" s="286"/>
      <c r="F212" s="287"/>
      <c r="G212" s="288">
        <f>SUM(G207:G211)</f>
        <v>14745</v>
      </c>
    </row>
    <row r="213" spans="1:7" s="283" customFormat="1" ht="26.25" customHeight="1" thickTop="1" thickBot="1" x14ac:dyDescent="0.3">
      <c r="A213" s="517" t="s">
        <v>111</v>
      </c>
      <c r="B213" s="518"/>
      <c r="C213" s="518"/>
      <c r="D213" s="518"/>
      <c r="E213" s="518"/>
      <c r="F213" s="519"/>
      <c r="G213" s="288">
        <f>SUM(G127,G152,G156,G166,G169,G205,G212)</f>
        <v>140417</v>
      </c>
    </row>
    <row r="214" spans="1:7" ht="15.75" hidden="1" customHeight="1" thickTop="1" x14ac:dyDescent="0.2">
      <c r="A214" s="179">
        <v>6172</v>
      </c>
      <c r="B214" s="235">
        <v>2122</v>
      </c>
      <c r="C214" s="236">
        <v>10</v>
      </c>
      <c r="D214" s="96" t="s">
        <v>136</v>
      </c>
      <c r="E214" s="181">
        <v>90000001104</v>
      </c>
      <c r="F214" s="185" t="s">
        <v>109</v>
      </c>
      <c r="G214" s="202"/>
    </row>
    <row r="215" spans="1:7" ht="15" hidden="1" customHeight="1" thickTop="1" x14ac:dyDescent="0.2">
      <c r="A215" s="179">
        <v>6172</v>
      </c>
      <c r="B215" s="235">
        <v>2122</v>
      </c>
      <c r="C215" s="236">
        <v>10</v>
      </c>
      <c r="D215" s="98" t="s">
        <v>189</v>
      </c>
      <c r="E215" s="181">
        <v>90000001465</v>
      </c>
      <c r="F215" s="185" t="s">
        <v>109</v>
      </c>
      <c r="G215" s="202"/>
    </row>
    <row r="216" spans="1:7" ht="15" hidden="1" customHeight="1" thickTop="1" x14ac:dyDescent="0.2">
      <c r="A216" s="179">
        <v>6172</v>
      </c>
      <c r="B216" s="235">
        <v>2122</v>
      </c>
      <c r="C216" s="236">
        <v>10</v>
      </c>
      <c r="D216" s="96" t="s">
        <v>167</v>
      </c>
      <c r="E216" s="181">
        <v>90000001136</v>
      </c>
      <c r="F216" s="185" t="s">
        <v>109</v>
      </c>
      <c r="G216" s="202"/>
    </row>
    <row r="217" spans="1:7" ht="15" hidden="1" customHeight="1" thickTop="1" x14ac:dyDescent="0.2">
      <c r="A217" s="179">
        <v>6172</v>
      </c>
      <c r="B217" s="235">
        <v>2122</v>
      </c>
      <c r="C217" s="236">
        <v>10</v>
      </c>
      <c r="D217" s="96" t="s">
        <v>206</v>
      </c>
      <c r="E217" s="181">
        <v>90000001216</v>
      </c>
      <c r="F217" s="185" t="s">
        <v>109</v>
      </c>
      <c r="G217" s="202"/>
    </row>
    <row r="218" spans="1:7" ht="27.75" hidden="1" customHeight="1" thickTop="1" x14ac:dyDescent="0.2">
      <c r="A218" s="179">
        <v>6172</v>
      </c>
      <c r="B218" s="235">
        <v>2122</v>
      </c>
      <c r="C218" s="236">
        <v>10</v>
      </c>
      <c r="D218" s="98" t="s">
        <v>262</v>
      </c>
      <c r="E218" s="181">
        <v>90000001223</v>
      </c>
      <c r="F218" s="185" t="s">
        <v>109</v>
      </c>
      <c r="G218" s="202"/>
    </row>
    <row r="219" spans="1:7" ht="15" hidden="1" customHeight="1" thickTop="1" x14ac:dyDescent="0.2">
      <c r="A219" s="179">
        <v>6172</v>
      </c>
      <c r="B219" s="235">
        <v>2122</v>
      </c>
      <c r="C219" s="236">
        <v>10</v>
      </c>
      <c r="D219" s="96" t="s">
        <v>143</v>
      </c>
      <c r="E219" s="181">
        <v>90000001170</v>
      </c>
      <c r="F219" s="185" t="s">
        <v>109</v>
      </c>
      <c r="G219" s="202"/>
    </row>
    <row r="220" spans="1:7" ht="15" hidden="1" customHeight="1" thickTop="1" x14ac:dyDescent="0.2">
      <c r="A220" s="179">
        <v>6172</v>
      </c>
      <c r="B220" s="235">
        <v>2122</v>
      </c>
      <c r="C220" s="236">
        <v>10</v>
      </c>
      <c r="D220" s="96" t="s">
        <v>146</v>
      </c>
      <c r="E220" s="181">
        <v>90000001202</v>
      </c>
      <c r="F220" s="185" t="s">
        <v>109</v>
      </c>
      <c r="G220" s="202"/>
    </row>
    <row r="221" spans="1:7" ht="15" hidden="1" customHeight="1" thickTop="1" x14ac:dyDescent="0.2">
      <c r="A221" s="179">
        <v>6172</v>
      </c>
      <c r="B221" s="235">
        <v>2122</v>
      </c>
      <c r="C221" s="236">
        <v>10</v>
      </c>
      <c r="D221" s="96" t="s">
        <v>135</v>
      </c>
      <c r="E221" s="181">
        <v>90000001103</v>
      </c>
      <c r="F221" s="185" t="s">
        <v>109</v>
      </c>
      <c r="G221" s="202"/>
    </row>
    <row r="222" spans="1:7" ht="15" hidden="1" customHeight="1" thickTop="1" x14ac:dyDescent="0.2">
      <c r="A222" s="179">
        <v>6172</v>
      </c>
      <c r="B222" s="235">
        <v>2122</v>
      </c>
      <c r="C222" s="236">
        <v>10</v>
      </c>
      <c r="D222" s="96" t="s">
        <v>180</v>
      </c>
      <c r="E222" s="181">
        <v>90000001016</v>
      </c>
      <c r="F222" s="185" t="s">
        <v>109</v>
      </c>
      <c r="G222" s="202"/>
    </row>
    <row r="223" spans="1:7" ht="15" hidden="1" customHeight="1" thickTop="1" x14ac:dyDescent="0.2">
      <c r="A223" s="179">
        <v>6172</v>
      </c>
      <c r="B223" s="235">
        <v>2122</v>
      </c>
      <c r="C223" s="236">
        <v>10</v>
      </c>
      <c r="D223" s="96" t="s">
        <v>217</v>
      </c>
      <c r="E223" s="181">
        <v>90000001113</v>
      </c>
      <c r="F223" s="185" t="s">
        <v>109</v>
      </c>
      <c r="G223" s="202"/>
    </row>
    <row r="224" spans="1:7" ht="15" hidden="1" customHeight="1" thickTop="1" x14ac:dyDescent="0.2">
      <c r="A224" s="179">
        <v>6172</v>
      </c>
      <c r="B224" s="235">
        <v>2122</v>
      </c>
      <c r="C224" s="236">
        <v>10</v>
      </c>
      <c r="D224" s="237" t="s">
        <v>258</v>
      </c>
      <c r="E224" s="181">
        <v>90000001408</v>
      </c>
      <c r="F224" s="185" t="s">
        <v>109</v>
      </c>
      <c r="G224" s="202"/>
    </row>
    <row r="225" spans="1:7" ht="15" hidden="1" customHeight="1" thickTop="1" x14ac:dyDescent="0.2">
      <c r="A225" s="179">
        <v>6172</v>
      </c>
      <c r="B225" s="235">
        <v>2122</v>
      </c>
      <c r="C225" s="236">
        <v>10</v>
      </c>
      <c r="D225" s="96" t="s">
        <v>153</v>
      </c>
      <c r="E225" s="181">
        <v>90000001302</v>
      </c>
      <c r="F225" s="185" t="s">
        <v>109</v>
      </c>
      <c r="G225" s="202"/>
    </row>
    <row r="226" spans="1:7" ht="15" hidden="1" customHeight="1" thickTop="1" x14ac:dyDescent="0.2">
      <c r="A226" s="179">
        <v>6172</v>
      </c>
      <c r="B226" s="235">
        <v>2122</v>
      </c>
      <c r="C226" s="236">
        <v>10</v>
      </c>
      <c r="D226" s="97" t="s">
        <v>125</v>
      </c>
      <c r="E226" s="181">
        <v>90000001012</v>
      </c>
      <c r="F226" s="185" t="s">
        <v>109</v>
      </c>
      <c r="G226" s="202"/>
    </row>
    <row r="227" spans="1:7" ht="15" hidden="1" customHeight="1" thickTop="1" x14ac:dyDescent="0.2">
      <c r="A227" s="179">
        <v>6172</v>
      </c>
      <c r="B227" s="235">
        <v>2122</v>
      </c>
      <c r="C227" s="236">
        <v>10</v>
      </c>
      <c r="D227" s="98" t="s">
        <v>195</v>
      </c>
      <c r="E227" s="181">
        <v>90000001128</v>
      </c>
      <c r="F227" s="185" t="s">
        <v>109</v>
      </c>
      <c r="G227" s="202"/>
    </row>
    <row r="228" spans="1:7" ht="15" hidden="1" customHeight="1" thickTop="1" x14ac:dyDescent="0.2">
      <c r="A228" s="179">
        <v>6172</v>
      </c>
      <c r="B228" s="235">
        <v>2122</v>
      </c>
      <c r="C228" s="236">
        <v>10</v>
      </c>
      <c r="D228" s="96" t="s">
        <v>128</v>
      </c>
      <c r="E228" s="181">
        <v>90000001015</v>
      </c>
      <c r="F228" s="185" t="s">
        <v>109</v>
      </c>
      <c r="G228" s="202"/>
    </row>
    <row r="229" spans="1:7" ht="15" hidden="1" customHeight="1" thickTop="1" x14ac:dyDescent="0.2">
      <c r="A229" s="179">
        <v>6172</v>
      </c>
      <c r="B229" s="235">
        <v>2122</v>
      </c>
      <c r="C229" s="236">
        <v>10</v>
      </c>
      <c r="D229" s="96" t="s">
        <v>150</v>
      </c>
      <c r="E229" s="181">
        <v>90000001207</v>
      </c>
      <c r="F229" s="185" t="s">
        <v>109</v>
      </c>
      <c r="G229" s="202"/>
    </row>
    <row r="230" spans="1:7" ht="15" hidden="1" customHeight="1" thickTop="1" x14ac:dyDescent="0.2">
      <c r="A230" s="179">
        <v>6172</v>
      </c>
      <c r="B230" s="235">
        <v>2122</v>
      </c>
      <c r="C230" s="236">
        <v>10</v>
      </c>
      <c r="D230" s="96" t="s">
        <v>151</v>
      </c>
      <c r="E230" s="181">
        <v>90000001300</v>
      </c>
      <c r="F230" s="185" t="s">
        <v>109</v>
      </c>
      <c r="G230" s="202"/>
    </row>
    <row r="231" spans="1:7" ht="15" hidden="1" customHeight="1" thickTop="1" x14ac:dyDescent="0.2">
      <c r="A231" s="179">
        <v>6172</v>
      </c>
      <c r="B231" s="235">
        <v>2122</v>
      </c>
      <c r="C231" s="236">
        <v>10</v>
      </c>
      <c r="D231" s="96" t="s">
        <v>199</v>
      </c>
      <c r="E231" s="181">
        <v>90000001132</v>
      </c>
      <c r="F231" s="185" t="s">
        <v>109</v>
      </c>
      <c r="G231" s="202"/>
    </row>
    <row r="232" spans="1:7" ht="15" hidden="1" customHeight="1" thickTop="1" x14ac:dyDescent="0.2">
      <c r="A232" s="209">
        <v>6172</v>
      </c>
      <c r="B232" s="235">
        <v>2122</v>
      </c>
      <c r="C232" s="236">
        <v>10</v>
      </c>
      <c r="D232" s="96" t="s">
        <v>170</v>
      </c>
      <c r="E232" s="211">
        <v>90000001140</v>
      </c>
      <c r="F232" s="212" t="s">
        <v>109</v>
      </c>
      <c r="G232" s="213"/>
    </row>
    <row r="233" spans="1:7" ht="15" hidden="1" customHeight="1" thickTop="1" x14ac:dyDescent="0.25">
      <c r="A233" s="124" t="s">
        <v>122</v>
      </c>
      <c r="B233" s="125"/>
      <c r="C233" s="121"/>
      <c r="D233" s="121"/>
      <c r="E233" s="121"/>
      <c r="F233" s="126"/>
      <c r="G233" s="127">
        <f>SUM(G214:G232)</f>
        <v>0</v>
      </c>
    </row>
    <row r="234" spans="1:7" s="85" customFormat="1" ht="15" hidden="1" customHeight="1" thickTop="1" x14ac:dyDescent="0.25">
      <c r="A234" s="18"/>
      <c r="B234" s="51"/>
      <c r="C234" s="52"/>
      <c r="D234" s="52"/>
      <c r="E234" s="52"/>
      <c r="F234" s="18"/>
      <c r="G234" s="49"/>
    </row>
    <row r="235" spans="1:7" s="85" customFormat="1" ht="15.75" hidden="1" customHeight="1" thickTop="1" thickBot="1" x14ac:dyDescent="0.3">
      <c r="A235" s="18"/>
      <c r="B235" s="51"/>
      <c r="C235" s="52"/>
      <c r="D235" s="52"/>
      <c r="E235" s="52"/>
      <c r="F235" s="18"/>
      <c r="G235" s="49"/>
    </row>
    <row r="236" spans="1:7" s="85" customFormat="1" ht="16.5" hidden="1" customHeight="1" thickTop="1" thickBot="1" x14ac:dyDescent="0.3">
      <c r="A236" s="18"/>
      <c r="B236" s="51"/>
      <c r="C236" s="52"/>
      <c r="D236" s="52"/>
      <c r="E236" s="52"/>
      <c r="F236" s="18"/>
      <c r="G236" s="49"/>
    </row>
    <row r="237" spans="1:7" ht="15.75" hidden="1" customHeight="1" thickTop="1" x14ac:dyDescent="0.2">
      <c r="A237" s="115"/>
      <c r="B237" s="115"/>
      <c r="C237" s="116"/>
      <c r="D237" s="116"/>
      <c r="E237" s="116"/>
      <c r="G237" s="117" t="s">
        <v>2</v>
      </c>
    </row>
    <row r="238" spans="1:7" ht="15.75" hidden="1" customHeight="1" thickTop="1" x14ac:dyDescent="0.2">
      <c r="A238" s="111" t="s">
        <v>3</v>
      </c>
      <c r="B238" s="112" t="s">
        <v>4</v>
      </c>
      <c r="C238" s="113" t="s">
        <v>5</v>
      </c>
      <c r="D238" s="113"/>
      <c r="E238" s="113" t="s">
        <v>106</v>
      </c>
      <c r="F238" s="114" t="s">
        <v>6</v>
      </c>
      <c r="G238" s="150" t="s">
        <v>281</v>
      </c>
    </row>
    <row r="239" spans="1:7" ht="15.75" hidden="1" customHeight="1" thickTop="1" x14ac:dyDescent="0.2">
      <c r="A239" s="104" t="s">
        <v>110</v>
      </c>
      <c r="B239" s="128"/>
      <c r="C239" s="129"/>
      <c r="D239" s="129"/>
      <c r="E239" s="129"/>
      <c r="F239" s="105"/>
      <c r="G239" s="151"/>
    </row>
    <row r="240" spans="1:7" ht="13.5" hidden="1" customHeight="1" thickTop="1" x14ac:dyDescent="0.2">
      <c r="A240" s="179">
        <v>6172</v>
      </c>
      <c r="B240" s="180">
        <v>2122</v>
      </c>
      <c r="C240" s="181">
        <v>14</v>
      </c>
      <c r="D240" s="218" t="s">
        <v>259</v>
      </c>
      <c r="E240" s="181">
        <v>90000001700</v>
      </c>
      <c r="F240" s="185" t="s">
        <v>109</v>
      </c>
      <c r="G240" s="202"/>
    </row>
    <row r="241" spans="1:7" ht="27" hidden="1" customHeight="1" thickTop="1" thickBot="1" x14ac:dyDescent="0.25">
      <c r="A241" s="179">
        <v>6172</v>
      </c>
      <c r="B241" s="180">
        <v>2122</v>
      </c>
      <c r="C241" s="181">
        <v>14</v>
      </c>
      <c r="D241" s="238" t="s">
        <v>260</v>
      </c>
      <c r="E241" s="181">
        <v>90000001701</v>
      </c>
      <c r="F241" s="185" t="s">
        <v>109</v>
      </c>
      <c r="G241" s="202"/>
    </row>
    <row r="242" spans="1:7" ht="15.75" hidden="1" customHeight="1" thickTop="1" x14ac:dyDescent="0.2">
      <c r="A242" s="209">
        <v>6172</v>
      </c>
      <c r="B242" s="210">
        <v>2122</v>
      </c>
      <c r="C242" s="211">
        <v>14</v>
      </c>
      <c r="D242" s="234" t="s">
        <v>261</v>
      </c>
      <c r="E242" s="211">
        <v>90000001704</v>
      </c>
      <c r="F242" s="212" t="s">
        <v>109</v>
      </c>
      <c r="G242" s="213"/>
    </row>
    <row r="243" spans="1:7" ht="15" hidden="1" customHeight="1" thickTop="1" x14ac:dyDescent="0.25">
      <c r="A243" s="118" t="s">
        <v>119</v>
      </c>
      <c r="B243" s="119"/>
      <c r="C243" s="120"/>
      <c r="D243" s="120"/>
      <c r="E243" s="120"/>
      <c r="F243" s="122"/>
      <c r="G243" s="48">
        <f>SUM(G240:G242)</f>
        <v>0</v>
      </c>
    </row>
    <row r="244" spans="1:7" ht="27" hidden="1" customHeight="1" thickTop="1" x14ac:dyDescent="0.25">
      <c r="A244" s="520" t="s">
        <v>111</v>
      </c>
      <c r="B244" s="521"/>
      <c r="C244" s="521"/>
      <c r="D244" s="521"/>
      <c r="E244" s="521"/>
      <c r="F244" s="522"/>
      <c r="G244" s="48">
        <f>SUM(G213,G233,G243)</f>
        <v>140417</v>
      </c>
    </row>
    <row r="245" spans="1:7" ht="30" hidden="1" customHeight="1" thickTop="1" x14ac:dyDescent="0.2"/>
    <row r="246" spans="1:7" ht="16.5" hidden="1" customHeight="1" thickTop="1" thickBot="1" x14ac:dyDescent="0.25">
      <c r="A246" s="239" t="s">
        <v>334</v>
      </c>
    </row>
    <row r="247" spans="1:7" ht="16.5" hidden="1" customHeight="1" thickTop="1" thickBot="1" x14ac:dyDescent="0.25">
      <c r="A247" s="507" t="s">
        <v>335</v>
      </c>
      <c r="B247" s="508"/>
      <c r="C247" s="508"/>
      <c r="D247" s="508"/>
      <c r="E247" s="508"/>
      <c r="F247" s="508"/>
      <c r="G247" s="508"/>
    </row>
    <row r="248" spans="1:7" ht="13.5" hidden="1" customHeight="1" thickTop="1" x14ac:dyDescent="0.2">
      <c r="A248" s="508"/>
      <c r="B248" s="508"/>
      <c r="C248" s="508"/>
      <c r="D248" s="508"/>
      <c r="E248" s="508"/>
      <c r="F248" s="508"/>
      <c r="G248" s="508"/>
    </row>
    <row r="249" spans="1:7" ht="12.75" customHeight="1" thickTop="1" x14ac:dyDescent="0.2">
      <c r="A249" s="24"/>
      <c r="B249" s="24"/>
      <c r="C249" s="24"/>
      <c r="D249" s="24"/>
      <c r="E249" s="24"/>
      <c r="G249" s="24"/>
    </row>
    <row r="250" spans="1:7" x14ac:dyDescent="0.2">
      <c r="A250" s="523" t="s">
        <v>334</v>
      </c>
      <c r="B250" s="524"/>
    </row>
    <row r="251" spans="1:7" x14ac:dyDescent="0.2">
      <c r="A251" s="507" t="s">
        <v>335</v>
      </c>
      <c r="B251" s="508"/>
      <c r="C251" s="508"/>
      <c r="D251" s="508"/>
      <c r="E251" s="508"/>
      <c r="F251" s="508"/>
      <c r="G251" s="508"/>
    </row>
    <row r="252" spans="1:7" x14ac:dyDescent="0.2">
      <c r="A252" s="508"/>
      <c r="B252" s="508"/>
      <c r="C252" s="508"/>
      <c r="D252" s="508"/>
      <c r="E252" s="508"/>
      <c r="F252" s="508"/>
      <c r="G252" s="508"/>
    </row>
    <row r="253" spans="1:7" x14ac:dyDescent="0.2">
      <c r="A253" s="509" t="s">
        <v>336</v>
      </c>
      <c r="B253" s="510"/>
      <c r="C253" s="510"/>
      <c r="D253" s="510"/>
      <c r="E253" s="510"/>
      <c r="F253" s="510"/>
      <c r="G253" s="510"/>
    </row>
    <row r="254" spans="1:7" x14ac:dyDescent="0.2">
      <c r="A254" s="510"/>
      <c r="B254" s="510"/>
      <c r="C254" s="510"/>
      <c r="D254" s="510"/>
      <c r="E254" s="510"/>
      <c r="F254" s="510"/>
      <c r="G254" s="510"/>
    </row>
    <row r="255" spans="1:7" x14ac:dyDescent="0.2">
      <c r="A255" s="511" t="s">
        <v>337</v>
      </c>
      <c r="B255" s="512"/>
      <c r="C255" s="512"/>
      <c r="D255" s="512"/>
      <c r="E255" s="512"/>
      <c r="F255" s="512"/>
      <c r="G255" s="512"/>
    </row>
    <row r="256" spans="1:7" ht="12.75" customHeight="1" x14ac:dyDescent="0.2">
      <c r="A256" s="512"/>
      <c r="B256" s="512"/>
      <c r="C256" s="512"/>
      <c r="D256" s="512"/>
      <c r="E256" s="512"/>
      <c r="F256" s="512"/>
      <c r="G256" s="512"/>
    </row>
    <row r="257" spans="1:7" x14ac:dyDescent="0.2">
      <c r="A257" s="24"/>
      <c r="B257" s="24"/>
      <c r="C257" s="24"/>
      <c r="D257" s="24"/>
      <c r="E257" s="24"/>
      <c r="G257" s="24"/>
    </row>
    <row r="258" spans="1:7" x14ac:dyDescent="0.2">
      <c r="A258" s="24"/>
      <c r="B258" s="24"/>
      <c r="C258" s="24"/>
      <c r="D258" s="24"/>
      <c r="E258" s="24"/>
      <c r="G258" s="24"/>
    </row>
    <row r="259" spans="1:7" x14ac:dyDescent="0.2">
      <c r="A259" s="24"/>
      <c r="B259" s="24"/>
      <c r="C259" s="24"/>
      <c r="D259" s="24"/>
      <c r="E259" s="24"/>
      <c r="G259" s="24"/>
    </row>
    <row r="260" spans="1:7" x14ac:dyDescent="0.2">
      <c r="A260" s="24"/>
      <c r="B260" s="24"/>
      <c r="C260" s="24"/>
      <c r="D260" s="24"/>
      <c r="E260" s="24"/>
      <c r="G260" s="24"/>
    </row>
  </sheetData>
  <mergeCells count="9">
    <mergeCell ref="A251:G252"/>
    <mergeCell ref="A253:G254"/>
    <mergeCell ref="A255:G256"/>
    <mergeCell ref="F1:G1"/>
    <mergeCell ref="A6:G6"/>
    <mergeCell ref="A213:F213"/>
    <mergeCell ref="A244:F244"/>
    <mergeCell ref="A247:G248"/>
    <mergeCell ref="A250:B250"/>
  </mergeCells>
  <phoneticPr fontId="8" type="noConversion"/>
  <pageMargins left="0.78740157480314965" right="0.78740157480314965" top="0.98425196850393704" bottom="0.98425196850393704" header="0.51181102362204722" footer="0.51181102362204722"/>
  <pageSetup paperSize="9" scale="72" firstPageNumber="20" orientation="portrait" useFirstPageNumber="1" r:id="rId1"/>
  <headerFooter alignWithMargins="0">
    <oddFooter>&amp;L&amp;"Arial,Kurzíva"&amp;11Zastupitelstvo Olomouckého kraje 21-12-2012
6. - Rozpočet Olomouckého kraje 2013 - návrh rozpočtu
Příloha č. 2: Příjmy Olomouckého kraje &amp;R&amp;"Arial,Kurzíva"&amp;11Strana &amp;P (celkem 118)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C267"/>
  <sheetViews>
    <sheetView tabSelected="1" view="pageBreakPreview" topLeftCell="A192" zoomScaleNormal="100" zoomScaleSheetLayoutView="100" workbookViewId="0">
      <selection activeCell="J86" sqref="J86"/>
    </sheetView>
  </sheetViews>
  <sheetFormatPr defaultRowHeight="12.75" x14ac:dyDescent="0.2"/>
  <cols>
    <col min="1" max="1" width="5.140625" style="28" customWidth="1"/>
    <col min="2" max="2" width="7.140625" style="28" customWidth="1"/>
    <col min="3" max="3" width="3.85546875" style="29" customWidth="1"/>
    <col min="4" max="4" width="50.5703125" style="29" customWidth="1"/>
    <col min="5" max="5" width="13.7109375" style="29" customWidth="1"/>
    <col min="6" max="6" width="30" style="24" customWidth="1"/>
    <col min="7" max="7" width="10.5703125" style="30" customWidth="1"/>
    <col min="8" max="253" width="9.140625" style="24"/>
    <col min="254" max="254" width="5.140625" style="24" customWidth="1"/>
    <col min="255" max="255" width="7.140625" style="24" customWidth="1"/>
    <col min="256" max="256" width="3.85546875" style="24" customWidth="1"/>
    <col min="257" max="257" width="48.28515625" style="24" customWidth="1"/>
    <col min="258" max="258" width="13.7109375" style="24" customWidth="1"/>
    <col min="259" max="259" width="28.28515625" style="24" customWidth="1"/>
    <col min="260" max="260" width="11" style="24" customWidth="1"/>
    <col min="261" max="261" width="0" style="24" hidden="1" customWidth="1"/>
    <col min="262" max="509" width="9.140625" style="24"/>
    <col min="510" max="510" width="5.140625" style="24" customWidth="1"/>
    <col min="511" max="511" width="7.140625" style="24" customWidth="1"/>
    <col min="512" max="512" width="3.85546875" style="24" customWidth="1"/>
    <col min="513" max="513" width="48.28515625" style="24" customWidth="1"/>
    <col min="514" max="514" width="13.7109375" style="24" customWidth="1"/>
    <col min="515" max="515" width="28.28515625" style="24" customWidth="1"/>
    <col min="516" max="516" width="11" style="24" customWidth="1"/>
    <col min="517" max="517" width="0" style="24" hidden="1" customWidth="1"/>
    <col min="518" max="765" width="9.140625" style="24"/>
    <col min="766" max="766" width="5.140625" style="24" customWidth="1"/>
    <col min="767" max="767" width="7.140625" style="24" customWidth="1"/>
    <col min="768" max="768" width="3.85546875" style="24" customWidth="1"/>
    <col min="769" max="769" width="48.28515625" style="24" customWidth="1"/>
    <col min="770" max="770" width="13.7109375" style="24" customWidth="1"/>
    <col min="771" max="771" width="28.28515625" style="24" customWidth="1"/>
    <col min="772" max="772" width="11" style="24" customWidth="1"/>
    <col min="773" max="773" width="0" style="24" hidden="1" customWidth="1"/>
    <col min="774" max="1021" width="9.140625" style="24"/>
    <col min="1022" max="1022" width="5.140625" style="24" customWidth="1"/>
    <col min="1023" max="1023" width="7.140625" style="24" customWidth="1"/>
    <col min="1024" max="1024" width="3.85546875" style="24" customWidth="1"/>
    <col min="1025" max="1025" width="48.28515625" style="24" customWidth="1"/>
    <col min="1026" max="1026" width="13.7109375" style="24" customWidth="1"/>
    <col min="1027" max="1027" width="28.28515625" style="24" customWidth="1"/>
    <col min="1028" max="1028" width="11" style="24" customWidth="1"/>
    <col min="1029" max="1029" width="0" style="24" hidden="1" customWidth="1"/>
    <col min="1030" max="1277" width="9.140625" style="24"/>
    <col min="1278" max="1278" width="5.140625" style="24" customWidth="1"/>
    <col min="1279" max="1279" width="7.140625" style="24" customWidth="1"/>
    <col min="1280" max="1280" width="3.85546875" style="24" customWidth="1"/>
    <col min="1281" max="1281" width="48.28515625" style="24" customWidth="1"/>
    <col min="1282" max="1282" width="13.7109375" style="24" customWidth="1"/>
    <col min="1283" max="1283" width="28.28515625" style="24" customWidth="1"/>
    <col min="1284" max="1284" width="11" style="24" customWidth="1"/>
    <col min="1285" max="1285" width="0" style="24" hidden="1" customWidth="1"/>
    <col min="1286" max="1533" width="9.140625" style="24"/>
    <col min="1534" max="1534" width="5.140625" style="24" customWidth="1"/>
    <col min="1535" max="1535" width="7.140625" style="24" customWidth="1"/>
    <col min="1536" max="1536" width="3.85546875" style="24" customWidth="1"/>
    <col min="1537" max="1537" width="48.28515625" style="24" customWidth="1"/>
    <col min="1538" max="1538" width="13.7109375" style="24" customWidth="1"/>
    <col min="1539" max="1539" width="28.28515625" style="24" customWidth="1"/>
    <col min="1540" max="1540" width="11" style="24" customWidth="1"/>
    <col min="1541" max="1541" width="0" style="24" hidden="1" customWidth="1"/>
    <col min="1542" max="1789" width="9.140625" style="24"/>
    <col min="1790" max="1790" width="5.140625" style="24" customWidth="1"/>
    <col min="1791" max="1791" width="7.140625" style="24" customWidth="1"/>
    <col min="1792" max="1792" width="3.85546875" style="24" customWidth="1"/>
    <col min="1793" max="1793" width="48.28515625" style="24" customWidth="1"/>
    <col min="1794" max="1794" width="13.7109375" style="24" customWidth="1"/>
    <col min="1795" max="1795" width="28.28515625" style="24" customWidth="1"/>
    <col min="1796" max="1796" width="11" style="24" customWidth="1"/>
    <col min="1797" max="1797" width="0" style="24" hidden="1" customWidth="1"/>
    <col min="1798" max="2045" width="9.140625" style="24"/>
    <col min="2046" max="2046" width="5.140625" style="24" customWidth="1"/>
    <col min="2047" max="2047" width="7.140625" style="24" customWidth="1"/>
    <col min="2048" max="2048" width="3.85546875" style="24" customWidth="1"/>
    <col min="2049" max="2049" width="48.28515625" style="24" customWidth="1"/>
    <col min="2050" max="2050" width="13.7109375" style="24" customWidth="1"/>
    <col min="2051" max="2051" width="28.28515625" style="24" customWidth="1"/>
    <col min="2052" max="2052" width="11" style="24" customWidth="1"/>
    <col min="2053" max="2053" width="0" style="24" hidden="1" customWidth="1"/>
    <col min="2054" max="2301" width="9.140625" style="24"/>
    <col min="2302" max="2302" width="5.140625" style="24" customWidth="1"/>
    <col min="2303" max="2303" width="7.140625" style="24" customWidth="1"/>
    <col min="2304" max="2304" width="3.85546875" style="24" customWidth="1"/>
    <col min="2305" max="2305" width="48.28515625" style="24" customWidth="1"/>
    <col min="2306" max="2306" width="13.7109375" style="24" customWidth="1"/>
    <col min="2307" max="2307" width="28.28515625" style="24" customWidth="1"/>
    <col min="2308" max="2308" width="11" style="24" customWidth="1"/>
    <col min="2309" max="2309" width="0" style="24" hidden="1" customWidth="1"/>
    <col min="2310" max="2557" width="9.140625" style="24"/>
    <col min="2558" max="2558" width="5.140625" style="24" customWidth="1"/>
    <col min="2559" max="2559" width="7.140625" style="24" customWidth="1"/>
    <col min="2560" max="2560" width="3.85546875" style="24" customWidth="1"/>
    <col min="2561" max="2561" width="48.28515625" style="24" customWidth="1"/>
    <col min="2562" max="2562" width="13.7109375" style="24" customWidth="1"/>
    <col min="2563" max="2563" width="28.28515625" style="24" customWidth="1"/>
    <col min="2564" max="2564" width="11" style="24" customWidth="1"/>
    <col min="2565" max="2565" width="0" style="24" hidden="1" customWidth="1"/>
    <col min="2566" max="2813" width="9.140625" style="24"/>
    <col min="2814" max="2814" width="5.140625" style="24" customWidth="1"/>
    <col min="2815" max="2815" width="7.140625" style="24" customWidth="1"/>
    <col min="2816" max="2816" width="3.85546875" style="24" customWidth="1"/>
    <col min="2817" max="2817" width="48.28515625" style="24" customWidth="1"/>
    <col min="2818" max="2818" width="13.7109375" style="24" customWidth="1"/>
    <col min="2819" max="2819" width="28.28515625" style="24" customWidth="1"/>
    <col min="2820" max="2820" width="11" style="24" customWidth="1"/>
    <col min="2821" max="2821" width="0" style="24" hidden="1" customWidth="1"/>
    <col min="2822" max="3069" width="9.140625" style="24"/>
    <col min="3070" max="3070" width="5.140625" style="24" customWidth="1"/>
    <col min="3071" max="3071" width="7.140625" style="24" customWidth="1"/>
    <col min="3072" max="3072" width="3.85546875" style="24" customWidth="1"/>
    <col min="3073" max="3073" width="48.28515625" style="24" customWidth="1"/>
    <col min="3074" max="3074" width="13.7109375" style="24" customWidth="1"/>
    <col min="3075" max="3075" width="28.28515625" style="24" customWidth="1"/>
    <col min="3076" max="3076" width="11" style="24" customWidth="1"/>
    <col min="3077" max="3077" width="0" style="24" hidden="1" customWidth="1"/>
    <col min="3078" max="3325" width="9.140625" style="24"/>
    <col min="3326" max="3326" width="5.140625" style="24" customWidth="1"/>
    <col min="3327" max="3327" width="7.140625" style="24" customWidth="1"/>
    <col min="3328" max="3328" width="3.85546875" style="24" customWidth="1"/>
    <col min="3329" max="3329" width="48.28515625" style="24" customWidth="1"/>
    <col min="3330" max="3330" width="13.7109375" style="24" customWidth="1"/>
    <col min="3331" max="3331" width="28.28515625" style="24" customWidth="1"/>
    <col min="3332" max="3332" width="11" style="24" customWidth="1"/>
    <col min="3333" max="3333" width="0" style="24" hidden="1" customWidth="1"/>
    <col min="3334" max="3581" width="9.140625" style="24"/>
    <col min="3582" max="3582" width="5.140625" style="24" customWidth="1"/>
    <col min="3583" max="3583" width="7.140625" style="24" customWidth="1"/>
    <col min="3584" max="3584" width="3.85546875" style="24" customWidth="1"/>
    <col min="3585" max="3585" width="48.28515625" style="24" customWidth="1"/>
    <col min="3586" max="3586" width="13.7109375" style="24" customWidth="1"/>
    <col min="3587" max="3587" width="28.28515625" style="24" customWidth="1"/>
    <col min="3588" max="3588" width="11" style="24" customWidth="1"/>
    <col min="3589" max="3589" width="0" style="24" hidden="1" customWidth="1"/>
    <col min="3590" max="3837" width="9.140625" style="24"/>
    <col min="3838" max="3838" width="5.140625" style="24" customWidth="1"/>
    <col min="3839" max="3839" width="7.140625" style="24" customWidth="1"/>
    <col min="3840" max="3840" width="3.85546875" style="24" customWidth="1"/>
    <col min="3841" max="3841" width="48.28515625" style="24" customWidth="1"/>
    <col min="3842" max="3842" width="13.7109375" style="24" customWidth="1"/>
    <col min="3843" max="3843" width="28.28515625" style="24" customWidth="1"/>
    <col min="3844" max="3844" width="11" style="24" customWidth="1"/>
    <col min="3845" max="3845" width="0" style="24" hidden="1" customWidth="1"/>
    <col min="3846" max="4093" width="9.140625" style="24"/>
    <col min="4094" max="4094" width="5.140625" style="24" customWidth="1"/>
    <col min="4095" max="4095" width="7.140625" style="24" customWidth="1"/>
    <col min="4096" max="4096" width="3.85546875" style="24" customWidth="1"/>
    <col min="4097" max="4097" width="48.28515625" style="24" customWidth="1"/>
    <col min="4098" max="4098" width="13.7109375" style="24" customWidth="1"/>
    <col min="4099" max="4099" width="28.28515625" style="24" customWidth="1"/>
    <col min="4100" max="4100" width="11" style="24" customWidth="1"/>
    <col min="4101" max="4101" width="0" style="24" hidden="1" customWidth="1"/>
    <col min="4102" max="4349" width="9.140625" style="24"/>
    <col min="4350" max="4350" width="5.140625" style="24" customWidth="1"/>
    <col min="4351" max="4351" width="7.140625" style="24" customWidth="1"/>
    <col min="4352" max="4352" width="3.85546875" style="24" customWidth="1"/>
    <col min="4353" max="4353" width="48.28515625" style="24" customWidth="1"/>
    <col min="4354" max="4354" width="13.7109375" style="24" customWidth="1"/>
    <col min="4355" max="4355" width="28.28515625" style="24" customWidth="1"/>
    <col min="4356" max="4356" width="11" style="24" customWidth="1"/>
    <col min="4357" max="4357" width="0" style="24" hidden="1" customWidth="1"/>
    <col min="4358" max="4605" width="9.140625" style="24"/>
    <col min="4606" max="4606" width="5.140625" style="24" customWidth="1"/>
    <col min="4607" max="4607" width="7.140625" style="24" customWidth="1"/>
    <col min="4608" max="4608" width="3.85546875" style="24" customWidth="1"/>
    <col min="4609" max="4609" width="48.28515625" style="24" customWidth="1"/>
    <col min="4610" max="4610" width="13.7109375" style="24" customWidth="1"/>
    <col min="4611" max="4611" width="28.28515625" style="24" customWidth="1"/>
    <col min="4612" max="4612" width="11" style="24" customWidth="1"/>
    <col min="4613" max="4613" width="0" style="24" hidden="1" customWidth="1"/>
    <col min="4614" max="4861" width="9.140625" style="24"/>
    <col min="4862" max="4862" width="5.140625" style="24" customWidth="1"/>
    <col min="4863" max="4863" width="7.140625" style="24" customWidth="1"/>
    <col min="4864" max="4864" width="3.85546875" style="24" customWidth="1"/>
    <col min="4865" max="4865" width="48.28515625" style="24" customWidth="1"/>
    <col min="4866" max="4866" width="13.7109375" style="24" customWidth="1"/>
    <col min="4867" max="4867" width="28.28515625" style="24" customWidth="1"/>
    <col min="4868" max="4868" width="11" style="24" customWidth="1"/>
    <col min="4869" max="4869" width="0" style="24" hidden="1" customWidth="1"/>
    <col min="4870" max="5117" width="9.140625" style="24"/>
    <col min="5118" max="5118" width="5.140625" style="24" customWidth="1"/>
    <col min="5119" max="5119" width="7.140625" style="24" customWidth="1"/>
    <col min="5120" max="5120" width="3.85546875" style="24" customWidth="1"/>
    <col min="5121" max="5121" width="48.28515625" style="24" customWidth="1"/>
    <col min="5122" max="5122" width="13.7109375" style="24" customWidth="1"/>
    <col min="5123" max="5123" width="28.28515625" style="24" customWidth="1"/>
    <col min="5124" max="5124" width="11" style="24" customWidth="1"/>
    <col min="5125" max="5125" width="0" style="24" hidden="1" customWidth="1"/>
    <col min="5126" max="5373" width="9.140625" style="24"/>
    <col min="5374" max="5374" width="5.140625" style="24" customWidth="1"/>
    <col min="5375" max="5375" width="7.140625" style="24" customWidth="1"/>
    <col min="5376" max="5376" width="3.85546875" style="24" customWidth="1"/>
    <col min="5377" max="5377" width="48.28515625" style="24" customWidth="1"/>
    <col min="5378" max="5378" width="13.7109375" style="24" customWidth="1"/>
    <col min="5379" max="5379" width="28.28515625" style="24" customWidth="1"/>
    <col min="5380" max="5380" width="11" style="24" customWidth="1"/>
    <col min="5381" max="5381" width="0" style="24" hidden="1" customWidth="1"/>
    <col min="5382" max="5629" width="9.140625" style="24"/>
    <col min="5630" max="5630" width="5.140625" style="24" customWidth="1"/>
    <col min="5631" max="5631" width="7.140625" style="24" customWidth="1"/>
    <col min="5632" max="5632" width="3.85546875" style="24" customWidth="1"/>
    <col min="5633" max="5633" width="48.28515625" style="24" customWidth="1"/>
    <col min="5634" max="5634" width="13.7109375" style="24" customWidth="1"/>
    <col min="5635" max="5635" width="28.28515625" style="24" customWidth="1"/>
    <col min="5636" max="5636" width="11" style="24" customWidth="1"/>
    <col min="5637" max="5637" width="0" style="24" hidden="1" customWidth="1"/>
    <col min="5638" max="5885" width="9.140625" style="24"/>
    <col min="5886" max="5886" width="5.140625" style="24" customWidth="1"/>
    <col min="5887" max="5887" width="7.140625" style="24" customWidth="1"/>
    <col min="5888" max="5888" width="3.85546875" style="24" customWidth="1"/>
    <col min="5889" max="5889" width="48.28515625" style="24" customWidth="1"/>
    <col min="5890" max="5890" width="13.7109375" style="24" customWidth="1"/>
    <col min="5891" max="5891" width="28.28515625" style="24" customWidth="1"/>
    <col min="5892" max="5892" width="11" style="24" customWidth="1"/>
    <col min="5893" max="5893" width="0" style="24" hidden="1" customWidth="1"/>
    <col min="5894" max="6141" width="9.140625" style="24"/>
    <col min="6142" max="6142" width="5.140625" style="24" customWidth="1"/>
    <col min="6143" max="6143" width="7.140625" style="24" customWidth="1"/>
    <col min="6144" max="6144" width="3.85546875" style="24" customWidth="1"/>
    <col min="6145" max="6145" width="48.28515625" style="24" customWidth="1"/>
    <col min="6146" max="6146" width="13.7109375" style="24" customWidth="1"/>
    <col min="6147" max="6147" width="28.28515625" style="24" customWidth="1"/>
    <col min="6148" max="6148" width="11" style="24" customWidth="1"/>
    <col min="6149" max="6149" width="0" style="24" hidden="1" customWidth="1"/>
    <col min="6150" max="6397" width="9.140625" style="24"/>
    <col min="6398" max="6398" width="5.140625" style="24" customWidth="1"/>
    <col min="6399" max="6399" width="7.140625" style="24" customWidth="1"/>
    <col min="6400" max="6400" width="3.85546875" style="24" customWidth="1"/>
    <col min="6401" max="6401" width="48.28515625" style="24" customWidth="1"/>
    <col min="6402" max="6402" width="13.7109375" style="24" customWidth="1"/>
    <col min="6403" max="6403" width="28.28515625" style="24" customWidth="1"/>
    <col min="6404" max="6404" width="11" style="24" customWidth="1"/>
    <col min="6405" max="6405" width="0" style="24" hidden="1" customWidth="1"/>
    <col min="6406" max="6653" width="9.140625" style="24"/>
    <col min="6654" max="6654" width="5.140625" style="24" customWidth="1"/>
    <col min="6655" max="6655" width="7.140625" style="24" customWidth="1"/>
    <col min="6656" max="6656" width="3.85546875" style="24" customWidth="1"/>
    <col min="6657" max="6657" width="48.28515625" style="24" customWidth="1"/>
    <col min="6658" max="6658" width="13.7109375" style="24" customWidth="1"/>
    <col min="6659" max="6659" width="28.28515625" style="24" customWidth="1"/>
    <col min="6660" max="6660" width="11" style="24" customWidth="1"/>
    <col min="6661" max="6661" width="0" style="24" hidden="1" customWidth="1"/>
    <col min="6662" max="6909" width="9.140625" style="24"/>
    <col min="6910" max="6910" width="5.140625" style="24" customWidth="1"/>
    <col min="6911" max="6911" width="7.140625" style="24" customWidth="1"/>
    <col min="6912" max="6912" width="3.85546875" style="24" customWidth="1"/>
    <col min="6913" max="6913" width="48.28515625" style="24" customWidth="1"/>
    <col min="6914" max="6914" width="13.7109375" style="24" customWidth="1"/>
    <col min="6915" max="6915" width="28.28515625" style="24" customWidth="1"/>
    <col min="6916" max="6916" width="11" style="24" customWidth="1"/>
    <col min="6917" max="6917" width="0" style="24" hidden="1" customWidth="1"/>
    <col min="6918" max="7165" width="9.140625" style="24"/>
    <col min="7166" max="7166" width="5.140625" style="24" customWidth="1"/>
    <col min="7167" max="7167" width="7.140625" style="24" customWidth="1"/>
    <col min="7168" max="7168" width="3.85546875" style="24" customWidth="1"/>
    <col min="7169" max="7169" width="48.28515625" style="24" customWidth="1"/>
    <col min="7170" max="7170" width="13.7109375" style="24" customWidth="1"/>
    <col min="7171" max="7171" width="28.28515625" style="24" customWidth="1"/>
    <col min="7172" max="7172" width="11" style="24" customWidth="1"/>
    <col min="7173" max="7173" width="0" style="24" hidden="1" customWidth="1"/>
    <col min="7174" max="7421" width="9.140625" style="24"/>
    <col min="7422" max="7422" width="5.140625" style="24" customWidth="1"/>
    <col min="7423" max="7423" width="7.140625" style="24" customWidth="1"/>
    <col min="7424" max="7424" width="3.85546875" style="24" customWidth="1"/>
    <col min="7425" max="7425" width="48.28515625" style="24" customWidth="1"/>
    <col min="7426" max="7426" width="13.7109375" style="24" customWidth="1"/>
    <col min="7427" max="7427" width="28.28515625" style="24" customWidth="1"/>
    <col min="7428" max="7428" width="11" style="24" customWidth="1"/>
    <col min="7429" max="7429" width="0" style="24" hidden="1" customWidth="1"/>
    <col min="7430" max="7677" width="9.140625" style="24"/>
    <col min="7678" max="7678" width="5.140625" style="24" customWidth="1"/>
    <col min="7679" max="7679" width="7.140625" style="24" customWidth="1"/>
    <col min="7680" max="7680" width="3.85546875" style="24" customWidth="1"/>
    <col min="7681" max="7681" width="48.28515625" style="24" customWidth="1"/>
    <col min="7682" max="7682" width="13.7109375" style="24" customWidth="1"/>
    <col min="7683" max="7683" width="28.28515625" style="24" customWidth="1"/>
    <col min="7684" max="7684" width="11" style="24" customWidth="1"/>
    <col min="7685" max="7685" width="0" style="24" hidden="1" customWidth="1"/>
    <col min="7686" max="7933" width="9.140625" style="24"/>
    <col min="7934" max="7934" width="5.140625" style="24" customWidth="1"/>
    <col min="7935" max="7935" width="7.140625" style="24" customWidth="1"/>
    <col min="7936" max="7936" width="3.85546875" style="24" customWidth="1"/>
    <col min="7937" max="7937" width="48.28515625" style="24" customWidth="1"/>
    <col min="7938" max="7938" width="13.7109375" style="24" customWidth="1"/>
    <col min="7939" max="7939" width="28.28515625" style="24" customWidth="1"/>
    <col min="7940" max="7940" width="11" style="24" customWidth="1"/>
    <col min="7941" max="7941" width="0" style="24" hidden="1" customWidth="1"/>
    <col min="7942" max="8189" width="9.140625" style="24"/>
    <col min="8190" max="8190" width="5.140625" style="24" customWidth="1"/>
    <col min="8191" max="8191" width="7.140625" style="24" customWidth="1"/>
    <col min="8192" max="8192" width="3.85546875" style="24" customWidth="1"/>
    <col min="8193" max="8193" width="48.28515625" style="24" customWidth="1"/>
    <col min="8194" max="8194" width="13.7109375" style="24" customWidth="1"/>
    <col min="8195" max="8195" width="28.28515625" style="24" customWidth="1"/>
    <col min="8196" max="8196" width="11" style="24" customWidth="1"/>
    <col min="8197" max="8197" width="0" style="24" hidden="1" customWidth="1"/>
    <col min="8198" max="8445" width="9.140625" style="24"/>
    <col min="8446" max="8446" width="5.140625" style="24" customWidth="1"/>
    <col min="8447" max="8447" width="7.140625" style="24" customWidth="1"/>
    <col min="8448" max="8448" width="3.85546875" style="24" customWidth="1"/>
    <col min="8449" max="8449" width="48.28515625" style="24" customWidth="1"/>
    <col min="8450" max="8450" width="13.7109375" style="24" customWidth="1"/>
    <col min="8451" max="8451" width="28.28515625" style="24" customWidth="1"/>
    <col min="8452" max="8452" width="11" style="24" customWidth="1"/>
    <col min="8453" max="8453" width="0" style="24" hidden="1" customWidth="1"/>
    <col min="8454" max="8701" width="9.140625" style="24"/>
    <col min="8702" max="8702" width="5.140625" style="24" customWidth="1"/>
    <col min="8703" max="8703" width="7.140625" style="24" customWidth="1"/>
    <col min="8704" max="8704" width="3.85546875" style="24" customWidth="1"/>
    <col min="8705" max="8705" width="48.28515625" style="24" customWidth="1"/>
    <col min="8706" max="8706" width="13.7109375" style="24" customWidth="1"/>
    <col min="8707" max="8707" width="28.28515625" style="24" customWidth="1"/>
    <col min="8708" max="8708" width="11" style="24" customWidth="1"/>
    <col min="8709" max="8709" width="0" style="24" hidden="1" customWidth="1"/>
    <col min="8710" max="8957" width="9.140625" style="24"/>
    <col min="8958" max="8958" width="5.140625" style="24" customWidth="1"/>
    <col min="8959" max="8959" width="7.140625" style="24" customWidth="1"/>
    <col min="8960" max="8960" width="3.85546875" style="24" customWidth="1"/>
    <col min="8961" max="8961" width="48.28515625" style="24" customWidth="1"/>
    <col min="8962" max="8962" width="13.7109375" style="24" customWidth="1"/>
    <col min="8963" max="8963" width="28.28515625" style="24" customWidth="1"/>
    <col min="8964" max="8964" width="11" style="24" customWidth="1"/>
    <col min="8965" max="8965" width="0" style="24" hidden="1" customWidth="1"/>
    <col min="8966" max="9213" width="9.140625" style="24"/>
    <col min="9214" max="9214" width="5.140625" style="24" customWidth="1"/>
    <col min="9215" max="9215" width="7.140625" style="24" customWidth="1"/>
    <col min="9216" max="9216" width="3.85546875" style="24" customWidth="1"/>
    <col min="9217" max="9217" width="48.28515625" style="24" customWidth="1"/>
    <col min="9218" max="9218" width="13.7109375" style="24" customWidth="1"/>
    <col min="9219" max="9219" width="28.28515625" style="24" customWidth="1"/>
    <col min="9220" max="9220" width="11" style="24" customWidth="1"/>
    <col min="9221" max="9221" width="0" style="24" hidden="1" customWidth="1"/>
    <col min="9222" max="9469" width="9.140625" style="24"/>
    <col min="9470" max="9470" width="5.140625" style="24" customWidth="1"/>
    <col min="9471" max="9471" width="7.140625" style="24" customWidth="1"/>
    <col min="9472" max="9472" width="3.85546875" style="24" customWidth="1"/>
    <col min="9473" max="9473" width="48.28515625" style="24" customWidth="1"/>
    <col min="9474" max="9474" width="13.7109375" style="24" customWidth="1"/>
    <col min="9475" max="9475" width="28.28515625" style="24" customWidth="1"/>
    <col min="9476" max="9476" width="11" style="24" customWidth="1"/>
    <col min="9477" max="9477" width="0" style="24" hidden="1" customWidth="1"/>
    <col min="9478" max="9725" width="9.140625" style="24"/>
    <col min="9726" max="9726" width="5.140625" style="24" customWidth="1"/>
    <col min="9727" max="9727" width="7.140625" style="24" customWidth="1"/>
    <col min="9728" max="9728" width="3.85546875" style="24" customWidth="1"/>
    <col min="9729" max="9729" width="48.28515625" style="24" customWidth="1"/>
    <col min="9730" max="9730" width="13.7109375" style="24" customWidth="1"/>
    <col min="9731" max="9731" width="28.28515625" style="24" customWidth="1"/>
    <col min="9732" max="9732" width="11" style="24" customWidth="1"/>
    <col min="9733" max="9733" width="0" style="24" hidden="1" customWidth="1"/>
    <col min="9734" max="9981" width="9.140625" style="24"/>
    <col min="9982" max="9982" width="5.140625" style="24" customWidth="1"/>
    <col min="9983" max="9983" width="7.140625" style="24" customWidth="1"/>
    <col min="9984" max="9984" width="3.85546875" style="24" customWidth="1"/>
    <col min="9985" max="9985" width="48.28515625" style="24" customWidth="1"/>
    <col min="9986" max="9986" width="13.7109375" style="24" customWidth="1"/>
    <col min="9987" max="9987" width="28.28515625" style="24" customWidth="1"/>
    <col min="9988" max="9988" width="11" style="24" customWidth="1"/>
    <col min="9989" max="9989" width="0" style="24" hidden="1" customWidth="1"/>
    <col min="9990" max="10237" width="9.140625" style="24"/>
    <col min="10238" max="10238" width="5.140625" style="24" customWidth="1"/>
    <col min="10239" max="10239" width="7.140625" style="24" customWidth="1"/>
    <col min="10240" max="10240" width="3.85546875" style="24" customWidth="1"/>
    <col min="10241" max="10241" width="48.28515625" style="24" customWidth="1"/>
    <col min="10242" max="10242" width="13.7109375" style="24" customWidth="1"/>
    <col min="10243" max="10243" width="28.28515625" style="24" customWidth="1"/>
    <col min="10244" max="10244" width="11" style="24" customWidth="1"/>
    <col min="10245" max="10245" width="0" style="24" hidden="1" customWidth="1"/>
    <col min="10246" max="10493" width="9.140625" style="24"/>
    <col min="10494" max="10494" width="5.140625" style="24" customWidth="1"/>
    <col min="10495" max="10495" width="7.140625" style="24" customWidth="1"/>
    <col min="10496" max="10496" width="3.85546875" style="24" customWidth="1"/>
    <col min="10497" max="10497" width="48.28515625" style="24" customWidth="1"/>
    <col min="10498" max="10498" width="13.7109375" style="24" customWidth="1"/>
    <col min="10499" max="10499" width="28.28515625" style="24" customWidth="1"/>
    <col min="10500" max="10500" width="11" style="24" customWidth="1"/>
    <col min="10501" max="10501" width="0" style="24" hidden="1" customWidth="1"/>
    <col min="10502" max="10749" width="9.140625" style="24"/>
    <col min="10750" max="10750" width="5.140625" style="24" customWidth="1"/>
    <col min="10751" max="10751" width="7.140625" style="24" customWidth="1"/>
    <col min="10752" max="10752" width="3.85546875" style="24" customWidth="1"/>
    <col min="10753" max="10753" width="48.28515625" style="24" customWidth="1"/>
    <col min="10754" max="10754" width="13.7109375" style="24" customWidth="1"/>
    <col min="10755" max="10755" width="28.28515625" style="24" customWidth="1"/>
    <col min="10756" max="10756" width="11" style="24" customWidth="1"/>
    <col min="10757" max="10757" width="0" style="24" hidden="1" customWidth="1"/>
    <col min="10758" max="11005" width="9.140625" style="24"/>
    <col min="11006" max="11006" width="5.140625" style="24" customWidth="1"/>
    <col min="11007" max="11007" width="7.140625" style="24" customWidth="1"/>
    <col min="11008" max="11008" width="3.85546875" style="24" customWidth="1"/>
    <col min="11009" max="11009" width="48.28515625" style="24" customWidth="1"/>
    <col min="11010" max="11010" width="13.7109375" style="24" customWidth="1"/>
    <col min="11011" max="11011" width="28.28515625" style="24" customWidth="1"/>
    <col min="11012" max="11012" width="11" style="24" customWidth="1"/>
    <col min="11013" max="11013" width="0" style="24" hidden="1" customWidth="1"/>
    <col min="11014" max="11261" width="9.140625" style="24"/>
    <col min="11262" max="11262" width="5.140625" style="24" customWidth="1"/>
    <col min="11263" max="11263" width="7.140625" style="24" customWidth="1"/>
    <col min="11264" max="11264" width="3.85546875" style="24" customWidth="1"/>
    <col min="11265" max="11265" width="48.28515625" style="24" customWidth="1"/>
    <col min="11266" max="11266" width="13.7109375" style="24" customWidth="1"/>
    <col min="11267" max="11267" width="28.28515625" style="24" customWidth="1"/>
    <col min="11268" max="11268" width="11" style="24" customWidth="1"/>
    <col min="11269" max="11269" width="0" style="24" hidden="1" customWidth="1"/>
    <col min="11270" max="11517" width="9.140625" style="24"/>
    <col min="11518" max="11518" width="5.140625" style="24" customWidth="1"/>
    <col min="11519" max="11519" width="7.140625" style="24" customWidth="1"/>
    <col min="11520" max="11520" width="3.85546875" style="24" customWidth="1"/>
    <col min="11521" max="11521" width="48.28515625" style="24" customWidth="1"/>
    <col min="11522" max="11522" width="13.7109375" style="24" customWidth="1"/>
    <col min="11523" max="11523" width="28.28515625" style="24" customWidth="1"/>
    <col min="11524" max="11524" width="11" style="24" customWidth="1"/>
    <col min="11525" max="11525" width="0" style="24" hidden="1" customWidth="1"/>
    <col min="11526" max="11773" width="9.140625" style="24"/>
    <col min="11774" max="11774" width="5.140625" style="24" customWidth="1"/>
    <col min="11775" max="11775" width="7.140625" style="24" customWidth="1"/>
    <col min="11776" max="11776" width="3.85546875" style="24" customWidth="1"/>
    <col min="11777" max="11777" width="48.28515625" style="24" customWidth="1"/>
    <col min="11778" max="11778" width="13.7109375" style="24" customWidth="1"/>
    <col min="11779" max="11779" width="28.28515625" style="24" customWidth="1"/>
    <col min="11780" max="11780" width="11" style="24" customWidth="1"/>
    <col min="11781" max="11781" width="0" style="24" hidden="1" customWidth="1"/>
    <col min="11782" max="12029" width="9.140625" style="24"/>
    <col min="12030" max="12030" width="5.140625" style="24" customWidth="1"/>
    <col min="12031" max="12031" width="7.140625" style="24" customWidth="1"/>
    <col min="12032" max="12032" width="3.85546875" style="24" customWidth="1"/>
    <col min="12033" max="12033" width="48.28515625" style="24" customWidth="1"/>
    <col min="12034" max="12034" width="13.7109375" style="24" customWidth="1"/>
    <col min="12035" max="12035" width="28.28515625" style="24" customWidth="1"/>
    <col min="12036" max="12036" width="11" style="24" customWidth="1"/>
    <col min="12037" max="12037" width="0" style="24" hidden="1" customWidth="1"/>
    <col min="12038" max="12285" width="9.140625" style="24"/>
    <col min="12286" max="12286" width="5.140625" style="24" customWidth="1"/>
    <col min="12287" max="12287" width="7.140625" style="24" customWidth="1"/>
    <col min="12288" max="12288" width="3.85546875" style="24" customWidth="1"/>
    <col min="12289" max="12289" width="48.28515625" style="24" customWidth="1"/>
    <col min="12290" max="12290" width="13.7109375" style="24" customWidth="1"/>
    <col min="12291" max="12291" width="28.28515625" style="24" customWidth="1"/>
    <col min="12292" max="12292" width="11" style="24" customWidth="1"/>
    <col min="12293" max="12293" width="0" style="24" hidden="1" customWidth="1"/>
    <col min="12294" max="12541" width="9.140625" style="24"/>
    <col min="12542" max="12542" width="5.140625" style="24" customWidth="1"/>
    <col min="12543" max="12543" width="7.140625" style="24" customWidth="1"/>
    <col min="12544" max="12544" width="3.85546875" style="24" customWidth="1"/>
    <col min="12545" max="12545" width="48.28515625" style="24" customWidth="1"/>
    <col min="12546" max="12546" width="13.7109375" style="24" customWidth="1"/>
    <col min="12547" max="12547" width="28.28515625" style="24" customWidth="1"/>
    <col min="12548" max="12548" width="11" style="24" customWidth="1"/>
    <col min="12549" max="12549" width="0" style="24" hidden="1" customWidth="1"/>
    <col min="12550" max="12797" width="9.140625" style="24"/>
    <col min="12798" max="12798" width="5.140625" style="24" customWidth="1"/>
    <col min="12799" max="12799" width="7.140625" style="24" customWidth="1"/>
    <col min="12800" max="12800" width="3.85546875" style="24" customWidth="1"/>
    <col min="12801" max="12801" width="48.28515625" style="24" customWidth="1"/>
    <col min="12802" max="12802" width="13.7109375" style="24" customWidth="1"/>
    <col min="12803" max="12803" width="28.28515625" style="24" customWidth="1"/>
    <col min="12804" max="12804" width="11" style="24" customWidth="1"/>
    <col min="12805" max="12805" width="0" style="24" hidden="1" customWidth="1"/>
    <col min="12806" max="13053" width="9.140625" style="24"/>
    <col min="13054" max="13054" width="5.140625" style="24" customWidth="1"/>
    <col min="13055" max="13055" width="7.140625" style="24" customWidth="1"/>
    <col min="13056" max="13056" width="3.85546875" style="24" customWidth="1"/>
    <col min="13057" max="13057" width="48.28515625" style="24" customWidth="1"/>
    <col min="13058" max="13058" width="13.7109375" style="24" customWidth="1"/>
    <col min="13059" max="13059" width="28.28515625" style="24" customWidth="1"/>
    <col min="13060" max="13060" width="11" style="24" customWidth="1"/>
    <col min="13061" max="13061" width="0" style="24" hidden="1" customWidth="1"/>
    <col min="13062" max="13309" width="9.140625" style="24"/>
    <col min="13310" max="13310" width="5.140625" style="24" customWidth="1"/>
    <col min="13311" max="13311" width="7.140625" style="24" customWidth="1"/>
    <col min="13312" max="13312" width="3.85546875" style="24" customWidth="1"/>
    <col min="13313" max="13313" width="48.28515625" style="24" customWidth="1"/>
    <col min="13314" max="13314" width="13.7109375" style="24" customWidth="1"/>
    <col min="13315" max="13315" width="28.28515625" style="24" customWidth="1"/>
    <col min="13316" max="13316" width="11" style="24" customWidth="1"/>
    <col min="13317" max="13317" width="0" style="24" hidden="1" customWidth="1"/>
    <col min="13318" max="13565" width="9.140625" style="24"/>
    <col min="13566" max="13566" width="5.140625" style="24" customWidth="1"/>
    <col min="13567" max="13567" width="7.140625" style="24" customWidth="1"/>
    <col min="13568" max="13568" width="3.85546875" style="24" customWidth="1"/>
    <col min="13569" max="13569" width="48.28515625" style="24" customWidth="1"/>
    <col min="13570" max="13570" width="13.7109375" style="24" customWidth="1"/>
    <col min="13571" max="13571" width="28.28515625" style="24" customWidth="1"/>
    <col min="13572" max="13572" width="11" style="24" customWidth="1"/>
    <col min="13573" max="13573" width="0" style="24" hidden="1" customWidth="1"/>
    <col min="13574" max="13821" width="9.140625" style="24"/>
    <col min="13822" max="13822" width="5.140625" style="24" customWidth="1"/>
    <col min="13823" max="13823" width="7.140625" style="24" customWidth="1"/>
    <col min="13824" max="13824" width="3.85546875" style="24" customWidth="1"/>
    <col min="13825" max="13825" width="48.28515625" style="24" customWidth="1"/>
    <col min="13826" max="13826" width="13.7109375" style="24" customWidth="1"/>
    <col min="13827" max="13827" width="28.28515625" style="24" customWidth="1"/>
    <col min="13828" max="13828" width="11" style="24" customWidth="1"/>
    <col min="13829" max="13829" width="0" style="24" hidden="1" customWidth="1"/>
    <col min="13830" max="14077" width="9.140625" style="24"/>
    <col min="14078" max="14078" width="5.140625" style="24" customWidth="1"/>
    <col min="14079" max="14079" width="7.140625" style="24" customWidth="1"/>
    <col min="14080" max="14080" width="3.85546875" style="24" customWidth="1"/>
    <col min="14081" max="14081" width="48.28515625" style="24" customWidth="1"/>
    <col min="14082" max="14082" width="13.7109375" style="24" customWidth="1"/>
    <col min="14083" max="14083" width="28.28515625" style="24" customWidth="1"/>
    <col min="14084" max="14084" width="11" style="24" customWidth="1"/>
    <col min="14085" max="14085" width="0" style="24" hidden="1" customWidth="1"/>
    <col min="14086" max="14333" width="9.140625" style="24"/>
    <col min="14334" max="14334" width="5.140625" style="24" customWidth="1"/>
    <col min="14335" max="14335" width="7.140625" style="24" customWidth="1"/>
    <col min="14336" max="14336" width="3.85546875" style="24" customWidth="1"/>
    <col min="14337" max="14337" width="48.28515625" style="24" customWidth="1"/>
    <col min="14338" max="14338" width="13.7109375" style="24" customWidth="1"/>
    <col min="14339" max="14339" width="28.28515625" style="24" customWidth="1"/>
    <col min="14340" max="14340" width="11" style="24" customWidth="1"/>
    <col min="14341" max="14341" width="0" style="24" hidden="1" customWidth="1"/>
    <col min="14342" max="14589" width="9.140625" style="24"/>
    <col min="14590" max="14590" width="5.140625" style="24" customWidth="1"/>
    <col min="14591" max="14591" width="7.140625" style="24" customWidth="1"/>
    <col min="14592" max="14592" width="3.85546875" style="24" customWidth="1"/>
    <col min="14593" max="14593" width="48.28515625" style="24" customWidth="1"/>
    <col min="14594" max="14594" width="13.7109375" style="24" customWidth="1"/>
    <col min="14595" max="14595" width="28.28515625" style="24" customWidth="1"/>
    <col min="14596" max="14596" width="11" style="24" customWidth="1"/>
    <col min="14597" max="14597" width="0" style="24" hidden="1" customWidth="1"/>
    <col min="14598" max="14845" width="9.140625" style="24"/>
    <col min="14846" max="14846" width="5.140625" style="24" customWidth="1"/>
    <col min="14847" max="14847" width="7.140625" style="24" customWidth="1"/>
    <col min="14848" max="14848" width="3.85546875" style="24" customWidth="1"/>
    <col min="14849" max="14849" width="48.28515625" style="24" customWidth="1"/>
    <col min="14850" max="14850" width="13.7109375" style="24" customWidth="1"/>
    <col min="14851" max="14851" width="28.28515625" style="24" customWidth="1"/>
    <col min="14852" max="14852" width="11" style="24" customWidth="1"/>
    <col min="14853" max="14853" width="0" style="24" hidden="1" customWidth="1"/>
    <col min="14854" max="15101" width="9.140625" style="24"/>
    <col min="15102" max="15102" width="5.140625" style="24" customWidth="1"/>
    <col min="15103" max="15103" width="7.140625" style="24" customWidth="1"/>
    <col min="15104" max="15104" width="3.85546875" style="24" customWidth="1"/>
    <col min="15105" max="15105" width="48.28515625" style="24" customWidth="1"/>
    <col min="15106" max="15106" width="13.7109375" style="24" customWidth="1"/>
    <col min="15107" max="15107" width="28.28515625" style="24" customWidth="1"/>
    <col min="15108" max="15108" width="11" style="24" customWidth="1"/>
    <col min="15109" max="15109" width="0" style="24" hidden="1" customWidth="1"/>
    <col min="15110" max="15357" width="9.140625" style="24"/>
    <col min="15358" max="15358" width="5.140625" style="24" customWidth="1"/>
    <col min="15359" max="15359" width="7.140625" style="24" customWidth="1"/>
    <col min="15360" max="15360" width="3.85546875" style="24" customWidth="1"/>
    <col min="15361" max="15361" width="48.28515625" style="24" customWidth="1"/>
    <col min="15362" max="15362" width="13.7109375" style="24" customWidth="1"/>
    <col min="15363" max="15363" width="28.28515625" style="24" customWidth="1"/>
    <col min="15364" max="15364" width="11" style="24" customWidth="1"/>
    <col min="15365" max="15365" width="0" style="24" hidden="1" customWidth="1"/>
    <col min="15366" max="15613" width="9.140625" style="24"/>
    <col min="15614" max="15614" width="5.140625" style="24" customWidth="1"/>
    <col min="15615" max="15615" width="7.140625" style="24" customWidth="1"/>
    <col min="15616" max="15616" width="3.85546875" style="24" customWidth="1"/>
    <col min="15617" max="15617" width="48.28515625" style="24" customWidth="1"/>
    <col min="15618" max="15618" width="13.7109375" style="24" customWidth="1"/>
    <col min="15619" max="15619" width="28.28515625" style="24" customWidth="1"/>
    <col min="15620" max="15620" width="11" style="24" customWidth="1"/>
    <col min="15621" max="15621" width="0" style="24" hidden="1" customWidth="1"/>
    <col min="15622" max="15869" width="9.140625" style="24"/>
    <col min="15870" max="15870" width="5.140625" style="24" customWidth="1"/>
    <col min="15871" max="15871" width="7.140625" style="24" customWidth="1"/>
    <col min="15872" max="15872" width="3.85546875" style="24" customWidth="1"/>
    <col min="15873" max="15873" width="48.28515625" style="24" customWidth="1"/>
    <col min="15874" max="15874" width="13.7109375" style="24" customWidth="1"/>
    <col min="15875" max="15875" width="28.28515625" style="24" customWidth="1"/>
    <col min="15876" max="15876" width="11" style="24" customWidth="1"/>
    <col min="15877" max="15877" width="0" style="24" hidden="1" customWidth="1"/>
    <col min="15878" max="16125" width="9.140625" style="24"/>
    <col min="16126" max="16126" width="5.140625" style="24" customWidth="1"/>
    <col min="16127" max="16127" width="7.140625" style="24" customWidth="1"/>
    <col min="16128" max="16128" width="3.85546875" style="24" customWidth="1"/>
    <col min="16129" max="16129" width="48.28515625" style="24" customWidth="1"/>
    <col min="16130" max="16130" width="13.7109375" style="24" customWidth="1"/>
    <col min="16131" max="16131" width="28.28515625" style="24" customWidth="1"/>
    <col min="16132" max="16132" width="11" style="24" customWidth="1"/>
    <col min="16133" max="16133" width="0" style="24" hidden="1" customWidth="1"/>
    <col min="16134" max="16384" width="9.140625" style="24"/>
  </cols>
  <sheetData>
    <row r="1" spans="1:29" ht="23.25" x14ac:dyDescent="0.35">
      <c r="A1" s="106" t="s">
        <v>9</v>
      </c>
      <c r="B1" s="106"/>
      <c r="C1" s="106"/>
      <c r="D1" s="106"/>
      <c r="E1" s="106"/>
      <c r="F1" s="513" t="s">
        <v>10</v>
      </c>
      <c r="G1" s="514"/>
    </row>
    <row r="3" spans="1:29" ht="15" x14ac:dyDescent="0.2">
      <c r="A3" s="200" t="s">
        <v>0</v>
      </c>
      <c r="C3" s="201" t="s">
        <v>11</v>
      </c>
      <c r="D3" s="201"/>
      <c r="E3" s="201"/>
      <c r="F3" s="201"/>
    </row>
    <row r="4" spans="1:29" ht="15" x14ac:dyDescent="0.2">
      <c r="C4" s="201" t="s">
        <v>1</v>
      </c>
      <c r="D4" s="201"/>
      <c r="E4" s="201"/>
      <c r="F4" s="201"/>
    </row>
    <row r="6" spans="1:29" ht="18" x14ac:dyDescent="0.25">
      <c r="A6" s="515" t="s">
        <v>418</v>
      </c>
      <c r="B6" s="516"/>
      <c r="C6" s="516"/>
      <c r="D6" s="516"/>
      <c r="E6" s="516"/>
      <c r="F6" s="516"/>
      <c r="G6" s="516"/>
    </row>
    <row r="7" spans="1:29" ht="13.5" thickBot="1" x14ac:dyDescent="0.25">
      <c r="G7" s="107" t="s">
        <v>2</v>
      </c>
    </row>
    <row r="8" spans="1:29" s="283" customFormat="1" ht="27" thickTop="1" thickBot="1" x14ac:dyDescent="0.25">
      <c r="A8" s="258" t="s">
        <v>3</v>
      </c>
      <c r="B8" s="259" t="s">
        <v>4</v>
      </c>
      <c r="C8" s="260" t="s">
        <v>5</v>
      </c>
      <c r="D8" s="260"/>
      <c r="E8" s="260" t="s">
        <v>106</v>
      </c>
      <c r="F8" s="261" t="s">
        <v>6</v>
      </c>
      <c r="G8" s="262" t="s">
        <v>419</v>
      </c>
      <c r="H8" s="24"/>
      <c r="I8" s="24"/>
      <c r="J8" s="24"/>
      <c r="K8" s="24"/>
      <c r="L8" s="24"/>
      <c r="M8" s="24"/>
      <c r="N8" s="24"/>
      <c r="O8" s="24"/>
      <c r="P8" s="24"/>
      <c r="Q8" s="24"/>
      <c r="R8" s="24"/>
      <c r="S8" s="24"/>
      <c r="T8" s="24"/>
      <c r="U8" s="24"/>
      <c r="V8" s="24"/>
      <c r="W8" s="24"/>
      <c r="X8" s="24"/>
      <c r="Y8" s="24"/>
      <c r="Z8" s="24"/>
      <c r="AA8" s="24"/>
      <c r="AB8" s="24"/>
      <c r="AC8" s="24"/>
    </row>
    <row r="9" spans="1:29" ht="15.75" thickTop="1" x14ac:dyDescent="0.2">
      <c r="A9" s="50" t="s">
        <v>298</v>
      </c>
      <c r="B9" s="108"/>
      <c r="C9" s="109"/>
      <c r="D9" s="109"/>
      <c r="E9" s="109"/>
      <c r="F9" s="47"/>
      <c r="G9" s="359"/>
    </row>
    <row r="10" spans="1:29" s="184" customFormat="1" ht="14.25" x14ac:dyDescent="0.2">
      <c r="A10" s="179" t="s">
        <v>107</v>
      </c>
      <c r="B10" s="180" t="s">
        <v>108</v>
      </c>
      <c r="C10" s="181">
        <v>6</v>
      </c>
      <c r="D10" s="99" t="s">
        <v>123</v>
      </c>
      <c r="E10" s="181">
        <v>90000001001</v>
      </c>
      <c r="F10" s="185" t="s">
        <v>109</v>
      </c>
      <c r="G10" s="202">
        <v>37</v>
      </c>
    </row>
    <row r="11" spans="1:29" s="184" customFormat="1" ht="14.25" x14ac:dyDescent="0.2">
      <c r="A11" s="179" t="s">
        <v>107</v>
      </c>
      <c r="B11" s="180" t="s">
        <v>108</v>
      </c>
      <c r="C11" s="181">
        <v>6</v>
      </c>
      <c r="D11" s="99" t="s">
        <v>124</v>
      </c>
      <c r="E11" s="181">
        <v>90000001010</v>
      </c>
      <c r="F11" s="185" t="s">
        <v>109</v>
      </c>
      <c r="G11" s="202">
        <v>0</v>
      </c>
    </row>
    <row r="12" spans="1:29" s="184" customFormat="1" ht="14.25" x14ac:dyDescent="0.2">
      <c r="A12" s="179" t="s">
        <v>107</v>
      </c>
      <c r="B12" s="180" t="s">
        <v>108</v>
      </c>
      <c r="C12" s="181">
        <v>6</v>
      </c>
      <c r="D12" s="100" t="s">
        <v>125</v>
      </c>
      <c r="E12" s="181">
        <v>90000001012</v>
      </c>
      <c r="F12" s="185" t="s">
        <v>109</v>
      </c>
      <c r="G12" s="202">
        <v>597</v>
      </c>
    </row>
    <row r="13" spans="1:29" s="184" customFormat="1" ht="14.25" x14ac:dyDescent="0.2">
      <c r="A13" s="179" t="s">
        <v>107</v>
      </c>
      <c r="B13" s="180" t="s">
        <v>108</v>
      </c>
      <c r="C13" s="181">
        <v>6</v>
      </c>
      <c r="D13" s="99" t="s">
        <v>356</v>
      </c>
      <c r="E13" s="181">
        <v>90000001013</v>
      </c>
      <c r="F13" s="185" t="s">
        <v>109</v>
      </c>
      <c r="G13" s="202">
        <v>2915</v>
      </c>
    </row>
    <row r="14" spans="1:29" s="184" customFormat="1" ht="14.25" x14ac:dyDescent="0.2">
      <c r="A14" s="179" t="s">
        <v>107</v>
      </c>
      <c r="B14" s="180" t="s">
        <v>108</v>
      </c>
      <c r="C14" s="181">
        <v>6</v>
      </c>
      <c r="D14" s="99" t="s">
        <v>127</v>
      </c>
      <c r="E14" s="181">
        <v>90000001014</v>
      </c>
      <c r="F14" s="185" t="s">
        <v>109</v>
      </c>
      <c r="G14" s="202">
        <v>22</v>
      </c>
    </row>
    <row r="15" spans="1:29" s="208" customFormat="1" ht="25.5" x14ac:dyDescent="0.2">
      <c r="A15" s="203" t="s">
        <v>107</v>
      </c>
      <c r="B15" s="204" t="s">
        <v>108</v>
      </c>
      <c r="C15" s="205">
        <v>6</v>
      </c>
      <c r="D15" s="152" t="s">
        <v>128</v>
      </c>
      <c r="E15" s="205">
        <v>90000001015</v>
      </c>
      <c r="F15" s="206" t="s">
        <v>109</v>
      </c>
      <c r="G15" s="207">
        <v>127</v>
      </c>
    </row>
    <row r="16" spans="1:29" s="184" customFormat="1" ht="14.25" x14ac:dyDescent="0.2">
      <c r="A16" s="179" t="s">
        <v>107</v>
      </c>
      <c r="B16" s="180" t="s">
        <v>108</v>
      </c>
      <c r="C16" s="181">
        <v>6</v>
      </c>
      <c r="D16" s="99" t="s">
        <v>129</v>
      </c>
      <c r="E16" s="181">
        <v>90000001032</v>
      </c>
      <c r="F16" s="185" t="s">
        <v>109</v>
      </c>
      <c r="G16" s="202">
        <v>130</v>
      </c>
    </row>
    <row r="17" spans="1:7" s="184" customFormat="1" ht="14.25" x14ac:dyDescent="0.2">
      <c r="A17" s="179" t="s">
        <v>107</v>
      </c>
      <c r="B17" s="180" t="s">
        <v>108</v>
      </c>
      <c r="C17" s="181">
        <v>6</v>
      </c>
      <c r="D17" s="99" t="s">
        <v>130</v>
      </c>
      <c r="E17" s="181">
        <v>90000001033</v>
      </c>
      <c r="F17" s="185" t="s">
        <v>109</v>
      </c>
      <c r="G17" s="202">
        <v>24</v>
      </c>
    </row>
    <row r="18" spans="1:7" s="184" customFormat="1" ht="14.25" x14ac:dyDescent="0.2">
      <c r="A18" s="179" t="s">
        <v>107</v>
      </c>
      <c r="B18" s="180" t="s">
        <v>108</v>
      </c>
      <c r="C18" s="181">
        <v>6</v>
      </c>
      <c r="D18" s="99" t="s">
        <v>131</v>
      </c>
      <c r="E18" s="181">
        <v>90000001034</v>
      </c>
      <c r="F18" s="185" t="s">
        <v>109</v>
      </c>
      <c r="G18" s="202">
        <v>137</v>
      </c>
    </row>
    <row r="19" spans="1:7" s="184" customFormat="1" ht="14.25" x14ac:dyDescent="0.2">
      <c r="A19" s="179" t="s">
        <v>107</v>
      </c>
      <c r="B19" s="180" t="s">
        <v>108</v>
      </c>
      <c r="C19" s="181">
        <v>6</v>
      </c>
      <c r="D19" s="99" t="s">
        <v>132</v>
      </c>
      <c r="E19" s="181">
        <v>90000001100</v>
      </c>
      <c r="F19" s="185" t="s">
        <v>109</v>
      </c>
      <c r="G19" s="202">
        <v>22</v>
      </c>
    </row>
    <row r="20" spans="1:7" s="184" customFormat="1" ht="14.25" x14ac:dyDescent="0.2">
      <c r="A20" s="179" t="s">
        <v>107</v>
      </c>
      <c r="B20" s="180" t="s">
        <v>108</v>
      </c>
      <c r="C20" s="181">
        <v>6</v>
      </c>
      <c r="D20" s="99" t="s">
        <v>133</v>
      </c>
      <c r="E20" s="181">
        <v>90000001101</v>
      </c>
      <c r="F20" s="185" t="s">
        <v>109</v>
      </c>
      <c r="G20" s="202">
        <v>834</v>
      </c>
    </row>
    <row r="21" spans="1:7" s="184" customFormat="1" ht="14.25" x14ac:dyDescent="0.2">
      <c r="A21" s="179" t="s">
        <v>107</v>
      </c>
      <c r="B21" s="180" t="s">
        <v>108</v>
      </c>
      <c r="C21" s="181">
        <v>6</v>
      </c>
      <c r="D21" s="99" t="s">
        <v>134</v>
      </c>
      <c r="E21" s="181">
        <v>90000001102</v>
      </c>
      <c r="F21" s="185" t="s">
        <v>109</v>
      </c>
      <c r="G21" s="202">
        <v>3249</v>
      </c>
    </row>
    <row r="22" spans="1:7" s="184" customFormat="1" ht="14.25" x14ac:dyDescent="0.2">
      <c r="A22" s="179" t="s">
        <v>107</v>
      </c>
      <c r="B22" s="180" t="s">
        <v>108</v>
      </c>
      <c r="C22" s="181">
        <v>6</v>
      </c>
      <c r="D22" s="99" t="s">
        <v>135</v>
      </c>
      <c r="E22" s="181">
        <v>90000001103</v>
      </c>
      <c r="F22" s="185" t="s">
        <v>109</v>
      </c>
      <c r="G22" s="202">
        <v>970</v>
      </c>
    </row>
    <row r="23" spans="1:7" s="184" customFormat="1" ht="14.25" x14ac:dyDescent="0.2">
      <c r="A23" s="179" t="s">
        <v>107</v>
      </c>
      <c r="B23" s="180" t="s">
        <v>108</v>
      </c>
      <c r="C23" s="181">
        <v>6</v>
      </c>
      <c r="D23" s="99" t="s">
        <v>136</v>
      </c>
      <c r="E23" s="181">
        <v>90000001104</v>
      </c>
      <c r="F23" s="185" t="s">
        <v>109</v>
      </c>
      <c r="G23" s="202">
        <v>986</v>
      </c>
    </row>
    <row r="24" spans="1:7" s="184" customFormat="1" ht="14.25" x14ac:dyDescent="0.2">
      <c r="A24" s="179" t="s">
        <v>107</v>
      </c>
      <c r="B24" s="180" t="s">
        <v>108</v>
      </c>
      <c r="C24" s="181">
        <v>6</v>
      </c>
      <c r="D24" s="99" t="s">
        <v>137</v>
      </c>
      <c r="E24" s="181">
        <v>90000001105</v>
      </c>
      <c r="F24" s="185" t="s">
        <v>109</v>
      </c>
      <c r="G24" s="202">
        <v>518</v>
      </c>
    </row>
    <row r="25" spans="1:7" s="184" customFormat="1" ht="14.25" x14ac:dyDescent="0.2">
      <c r="A25" s="179" t="s">
        <v>107</v>
      </c>
      <c r="B25" s="180" t="s">
        <v>108</v>
      </c>
      <c r="C25" s="181">
        <v>6</v>
      </c>
      <c r="D25" s="99" t="s">
        <v>138</v>
      </c>
      <c r="E25" s="181">
        <v>90000001120</v>
      </c>
      <c r="F25" s="185" t="s">
        <v>109</v>
      </c>
      <c r="G25" s="202">
        <v>154</v>
      </c>
    </row>
    <row r="26" spans="1:7" s="208" customFormat="1" ht="25.5" x14ac:dyDescent="0.2">
      <c r="A26" s="203" t="s">
        <v>107</v>
      </c>
      <c r="B26" s="204" t="s">
        <v>108</v>
      </c>
      <c r="C26" s="205">
        <v>6</v>
      </c>
      <c r="D26" s="152" t="s">
        <v>139</v>
      </c>
      <c r="E26" s="205">
        <v>90000001121</v>
      </c>
      <c r="F26" s="206" t="s">
        <v>109</v>
      </c>
      <c r="G26" s="207">
        <v>1333</v>
      </c>
    </row>
    <row r="27" spans="1:7" s="184" customFormat="1" ht="14.25" x14ac:dyDescent="0.2">
      <c r="A27" s="179" t="s">
        <v>107</v>
      </c>
      <c r="B27" s="180" t="s">
        <v>108</v>
      </c>
      <c r="C27" s="181">
        <v>6</v>
      </c>
      <c r="D27" s="99" t="s">
        <v>357</v>
      </c>
      <c r="E27" s="181">
        <v>90000001122</v>
      </c>
      <c r="F27" s="185" t="s">
        <v>109</v>
      </c>
      <c r="G27" s="202">
        <v>1139</v>
      </c>
    </row>
    <row r="28" spans="1:7" s="184" customFormat="1" ht="25.5" x14ac:dyDescent="0.2">
      <c r="A28" s="179" t="s">
        <v>107</v>
      </c>
      <c r="B28" s="180" t="s">
        <v>108</v>
      </c>
      <c r="C28" s="181">
        <v>6</v>
      </c>
      <c r="D28" s="99" t="s">
        <v>420</v>
      </c>
      <c r="E28" s="181">
        <v>90000001123</v>
      </c>
      <c r="F28" s="185" t="s">
        <v>109</v>
      </c>
      <c r="G28" s="202">
        <v>1091</v>
      </c>
    </row>
    <row r="29" spans="1:7" s="184" customFormat="1" ht="14.25" x14ac:dyDescent="0.2">
      <c r="A29" s="179" t="s">
        <v>107</v>
      </c>
      <c r="B29" s="180" t="s">
        <v>108</v>
      </c>
      <c r="C29" s="181">
        <v>6</v>
      </c>
      <c r="D29" s="99" t="s">
        <v>141</v>
      </c>
      <c r="E29" s="181">
        <v>90000001150</v>
      </c>
      <c r="F29" s="185" t="s">
        <v>109</v>
      </c>
      <c r="G29" s="202">
        <v>288</v>
      </c>
    </row>
    <row r="30" spans="1:7" s="208" customFormat="1" ht="25.5" x14ac:dyDescent="0.2">
      <c r="A30" s="203" t="s">
        <v>107</v>
      </c>
      <c r="B30" s="204" t="s">
        <v>108</v>
      </c>
      <c r="C30" s="205">
        <v>6</v>
      </c>
      <c r="D30" s="152" t="s">
        <v>358</v>
      </c>
      <c r="E30" s="205">
        <v>90000001160</v>
      </c>
      <c r="F30" s="206" t="s">
        <v>109</v>
      </c>
      <c r="G30" s="207">
        <v>819</v>
      </c>
    </row>
    <row r="31" spans="1:7" s="184" customFormat="1" ht="14.25" x14ac:dyDescent="0.2">
      <c r="A31" s="179" t="s">
        <v>107</v>
      </c>
      <c r="B31" s="180" t="s">
        <v>108</v>
      </c>
      <c r="C31" s="181">
        <v>6</v>
      </c>
      <c r="D31" s="99" t="s">
        <v>144</v>
      </c>
      <c r="E31" s="181">
        <v>90000001200</v>
      </c>
      <c r="F31" s="185" t="s">
        <v>109</v>
      </c>
      <c r="G31" s="202">
        <v>582</v>
      </c>
    </row>
    <row r="32" spans="1:7" s="184" customFormat="1" ht="14.25" x14ac:dyDescent="0.2">
      <c r="A32" s="179" t="s">
        <v>107</v>
      </c>
      <c r="B32" s="180" t="s">
        <v>108</v>
      </c>
      <c r="C32" s="181">
        <v>6</v>
      </c>
      <c r="D32" s="99" t="s">
        <v>145</v>
      </c>
      <c r="E32" s="181">
        <v>90000001201</v>
      </c>
      <c r="F32" s="185" t="s">
        <v>109</v>
      </c>
      <c r="G32" s="202">
        <v>1662</v>
      </c>
    </row>
    <row r="33" spans="1:7" s="208" customFormat="1" ht="14.25" x14ac:dyDescent="0.2">
      <c r="A33" s="203" t="s">
        <v>107</v>
      </c>
      <c r="B33" s="204" t="s">
        <v>108</v>
      </c>
      <c r="C33" s="205">
        <v>6</v>
      </c>
      <c r="D33" s="152" t="s">
        <v>146</v>
      </c>
      <c r="E33" s="205">
        <v>90000001202</v>
      </c>
      <c r="F33" s="206" t="s">
        <v>109</v>
      </c>
      <c r="G33" s="207">
        <v>628</v>
      </c>
    </row>
    <row r="34" spans="1:7" s="184" customFormat="1" ht="14.25" x14ac:dyDescent="0.2">
      <c r="A34" s="179" t="s">
        <v>107</v>
      </c>
      <c r="B34" s="180" t="s">
        <v>108</v>
      </c>
      <c r="C34" s="181">
        <v>6</v>
      </c>
      <c r="D34" s="99" t="s">
        <v>147</v>
      </c>
      <c r="E34" s="181">
        <v>90000001204</v>
      </c>
      <c r="F34" s="185" t="s">
        <v>109</v>
      </c>
      <c r="G34" s="202">
        <v>1592</v>
      </c>
    </row>
    <row r="35" spans="1:7" s="208" customFormat="1" ht="25.5" x14ac:dyDescent="0.2">
      <c r="A35" s="203" t="s">
        <v>107</v>
      </c>
      <c r="B35" s="204" t="s">
        <v>108</v>
      </c>
      <c r="C35" s="205">
        <v>6</v>
      </c>
      <c r="D35" s="152" t="s">
        <v>148</v>
      </c>
      <c r="E35" s="205">
        <v>90000001205</v>
      </c>
      <c r="F35" s="206" t="s">
        <v>109</v>
      </c>
      <c r="G35" s="207">
        <v>1483</v>
      </c>
    </row>
    <row r="36" spans="1:7" s="208" customFormat="1" ht="25.5" x14ac:dyDescent="0.2">
      <c r="A36" s="203" t="s">
        <v>107</v>
      </c>
      <c r="B36" s="204" t="s">
        <v>108</v>
      </c>
      <c r="C36" s="205">
        <v>6</v>
      </c>
      <c r="D36" s="152" t="s">
        <v>149</v>
      </c>
      <c r="E36" s="205">
        <v>90000001206</v>
      </c>
      <c r="F36" s="206" t="s">
        <v>109</v>
      </c>
      <c r="G36" s="207">
        <v>143</v>
      </c>
    </row>
    <row r="37" spans="1:7" s="208" customFormat="1" ht="14.25" x14ac:dyDescent="0.2">
      <c r="A37" s="203" t="s">
        <v>107</v>
      </c>
      <c r="B37" s="204" t="s">
        <v>108</v>
      </c>
      <c r="C37" s="205">
        <v>6</v>
      </c>
      <c r="D37" s="152" t="s">
        <v>150</v>
      </c>
      <c r="E37" s="205">
        <v>90000001207</v>
      </c>
      <c r="F37" s="206" t="s">
        <v>109</v>
      </c>
      <c r="G37" s="207">
        <v>542</v>
      </c>
    </row>
    <row r="38" spans="1:7" s="184" customFormat="1" ht="14.25" x14ac:dyDescent="0.2">
      <c r="A38" s="179" t="s">
        <v>107</v>
      </c>
      <c r="B38" s="180" t="s">
        <v>108</v>
      </c>
      <c r="C38" s="181">
        <v>6</v>
      </c>
      <c r="D38" s="99" t="s">
        <v>282</v>
      </c>
      <c r="E38" s="181">
        <v>90000001208</v>
      </c>
      <c r="F38" s="185" t="s">
        <v>109</v>
      </c>
      <c r="G38" s="202">
        <v>669</v>
      </c>
    </row>
    <row r="39" spans="1:7" s="184" customFormat="1" ht="14.25" x14ac:dyDescent="0.2">
      <c r="A39" s="179" t="s">
        <v>107</v>
      </c>
      <c r="B39" s="180" t="s">
        <v>108</v>
      </c>
      <c r="C39" s="181">
        <v>6</v>
      </c>
      <c r="D39" s="99" t="s">
        <v>151</v>
      </c>
      <c r="E39" s="181">
        <v>90000001300</v>
      </c>
      <c r="F39" s="185" t="s">
        <v>109</v>
      </c>
      <c r="G39" s="202">
        <v>146</v>
      </c>
    </row>
    <row r="40" spans="1:7" s="184" customFormat="1" ht="14.25" x14ac:dyDescent="0.2">
      <c r="A40" s="179" t="s">
        <v>107</v>
      </c>
      <c r="B40" s="180" t="s">
        <v>108</v>
      </c>
      <c r="C40" s="181">
        <v>6</v>
      </c>
      <c r="D40" s="99" t="s">
        <v>152</v>
      </c>
      <c r="E40" s="181">
        <v>90000001301</v>
      </c>
      <c r="F40" s="185" t="s">
        <v>109</v>
      </c>
      <c r="G40" s="202">
        <v>594</v>
      </c>
    </row>
    <row r="41" spans="1:7" s="184" customFormat="1" ht="14.25" x14ac:dyDescent="0.2">
      <c r="A41" s="179" t="s">
        <v>107</v>
      </c>
      <c r="B41" s="180" t="s">
        <v>108</v>
      </c>
      <c r="C41" s="181">
        <v>6</v>
      </c>
      <c r="D41" s="99" t="s">
        <v>153</v>
      </c>
      <c r="E41" s="181">
        <v>90000001302</v>
      </c>
      <c r="F41" s="185" t="s">
        <v>109</v>
      </c>
      <c r="G41" s="202">
        <v>66</v>
      </c>
    </row>
    <row r="42" spans="1:7" s="184" customFormat="1" ht="14.25" x14ac:dyDescent="0.2">
      <c r="A42" s="179" t="s">
        <v>107</v>
      </c>
      <c r="B42" s="180" t="s">
        <v>108</v>
      </c>
      <c r="C42" s="181">
        <v>6</v>
      </c>
      <c r="D42" s="101" t="s">
        <v>154</v>
      </c>
      <c r="E42" s="181">
        <v>90000001303</v>
      </c>
      <c r="F42" s="185" t="s">
        <v>109</v>
      </c>
      <c r="G42" s="202">
        <v>58</v>
      </c>
    </row>
    <row r="43" spans="1:7" s="184" customFormat="1" ht="14.25" x14ac:dyDescent="0.2">
      <c r="A43" s="179" t="s">
        <v>107</v>
      </c>
      <c r="B43" s="180" t="s">
        <v>108</v>
      </c>
      <c r="C43" s="181">
        <v>6</v>
      </c>
      <c r="D43" s="96" t="s">
        <v>155</v>
      </c>
      <c r="E43" s="181">
        <v>90000001304</v>
      </c>
      <c r="F43" s="185" t="s">
        <v>109</v>
      </c>
      <c r="G43" s="202">
        <v>5</v>
      </c>
    </row>
    <row r="44" spans="1:7" s="184" customFormat="1" ht="14.25" x14ac:dyDescent="0.2">
      <c r="A44" s="179" t="s">
        <v>107</v>
      </c>
      <c r="B44" s="180" t="s">
        <v>108</v>
      </c>
      <c r="C44" s="181">
        <v>6</v>
      </c>
      <c r="D44" s="96" t="s">
        <v>156</v>
      </c>
      <c r="E44" s="181">
        <v>90000001350</v>
      </c>
      <c r="F44" s="185" t="s">
        <v>109</v>
      </c>
      <c r="G44" s="202">
        <v>220</v>
      </c>
    </row>
    <row r="45" spans="1:7" s="184" customFormat="1" ht="14.25" x14ac:dyDescent="0.2">
      <c r="A45" s="179" t="s">
        <v>107</v>
      </c>
      <c r="B45" s="180" t="s">
        <v>108</v>
      </c>
      <c r="C45" s="181">
        <v>6</v>
      </c>
      <c r="D45" s="96" t="s">
        <v>157</v>
      </c>
      <c r="E45" s="181">
        <v>90000001351</v>
      </c>
      <c r="F45" s="185" t="s">
        <v>109</v>
      </c>
      <c r="G45" s="202">
        <v>2</v>
      </c>
    </row>
    <row r="46" spans="1:7" s="184" customFormat="1" ht="14.25" x14ac:dyDescent="0.2">
      <c r="A46" s="179" t="s">
        <v>107</v>
      </c>
      <c r="B46" s="180" t="s">
        <v>108</v>
      </c>
      <c r="C46" s="181">
        <v>6</v>
      </c>
      <c r="D46" s="96" t="s">
        <v>158</v>
      </c>
      <c r="E46" s="181">
        <v>90000001352</v>
      </c>
      <c r="F46" s="185" t="s">
        <v>109</v>
      </c>
      <c r="G46" s="202">
        <v>40</v>
      </c>
    </row>
    <row r="47" spans="1:7" s="184" customFormat="1" ht="14.25" x14ac:dyDescent="0.2">
      <c r="A47" s="179" t="s">
        <v>107</v>
      </c>
      <c r="B47" s="180" t="s">
        <v>108</v>
      </c>
      <c r="C47" s="181">
        <v>6</v>
      </c>
      <c r="D47" s="96" t="s">
        <v>159</v>
      </c>
      <c r="E47" s="181">
        <v>90000001400</v>
      </c>
      <c r="F47" s="185" t="s">
        <v>109</v>
      </c>
      <c r="G47" s="202">
        <v>283</v>
      </c>
    </row>
    <row r="48" spans="1:7" s="184" customFormat="1" ht="14.25" x14ac:dyDescent="0.2">
      <c r="A48" s="179" t="s">
        <v>107</v>
      </c>
      <c r="B48" s="180" t="s">
        <v>108</v>
      </c>
      <c r="C48" s="181">
        <v>6</v>
      </c>
      <c r="D48" s="96" t="s">
        <v>283</v>
      </c>
      <c r="E48" s="181">
        <v>90000001420</v>
      </c>
      <c r="F48" s="185" t="s">
        <v>109</v>
      </c>
      <c r="G48" s="202">
        <v>2862</v>
      </c>
    </row>
    <row r="49" spans="1:9" s="184" customFormat="1" ht="17.100000000000001" customHeight="1" x14ac:dyDescent="0.2">
      <c r="A49" s="179" t="s">
        <v>107</v>
      </c>
      <c r="B49" s="180" t="s">
        <v>108</v>
      </c>
      <c r="C49" s="181">
        <v>6</v>
      </c>
      <c r="D49" s="96" t="s">
        <v>421</v>
      </c>
      <c r="E49" s="181">
        <v>90000001450</v>
      </c>
      <c r="F49" s="185" t="s">
        <v>109</v>
      </c>
      <c r="G49" s="202">
        <v>33</v>
      </c>
      <c r="H49" s="214"/>
      <c r="I49" s="214"/>
    </row>
    <row r="50" spans="1:9" s="184" customFormat="1" ht="17.100000000000001" customHeight="1" x14ac:dyDescent="0.2">
      <c r="A50" s="179" t="s">
        <v>107</v>
      </c>
      <c r="B50" s="180" t="s">
        <v>108</v>
      </c>
      <c r="C50" s="181">
        <v>6</v>
      </c>
      <c r="D50" s="96" t="s">
        <v>161</v>
      </c>
      <c r="E50" s="181">
        <v>90000001024</v>
      </c>
      <c r="F50" s="185" t="s">
        <v>109</v>
      </c>
      <c r="G50" s="202">
        <v>114</v>
      </c>
    </row>
    <row r="51" spans="1:9" s="184" customFormat="1" ht="17.100000000000001" customHeight="1" x14ac:dyDescent="0.2">
      <c r="A51" s="179" t="s">
        <v>107</v>
      </c>
      <c r="B51" s="180" t="s">
        <v>108</v>
      </c>
      <c r="C51" s="181">
        <v>6</v>
      </c>
      <c r="D51" s="96" t="s">
        <v>162</v>
      </c>
      <c r="E51" s="181">
        <v>90000001040</v>
      </c>
      <c r="F51" s="185" t="s">
        <v>109</v>
      </c>
      <c r="G51" s="202">
        <v>41</v>
      </c>
    </row>
    <row r="52" spans="1:9" ht="17.100000000000001" customHeight="1" x14ac:dyDescent="0.2">
      <c r="A52" s="179" t="s">
        <v>107</v>
      </c>
      <c r="B52" s="180" t="s">
        <v>108</v>
      </c>
      <c r="C52" s="181">
        <v>6</v>
      </c>
      <c r="D52" s="96" t="s">
        <v>422</v>
      </c>
      <c r="E52" s="181">
        <v>90000001041</v>
      </c>
      <c r="F52" s="185" t="s">
        <v>109</v>
      </c>
      <c r="G52" s="202">
        <v>970</v>
      </c>
    </row>
    <row r="53" spans="1:9" ht="17.100000000000001" customHeight="1" x14ac:dyDescent="0.2">
      <c r="A53" s="179" t="s">
        <v>107</v>
      </c>
      <c r="B53" s="180" t="s">
        <v>108</v>
      </c>
      <c r="C53" s="181">
        <v>6</v>
      </c>
      <c r="D53" s="96" t="s">
        <v>164</v>
      </c>
      <c r="E53" s="181">
        <v>90000001111</v>
      </c>
      <c r="F53" s="185" t="s">
        <v>109</v>
      </c>
      <c r="G53" s="202">
        <v>1076</v>
      </c>
    </row>
    <row r="54" spans="1:9" ht="17.100000000000001" customHeight="1" x14ac:dyDescent="0.2">
      <c r="A54" s="179" t="s">
        <v>107</v>
      </c>
      <c r="B54" s="180" t="s">
        <v>108</v>
      </c>
      <c r="C54" s="181">
        <v>6</v>
      </c>
      <c r="D54" s="96" t="s">
        <v>165</v>
      </c>
      <c r="E54" s="181">
        <v>90000001112</v>
      </c>
      <c r="F54" s="185" t="s">
        <v>109</v>
      </c>
      <c r="G54" s="202">
        <v>160</v>
      </c>
    </row>
    <row r="55" spans="1:9" ht="17.100000000000001" customHeight="1" x14ac:dyDescent="0.2">
      <c r="A55" s="179" t="s">
        <v>107</v>
      </c>
      <c r="B55" s="180" t="s">
        <v>108</v>
      </c>
      <c r="C55" s="181">
        <v>6</v>
      </c>
      <c r="D55" s="96" t="s">
        <v>166</v>
      </c>
      <c r="E55" s="181">
        <v>90000001135</v>
      </c>
      <c r="F55" s="185" t="s">
        <v>109</v>
      </c>
      <c r="G55" s="202">
        <v>1998</v>
      </c>
    </row>
    <row r="56" spans="1:9" s="184" customFormat="1" ht="17.100000000000001" customHeight="1" x14ac:dyDescent="0.2">
      <c r="A56" s="179" t="s">
        <v>107</v>
      </c>
      <c r="B56" s="180" t="s">
        <v>108</v>
      </c>
      <c r="C56" s="181">
        <v>6</v>
      </c>
      <c r="D56" s="96" t="s">
        <v>167</v>
      </c>
      <c r="E56" s="181">
        <v>90000001136</v>
      </c>
      <c r="F56" s="185" t="s">
        <v>109</v>
      </c>
      <c r="G56" s="202">
        <v>866</v>
      </c>
    </row>
    <row r="57" spans="1:9" s="184" customFormat="1" ht="17.100000000000001" customHeight="1" x14ac:dyDescent="0.2">
      <c r="A57" s="179" t="s">
        <v>107</v>
      </c>
      <c r="B57" s="180" t="s">
        <v>108</v>
      </c>
      <c r="C57" s="181">
        <v>6</v>
      </c>
      <c r="D57" s="96" t="s">
        <v>168</v>
      </c>
      <c r="E57" s="181">
        <v>90000001137</v>
      </c>
      <c r="F57" s="185" t="s">
        <v>109</v>
      </c>
      <c r="G57" s="202">
        <v>290</v>
      </c>
    </row>
    <row r="58" spans="1:9" s="184" customFormat="1" ht="17.100000000000001" customHeight="1" x14ac:dyDescent="0.2">
      <c r="A58" s="179" t="s">
        <v>107</v>
      </c>
      <c r="B58" s="180" t="s">
        <v>108</v>
      </c>
      <c r="C58" s="181">
        <v>6</v>
      </c>
      <c r="D58" s="96" t="s">
        <v>169</v>
      </c>
      <c r="E58" s="181">
        <v>90000001138</v>
      </c>
      <c r="F58" s="185" t="s">
        <v>109</v>
      </c>
      <c r="G58" s="202">
        <v>414</v>
      </c>
    </row>
    <row r="59" spans="1:9" s="184" customFormat="1" ht="17.100000000000001" customHeight="1" x14ac:dyDescent="0.2">
      <c r="A59" s="179" t="s">
        <v>107</v>
      </c>
      <c r="B59" s="180" t="s">
        <v>108</v>
      </c>
      <c r="C59" s="181">
        <v>6</v>
      </c>
      <c r="D59" s="96" t="s">
        <v>423</v>
      </c>
      <c r="E59" s="181">
        <v>90000001140</v>
      </c>
      <c r="F59" s="185" t="s">
        <v>109</v>
      </c>
      <c r="G59" s="202">
        <v>1718</v>
      </c>
    </row>
    <row r="60" spans="1:9" s="184" customFormat="1" ht="17.100000000000001" customHeight="1" x14ac:dyDescent="0.2">
      <c r="A60" s="179" t="s">
        <v>107</v>
      </c>
      <c r="B60" s="180" t="s">
        <v>108</v>
      </c>
      <c r="C60" s="181">
        <v>6</v>
      </c>
      <c r="D60" s="96" t="s">
        <v>171</v>
      </c>
      <c r="E60" s="181">
        <v>90000001153</v>
      </c>
      <c r="F60" s="185" t="s">
        <v>109</v>
      </c>
      <c r="G60" s="202">
        <v>536</v>
      </c>
    </row>
    <row r="61" spans="1:9" s="208" customFormat="1" ht="30.75" customHeight="1" x14ac:dyDescent="0.2">
      <c r="A61" s="203" t="s">
        <v>107</v>
      </c>
      <c r="B61" s="204" t="s">
        <v>108</v>
      </c>
      <c r="C61" s="205">
        <v>6</v>
      </c>
      <c r="D61" s="154" t="s">
        <v>172</v>
      </c>
      <c r="E61" s="205">
        <v>90000001154</v>
      </c>
      <c r="F61" s="206" t="s">
        <v>109</v>
      </c>
      <c r="G61" s="207">
        <v>251</v>
      </c>
    </row>
    <row r="62" spans="1:9" s="184" customFormat="1" ht="17.100000000000001" customHeight="1" x14ac:dyDescent="0.2">
      <c r="A62" s="179" t="s">
        <v>107</v>
      </c>
      <c r="B62" s="180" t="s">
        <v>108</v>
      </c>
      <c r="C62" s="181">
        <v>6</v>
      </c>
      <c r="D62" s="96" t="s">
        <v>173</v>
      </c>
      <c r="E62" s="181">
        <v>90000001163</v>
      </c>
      <c r="F62" s="185" t="s">
        <v>109</v>
      </c>
      <c r="G62" s="202">
        <v>44</v>
      </c>
    </row>
    <row r="63" spans="1:9" s="184" customFormat="1" ht="17.100000000000001" customHeight="1" thickBot="1" x14ac:dyDescent="0.25">
      <c r="A63" s="209" t="s">
        <v>107</v>
      </c>
      <c r="B63" s="210" t="s">
        <v>108</v>
      </c>
      <c r="C63" s="211">
        <v>6</v>
      </c>
      <c r="D63" s="102" t="s">
        <v>359</v>
      </c>
      <c r="E63" s="211">
        <v>90000001174</v>
      </c>
      <c r="F63" s="212" t="s">
        <v>109</v>
      </c>
      <c r="G63" s="213">
        <v>866</v>
      </c>
      <c r="H63" s="214"/>
    </row>
    <row r="64" spans="1:9" ht="17.100000000000001" customHeight="1" thickTop="1" x14ac:dyDescent="0.2">
      <c r="A64" s="244"/>
      <c r="B64" s="244"/>
      <c r="C64" s="245"/>
      <c r="D64" s="96"/>
      <c r="E64" s="245"/>
      <c r="F64" s="184"/>
      <c r="G64" s="219"/>
    </row>
    <row r="65" spans="1:29" ht="17.100000000000001" customHeight="1" thickBot="1" x14ac:dyDescent="0.25">
      <c r="D65" s="110"/>
      <c r="G65" s="107" t="s">
        <v>2</v>
      </c>
    </row>
    <row r="66" spans="1:29" s="283" customFormat="1" ht="36.75" customHeight="1" thickTop="1" thickBot="1" x14ac:dyDescent="0.25">
      <c r="A66" s="263" t="s">
        <v>3</v>
      </c>
      <c r="B66" s="264" t="s">
        <v>4</v>
      </c>
      <c r="C66" s="265" t="s">
        <v>5</v>
      </c>
      <c r="D66" s="265"/>
      <c r="E66" s="265" t="s">
        <v>106</v>
      </c>
      <c r="F66" s="266" t="s">
        <v>6</v>
      </c>
      <c r="G66" s="267" t="s">
        <v>419</v>
      </c>
      <c r="H66" s="24"/>
      <c r="I66" s="24"/>
      <c r="J66" s="24"/>
      <c r="K66" s="24"/>
      <c r="L66" s="24"/>
      <c r="M66" s="24"/>
      <c r="N66" s="24"/>
      <c r="O66" s="24"/>
      <c r="P66" s="24"/>
      <c r="Q66" s="24"/>
      <c r="R66" s="24"/>
      <c r="S66" s="24"/>
      <c r="T66" s="24"/>
      <c r="U66" s="24"/>
      <c r="V66" s="24"/>
      <c r="W66" s="24"/>
      <c r="X66" s="24"/>
      <c r="Y66" s="24"/>
      <c r="Z66" s="24"/>
      <c r="AA66" s="24"/>
      <c r="AB66" s="24"/>
      <c r="AC66" s="24"/>
    </row>
    <row r="67" spans="1:29" s="184" customFormat="1" ht="18.75" customHeight="1" thickTop="1" x14ac:dyDescent="0.2">
      <c r="A67" s="179" t="s">
        <v>107</v>
      </c>
      <c r="B67" s="180" t="s">
        <v>108</v>
      </c>
      <c r="C67" s="181">
        <v>6</v>
      </c>
      <c r="D67" s="96" t="s">
        <v>175</v>
      </c>
      <c r="E67" s="181">
        <v>90000001222</v>
      </c>
      <c r="F67" s="185" t="s">
        <v>109</v>
      </c>
      <c r="G67" s="202">
        <v>72</v>
      </c>
    </row>
    <row r="68" spans="1:29" s="184" customFormat="1" ht="17.100000000000001" customHeight="1" x14ac:dyDescent="0.2">
      <c r="A68" s="179" t="s">
        <v>107</v>
      </c>
      <c r="B68" s="180" t="s">
        <v>108</v>
      </c>
      <c r="C68" s="181">
        <v>6</v>
      </c>
      <c r="D68" s="98" t="s">
        <v>262</v>
      </c>
      <c r="E68" s="181">
        <v>90000001223</v>
      </c>
      <c r="F68" s="185" t="s">
        <v>109</v>
      </c>
      <c r="G68" s="202">
        <v>561</v>
      </c>
    </row>
    <row r="69" spans="1:29" s="184" customFormat="1" ht="17.100000000000001" customHeight="1" x14ac:dyDescent="0.2">
      <c r="A69" s="179" t="s">
        <v>107</v>
      </c>
      <c r="B69" s="180" t="s">
        <v>108</v>
      </c>
      <c r="C69" s="181">
        <v>6</v>
      </c>
      <c r="D69" s="96" t="s">
        <v>176</v>
      </c>
      <c r="E69" s="181">
        <v>90000001311</v>
      </c>
      <c r="F69" s="185" t="s">
        <v>109</v>
      </c>
      <c r="G69" s="202">
        <v>68</v>
      </c>
    </row>
    <row r="70" spans="1:29" s="184" customFormat="1" ht="17.100000000000001" customHeight="1" x14ac:dyDescent="0.2">
      <c r="A70" s="179" t="s">
        <v>107</v>
      </c>
      <c r="B70" s="180" t="s">
        <v>108</v>
      </c>
      <c r="C70" s="181">
        <v>6</v>
      </c>
      <c r="D70" s="96" t="s">
        <v>177</v>
      </c>
      <c r="E70" s="181">
        <v>90000001312</v>
      </c>
      <c r="F70" s="185" t="s">
        <v>109</v>
      </c>
      <c r="G70" s="202">
        <v>25</v>
      </c>
    </row>
    <row r="71" spans="1:29" s="184" customFormat="1" ht="17.100000000000001" customHeight="1" x14ac:dyDescent="0.2">
      <c r="A71" s="179" t="s">
        <v>107</v>
      </c>
      <c r="B71" s="180" t="s">
        <v>108</v>
      </c>
      <c r="C71" s="181">
        <v>6</v>
      </c>
      <c r="D71" s="96" t="s">
        <v>178</v>
      </c>
      <c r="E71" s="181">
        <v>90000001313</v>
      </c>
      <c r="F71" s="185" t="s">
        <v>109</v>
      </c>
      <c r="G71" s="202">
        <v>53</v>
      </c>
    </row>
    <row r="72" spans="1:29" s="184" customFormat="1" ht="16.5" customHeight="1" x14ac:dyDescent="0.2">
      <c r="A72" s="179" t="s">
        <v>107</v>
      </c>
      <c r="B72" s="180" t="s">
        <v>108</v>
      </c>
      <c r="C72" s="181">
        <v>6</v>
      </c>
      <c r="D72" s="98" t="s">
        <v>179</v>
      </c>
      <c r="E72" s="181">
        <v>90000001354</v>
      </c>
      <c r="F72" s="185" t="s">
        <v>109</v>
      </c>
      <c r="G72" s="202">
        <v>6</v>
      </c>
      <c r="H72" s="214"/>
      <c r="I72" s="214"/>
    </row>
    <row r="73" spans="1:29" s="184" customFormat="1" ht="17.100000000000001" customHeight="1" x14ac:dyDescent="0.2">
      <c r="A73" s="179" t="s">
        <v>107</v>
      </c>
      <c r="B73" s="180" t="s">
        <v>108</v>
      </c>
      <c r="C73" s="181">
        <v>6</v>
      </c>
      <c r="D73" s="96" t="s">
        <v>180</v>
      </c>
      <c r="E73" s="181">
        <v>90000001016</v>
      </c>
      <c r="F73" s="185" t="s">
        <v>109</v>
      </c>
      <c r="G73" s="202">
        <v>334</v>
      </c>
    </row>
    <row r="74" spans="1:29" s="184" customFormat="1" ht="17.100000000000001" customHeight="1" x14ac:dyDescent="0.2">
      <c r="A74" s="179" t="s">
        <v>107</v>
      </c>
      <c r="B74" s="180" t="s">
        <v>108</v>
      </c>
      <c r="C74" s="181">
        <v>6</v>
      </c>
      <c r="D74" s="96" t="s">
        <v>181</v>
      </c>
      <c r="E74" s="181">
        <v>90000001017</v>
      </c>
      <c r="F74" s="185" t="s">
        <v>109</v>
      </c>
      <c r="G74" s="202">
        <v>606</v>
      </c>
    </row>
    <row r="75" spans="1:29" s="184" customFormat="1" ht="17.100000000000001" customHeight="1" x14ac:dyDescent="0.2">
      <c r="A75" s="179" t="s">
        <v>107</v>
      </c>
      <c r="B75" s="180" t="s">
        <v>108</v>
      </c>
      <c r="C75" s="181">
        <v>6</v>
      </c>
      <c r="D75" s="96" t="s">
        <v>182</v>
      </c>
      <c r="E75" s="181">
        <v>90000001106</v>
      </c>
      <c r="F75" s="185" t="s">
        <v>109</v>
      </c>
      <c r="G75" s="202">
        <v>505</v>
      </c>
    </row>
    <row r="76" spans="1:29" s="184" customFormat="1" ht="17.100000000000001" customHeight="1" x14ac:dyDescent="0.2">
      <c r="A76" s="179" t="s">
        <v>107</v>
      </c>
      <c r="B76" s="180" t="s">
        <v>108</v>
      </c>
      <c r="C76" s="181">
        <v>6</v>
      </c>
      <c r="D76" s="96" t="s">
        <v>284</v>
      </c>
      <c r="E76" s="181">
        <v>90000001125</v>
      </c>
      <c r="F76" s="185" t="s">
        <v>109</v>
      </c>
      <c r="G76" s="202">
        <v>438</v>
      </c>
    </row>
    <row r="77" spans="1:29" s="184" customFormat="1" ht="17.100000000000001" customHeight="1" x14ac:dyDescent="0.2">
      <c r="A77" s="179" t="s">
        <v>107</v>
      </c>
      <c r="B77" s="180" t="s">
        <v>108</v>
      </c>
      <c r="C77" s="181">
        <v>6</v>
      </c>
      <c r="D77" s="96" t="s">
        <v>183</v>
      </c>
      <c r="E77" s="181">
        <v>90000001126</v>
      </c>
      <c r="F77" s="185" t="s">
        <v>109</v>
      </c>
      <c r="G77" s="202">
        <v>60</v>
      </c>
    </row>
    <row r="78" spans="1:29" s="184" customFormat="1" ht="16.5" customHeight="1" x14ac:dyDescent="0.2">
      <c r="A78" s="179" t="s">
        <v>107</v>
      </c>
      <c r="B78" s="180" t="s">
        <v>108</v>
      </c>
      <c r="C78" s="181">
        <v>6</v>
      </c>
      <c r="D78" s="96" t="s">
        <v>360</v>
      </c>
      <c r="E78" s="181">
        <v>90000001127</v>
      </c>
      <c r="F78" s="185" t="s">
        <v>109</v>
      </c>
      <c r="G78" s="202">
        <v>1248</v>
      </c>
    </row>
    <row r="79" spans="1:29" s="184" customFormat="1" ht="17.100000000000001" customHeight="1" x14ac:dyDescent="0.2">
      <c r="A79" s="179" t="s">
        <v>107</v>
      </c>
      <c r="B79" s="180" t="s">
        <v>108</v>
      </c>
      <c r="C79" s="181">
        <v>6</v>
      </c>
      <c r="D79" s="96" t="s">
        <v>184</v>
      </c>
      <c r="E79" s="181">
        <v>90000001151</v>
      </c>
      <c r="F79" s="185" t="s">
        <v>109</v>
      </c>
      <c r="G79" s="202">
        <v>66</v>
      </c>
    </row>
    <row r="80" spans="1:29" s="184" customFormat="1" ht="17.100000000000001" customHeight="1" x14ac:dyDescent="0.2">
      <c r="A80" s="179" t="s">
        <v>107</v>
      </c>
      <c r="B80" s="180" t="s">
        <v>108</v>
      </c>
      <c r="C80" s="181">
        <v>6</v>
      </c>
      <c r="D80" s="96" t="s">
        <v>185</v>
      </c>
      <c r="E80" s="181">
        <v>90000001161</v>
      </c>
      <c r="F80" s="185" t="s">
        <v>109</v>
      </c>
      <c r="G80" s="202">
        <v>31</v>
      </c>
    </row>
    <row r="81" spans="1:8" s="184" customFormat="1" ht="17.100000000000001" customHeight="1" x14ac:dyDescent="0.2">
      <c r="A81" s="179" t="s">
        <v>107</v>
      </c>
      <c r="B81" s="180" t="s">
        <v>108</v>
      </c>
      <c r="C81" s="181">
        <v>6</v>
      </c>
      <c r="D81" s="98" t="s">
        <v>263</v>
      </c>
      <c r="E81" s="181">
        <v>90000001212</v>
      </c>
      <c r="F81" s="185" t="s">
        <v>109</v>
      </c>
      <c r="G81" s="202">
        <v>182</v>
      </c>
    </row>
    <row r="82" spans="1:8" s="184" customFormat="1" ht="17.100000000000001" customHeight="1" x14ac:dyDescent="0.2">
      <c r="A82" s="179" t="s">
        <v>107</v>
      </c>
      <c r="B82" s="180" t="s">
        <v>108</v>
      </c>
      <c r="C82" s="181">
        <v>6</v>
      </c>
      <c r="D82" s="96" t="s">
        <v>186</v>
      </c>
      <c r="E82" s="181">
        <v>90000001305</v>
      </c>
      <c r="F82" s="185" t="s">
        <v>109</v>
      </c>
      <c r="G82" s="202">
        <v>4</v>
      </c>
    </row>
    <row r="83" spans="1:8" s="184" customFormat="1" ht="17.100000000000001" customHeight="1" x14ac:dyDescent="0.2">
      <c r="A83" s="179" t="s">
        <v>107</v>
      </c>
      <c r="B83" s="180" t="s">
        <v>108</v>
      </c>
      <c r="C83" s="181">
        <v>6</v>
      </c>
      <c r="D83" s="96" t="s">
        <v>187</v>
      </c>
      <c r="E83" s="181">
        <v>90000001401</v>
      </c>
      <c r="F83" s="185" t="s">
        <v>109</v>
      </c>
      <c r="G83" s="202">
        <v>169</v>
      </c>
    </row>
    <row r="84" spans="1:8" s="184" customFormat="1" ht="17.100000000000001" customHeight="1" x14ac:dyDescent="0.2">
      <c r="A84" s="179" t="s">
        <v>107</v>
      </c>
      <c r="B84" s="180" t="s">
        <v>108</v>
      </c>
      <c r="C84" s="181">
        <v>6</v>
      </c>
      <c r="D84" s="103" t="s">
        <v>188</v>
      </c>
      <c r="E84" s="181">
        <v>90000001402</v>
      </c>
      <c r="F84" s="185" t="s">
        <v>109</v>
      </c>
      <c r="G84" s="202">
        <v>23</v>
      </c>
    </row>
    <row r="85" spans="1:8" s="208" customFormat="1" ht="27" customHeight="1" x14ac:dyDescent="0.2">
      <c r="A85" s="203" t="s">
        <v>107</v>
      </c>
      <c r="B85" s="204" t="s">
        <v>108</v>
      </c>
      <c r="C85" s="205">
        <v>6</v>
      </c>
      <c r="D85" s="154" t="s">
        <v>364</v>
      </c>
      <c r="E85" s="205">
        <v>90000001465</v>
      </c>
      <c r="F85" s="206" t="s">
        <v>109</v>
      </c>
      <c r="G85" s="207">
        <v>322</v>
      </c>
      <c r="H85" s="413"/>
    </row>
    <row r="86" spans="1:8" s="184" customFormat="1" ht="15" customHeight="1" x14ac:dyDescent="0.2">
      <c r="A86" s="179" t="s">
        <v>107</v>
      </c>
      <c r="B86" s="180" t="s">
        <v>108</v>
      </c>
      <c r="C86" s="181">
        <v>6</v>
      </c>
      <c r="D86" s="96" t="s">
        <v>190</v>
      </c>
      <c r="E86" s="181">
        <v>90000001036</v>
      </c>
      <c r="F86" s="185" t="s">
        <v>109</v>
      </c>
      <c r="G86" s="202">
        <v>200</v>
      </c>
    </row>
    <row r="87" spans="1:8" s="184" customFormat="1" ht="16.5" customHeight="1" x14ac:dyDescent="0.2">
      <c r="A87" s="179" t="s">
        <v>107</v>
      </c>
      <c r="B87" s="180" t="s">
        <v>108</v>
      </c>
      <c r="C87" s="181">
        <v>6</v>
      </c>
      <c r="D87" s="96" t="s">
        <v>424</v>
      </c>
      <c r="E87" s="181">
        <v>90000001037</v>
      </c>
      <c r="F87" s="185" t="s">
        <v>109</v>
      </c>
      <c r="G87" s="202">
        <v>4</v>
      </c>
    </row>
    <row r="88" spans="1:8" s="184" customFormat="1" ht="17.100000000000001" customHeight="1" x14ac:dyDescent="0.2">
      <c r="A88" s="179" t="s">
        <v>107</v>
      </c>
      <c r="B88" s="180" t="s">
        <v>108</v>
      </c>
      <c r="C88" s="181">
        <v>6</v>
      </c>
      <c r="D88" s="96" t="s">
        <v>191</v>
      </c>
      <c r="E88" s="181">
        <v>90000001038</v>
      </c>
      <c r="F88" s="185" t="s">
        <v>109</v>
      </c>
      <c r="G88" s="202">
        <v>266</v>
      </c>
    </row>
    <row r="89" spans="1:8" s="184" customFormat="1" ht="17.100000000000001" customHeight="1" x14ac:dyDescent="0.2">
      <c r="A89" s="179" t="s">
        <v>107</v>
      </c>
      <c r="B89" s="180" t="s">
        <v>108</v>
      </c>
      <c r="C89" s="181">
        <v>6</v>
      </c>
      <c r="D89" s="96" t="s">
        <v>192</v>
      </c>
      <c r="E89" s="181">
        <v>90000001108</v>
      </c>
      <c r="F89" s="185" t="s">
        <v>109</v>
      </c>
      <c r="G89" s="202">
        <v>301</v>
      </c>
    </row>
    <row r="90" spans="1:8" s="184" customFormat="1" ht="17.100000000000001" customHeight="1" x14ac:dyDescent="0.2">
      <c r="A90" s="179" t="s">
        <v>107</v>
      </c>
      <c r="B90" s="180" t="s">
        <v>108</v>
      </c>
      <c r="C90" s="181">
        <v>6</v>
      </c>
      <c r="D90" s="96" t="s">
        <v>193</v>
      </c>
      <c r="E90" s="181">
        <v>90000001109</v>
      </c>
      <c r="F90" s="185" t="s">
        <v>109</v>
      </c>
      <c r="G90" s="202">
        <v>650</v>
      </c>
    </row>
    <row r="91" spans="1:8" s="184" customFormat="1" ht="17.100000000000001" customHeight="1" x14ac:dyDescent="0.2">
      <c r="A91" s="179" t="s">
        <v>107</v>
      </c>
      <c r="B91" s="180" t="s">
        <v>108</v>
      </c>
      <c r="C91" s="181">
        <v>6</v>
      </c>
      <c r="D91" s="96" t="s">
        <v>194</v>
      </c>
      <c r="E91" s="181">
        <v>90000001110</v>
      </c>
      <c r="F91" s="185" t="s">
        <v>109</v>
      </c>
      <c r="G91" s="202">
        <v>630</v>
      </c>
    </row>
    <row r="92" spans="1:8" s="184" customFormat="1" ht="18.75" customHeight="1" x14ac:dyDescent="0.2">
      <c r="A92" s="179" t="s">
        <v>107</v>
      </c>
      <c r="B92" s="180" t="s">
        <v>108</v>
      </c>
      <c r="C92" s="181">
        <v>6</v>
      </c>
      <c r="D92" s="98" t="s">
        <v>195</v>
      </c>
      <c r="E92" s="181">
        <v>90000001128</v>
      </c>
      <c r="F92" s="185" t="s">
        <v>109</v>
      </c>
      <c r="G92" s="202">
        <v>955</v>
      </c>
    </row>
    <row r="93" spans="1:8" s="184" customFormat="1" ht="17.100000000000001" customHeight="1" x14ac:dyDescent="0.2">
      <c r="A93" s="179" t="s">
        <v>107</v>
      </c>
      <c r="B93" s="180" t="s">
        <v>108</v>
      </c>
      <c r="C93" s="181">
        <v>6</v>
      </c>
      <c r="D93" s="98" t="s">
        <v>196</v>
      </c>
      <c r="E93" s="181">
        <v>90000001129</v>
      </c>
      <c r="F93" s="185" t="s">
        <v>109</v>
      </c>
      <c r="G93" s="202">
        <v>137</v>
      </c>
    </row>
    <row r="94" spans="1:8" s="184" customFormat="1" ht="17.100000000000001" customHeight="1" x14ac:dyDescent="0.2">
      <c r="A94" s="179" t="s">
        <v>107</v>
      </c>
      <c r="B94" s="180" t="s">
        <v>108</v>
      </c>
      <c r="C94" s="181">
        <v>6</v>
      </c>
      <c r="D94" s="96" t="s">
        <v>197</v>
      </c>
      <c r="E94" s="181">
        <v>90000001130</v>
      </c>
      <c r="F94" s="185" t="s">
        <v>109</v>
      </c>
      <c r="G94" s="202">
        <v>717</v>
      </c>
    </row>
    <row r="95" spans="1:8" s="184" customFormat="1" ht="17.100000000000001" customHeight="1" x14ac:dyDescent="0.2">
      <c r="A95" s="179" t="s">
        <v>107</v>
      </c>
      <c r="B95" s="180" t="s">
        <v>108</v>
      </c>
      <c r="C95" s="181">
        <v>6</v>
      </c>
      <c r="D95" s="96" t="s">
        <v>198</v>
      </c>
      <c r="E95" s="181">
        <v>90000001131</v>
      </c>
      <c r="F95" s="185" t="s">
        <v>109</v>
      </c>
      <c r="G95" s="202">
        <v>730</v>
      </c>
    </row>
    <row r="96" spans="1:8" s="184" customFormat="1" ht="17.100000000000001" customHeight="1" x14ac:dyDescent="0.2">
      <c r="A96" s="179" t="s">
        <v>107</v>
      </c>
      <c r="B96" s="180" t="s">
        <v>108</v>
      </c>
      <c r="C96" s="181">
        <v>6</v>
      </c>
      <c r="D96" s="96" t="s">
        <v>199</v>
      </c>
      <c r="E96" s="181">
        <v>90000001132</v>
      </c>
      <c r="F96" s="185" t="s">
        <v>109</v>
      </c>
      <c r="G96" s="202">
        <v>550</v>
      </c>
    </row>
    <row r="97" spans="1:8" s="208" customFormat="1" ht="28.5" customHeight="1" x14ac:dyDescent="0.2">
      <c r="A97" s="203" t="s">
        <v>107</v>
      </c>
      <c r="B97" s="204" t="s">
        <v>108</v>
      </c>
      <c r="C97" s="205">
        <v>6</v>
      </c>
      <c r="D97" s="152" t="s">
        <v>200</v>
      </c>
      <c r="E97" s="205">
        <v>90000001133</v>
      </c>
      <c r="F97" s="206" t="s">
        <v>109</v>
      </c>
      <c r="G97" s="207">
        <v>420</v>
      </c>
    </row>
    <row r="98" spans="1:8" s="184" customFormat="1" ht="17.100000000000001" customHeight="1" x14ac:dyDescent="0.2">
      <c r="A98" s="179" t="s">
        <v>107</v>
      </c>
      <c r="B98" s="180" t="s">
        <v>108</v>
      </c>
      <c r="C98" s="181">
        <v>6</v>
      </c>
      <c r="D98" s="96" t="s">
        <v>201</v>
      </c>
      <c r="E98" s="181">
        <v>90000001134</v>
      </c>
      <c r="F98" s="185" t="s">
        <v>109</v>
      </c>
      <c r="G98" s="202">
        <v>811</v>
      </c>
    </row>
    <row r="99" spans="1:8" s="208" customFormat="1" ht="24" customHeight="1" x14ac:dyDescent="0.2">
      <c r="A99" s="203" t="s">
        <v>107</v>
      </c>
      <c r="B99" s="204" t="s">
        <v>108</v>
      </c>
      <c r="C99" s="205">
        <v>6</v>
      </c>
      <c r="D99" s="154" t="s">
        <v>202</v>
      </c>
      <c r="E99" s="205">
        <v>90000001152</v>
      </c>
      <c r="F99" s="206" t="s">
        <v>109</v>
      </c>
      <c r="G99" s="207">
        <v>350</v>
      </c>
    </row>
    <row r="100" spans="1:8" s="184" customFormat="1" ht="17.100000000000001" customHeight="1" x14ac:dyDescent="0.2">
      <c r="A100" s="179" t="s">
        <v>107</v>
      </c>
      <c r="B100" s="180" t="s">
        <v>108</v>
      </c>
      <c r="C100" s="181">
        <v>6</v>
      </c>
      <c r="D100" s="98" t="s">
        <v>203</v>
      </c>
      <c r="E100" s="181">
        <v>90000001162</v>
      </c>
      <c r="F100" s="185" t="s">
        <v>109</v>
      </c>
      <c r="G100" s="202">
        <v>106</v>
      </c>
    </row>
    <row r="101" spans="1:8" s="208" customFormat="1" ht="23.25" customHeight="1" x14ac:dyDescent="0.2">
      <c r="A101" s="203" t="s">
        <v>107</v>
      </c>
      <c r="B101" s="204" t="s">
        <v>108</v>
      </c>
      <c r="C101" s="205">
        <v>6</v>
      </c>
      <c r="D101" s="154" t="s">
        <v>204</v>
      </c>
      <c r="E101" s="205">
        <v>90000001171</v>
      </c>
      <c r="F101" s="206" t="s">
        <v>109</v>
      </c>
      <c r="G101" s="207">
        <v>389</v>
      </c>
    </row>
    <row r="102" spans="1:8" s="184" customFormat="1" ht="17.100000000000001" customHeight="1" x14ac:dyDescent="0.2">
      <c r="A102" s="179" t="s">
        <v>107</v>
      </c>
      <c r="B102" s="180" t="s">
        <v>108</v>
      </c>
      <c r="C102" s="181">
        <v>6</v>
      </c>
      <c r="D102" s="96" t="s">
        <v>205</v>
      </c>
      <c r="E102" s="181">
        <v>90000001173</v>
      </c>
      <c r="F102" s="185" t="s">
        <v>109</v>
      </c>
      <c r="G102" s="202">
        <v>3062</v>
      </c>
    </row>
    <row r="103" spans="1:8" ht="17.25" customHeight="1" x14ac:dyDescent="0.2">
      <c r="A103" s="179" t="s">
        <v>107</v>
      </c>
      <c r="B103" s="180" t="s">
        <v>108</v>
      </c>
      <c r="C103" s="181">
        <v>6</v>
      </c>
      <c r="D103" s="96" t="s">
        <v>206</v>
      </c>
      <c r="E103" s="181">
        <v>90000001216</v>
      </c>
      <c r="F103" s="185" t="s">
        <v>109</v>
      </c>
      <c r="G103" s="202">
        <v>165</v>
      </c>
    </row>
    <row r="104" spans="1:8" ht="17.25" customHeight="1" x14ac:dyDescent="0.2">
      <c r="A104" s="179" t="s">
        <v>107</v>
      </c>
      <c r="B104" s="180" t="s">
        <v>108</v>
      </c>
      <c r="C104" s="181">
        <v>6</v>
      </c>
      <c r="D104" s="96" t="s">
        <v>207</v>
      </c>
      <c r="E104" s="181">
        <v>90000001218</v>
      </c>
      <c r="F104" s="185" t="s">
        <v>109</v>
      </c>
      <c r="G104" s="202">
        <v>258</v>
      </c>
    </row>
    <row r="105" spans="1:8" ht="17.25" customHeight="1" x14ac:dyDescent="0.2">
      <c r="A105" s="179" t="s">
        <v>107</v>
      </c>
      <c r="B105" s="180" t="s">
        <v>108</v>
      </c>
      <c r="C105" s="181">
        <v>6</v>
      </c>
      <c r="D105" s="96" t="s">
        <v>208</v>
      </c>
      <c r="E105" s="181">
        <v>90000001307</v>
      </c>
      <c r="F105" s="185" t="s">
        <v>109</v>
      </c>
      <c r="G105" s="202">
        <v>6</v>
      </c>
    </row>
    <row r="106" spans="1:8" ht="17.25" customHeight="1" x14ac:dyDescent="0.2">
      <c r="A106" s="179" t="s">
        <v>107</v>
      </c>
      <c r="B106" s="180" t="s">
        <v>108</v>
      </c>
      <c r="C106" s="181">
        <v>6</v>
      </c>
      <c r="D106" s="96" t="s">
        <v>209</v>
      </c>
      <c r="E106" s="181">
        <v>90000001309</v>
      </c>
      <c r="F106" s="185" t="s">
        <v>109</v>
      </c>
      <c r="G106" s="202">
        <v>139</v>
      </c>
    </row>
    <row r="107" spans="1:8" ht="17.25" customHeight="1" x14ac:dyDescent="0.2">
      <c r="A107" s="179" t="s">
        <v>107</v>
      </c>
      <c r="B107" s="180" t="s">
        <v>108</v>
      </c>
      <c r="C107" s="181">
        <v>6</v>
      </c>
      <c r="D107" s="98" t="s">
        <v>210</v>
      </c>
      <c r="E107" s="181">
        <v>90000001310</v>
      </c>
      <c r="F107" s="185" t="s">
        <v>109</v>
      </c>
      <c r="G107" s="202">
        <v>10</v>
      </c>
    </row>
    <row r="108" spans="1:8" s="184" customFormat="1" ht="14.25" x14ac:dyDescent="0.2">
      <c r="A108" s="179" t="s">
        <v>107</v>
      </c>
      <c r="B108" s="180" t="s">
        <v>108</v>
      </c>
      <c r="C108" s="181">
        <v>6</v>
      </c>
      <c r="D108" s="98" t="s">
        <v>211</v>
      </c>
      <c r="E108" s="181">
        <v>90000001353</v>
      </c>
      <c r="F108" s="185" t="s">
        <v>109</v>
      </c>
      <c r="G108" s="202">
        <v>44</v>
      </c>
    </row>
    <row r="109" spans="1:8" s="184" customFormat="1" ht="17.100000000000001" customHeight="1" x14ac:dyDescent="0.2">
      <c r="A109" s="179" t="s">
        <v>107</v>
      </c>
      <c r="B109" s="180" t="s">
        <v>108</v>
      </c>
      <c r="C109" s="181">
        <v>6</v>
      </c>
      <c r="D109" s="96" t="s">
        <v>212</v>
      </c>
      <c r="E109" s="181">
        <v>90000001403</v>
      </c>
      <c r="F109" s="185" t="s">
        <v>109</v>
      </c>
      <c r="G109" s="202">
        <v>63</v>
      </c>
    </row>
    <row r="110" spans="1:8" s="184" customFormat="1" ht="17.100000000000001" customHeight="1" x14ac:dyDescent="0.2">
      <c r="A110" s="179" t="s">
        <v>107</v>
      </c>
      <c r="B110" s="180" t="s">
        <v>108</v>
      </c>
      <c r="C110" s="181">
        <v>6</v>
      </c>
      <c r="D110" s="96" t="s">
        <v>213</v>
      </c>
      <c r="E110" s="181">
        <v>90000001404</v>
      </c>
      <c r="F110" s="185" t="s">
        <v>109</v>
      </c>
      <c r="G110" s="202">
        <v>154</v>
      </c>
    </row>
    <row r="111" spans="1:8" s="184" customFormat="1" ht="17.100000000000001" customHeight="1" x14ac:dyDescent="0.2">
      <c r="A111" s="179" t="s">
        <v>107</v>
      </c>
      <c r="B111" s="180" t="s">
        <v>108</v>
      </c>
      <c r="C111" s="181">
        <v>6</v>
      </c>
      <c r="D111" s="96" t="s">
        <v>214</v>
      </c>
      <c r="E111" s="181">
        <v>90000001405</v>
      </c>
      <c r="F111" s="185" t="s">
        <v>109</v>
      </c>
      <c r="G111" s="202">
        <v>12</v>
      </c>
      <c r="H111" s="214"/>
    </row>
    <row r="112" spans="1:8" s="208" customFormat="1" ht="25.5" customHeight="1" x14ac:dyDescent="0.2">
      <c r="A112" s="203" t="s">
        <v>107</v>
      </c>
      <c r="B112" s="204" t="s">
        <v>108</v>
      </c>
      <c r="C112" s="205">
        <v>6</v>
      </c>
      <c r="D112" s="154" t="s">
        <v>215</v>
      </c>
      <c r="E112" s="205">
        <v>90000001025</v>
      </c>
      <c r="F112" s="206" t="s">
        <v>109</v>
      </c>
      <c r="G112" s="207">
        <v>2</v>
      </c>
    </row>
    <row r="113" spans="1:29" s="184" customFormat="1" ht="16.5" customHeight="1" x14ac:dyDescent="0.2">
      <c r="A113" s="179" t="s">
        <v>107</v>
      </c>
      <c r="B113" s="180" t="s">
        <v>108</v>
      </c>
      <c r="C113" s="181">
        <v>6</v>
      </c>
      <c r="D113" s="96" t="s">
        <v>216</v>
      </c>
      <c r="E113" s="181">
        <v>90000001043</v>
      </c>
      <c r="F113" s="185" t="s">
        <v>109</v>
      </c>
      <c r="G113" s="202">
        <v>228</v>
      </c>
    </row>
    <row r="114" spans="1:29" s="184" customFormat="1" ht="16.5" customHeight="1" x14ac:dyDescent="0.2">
      <c r="A114" s="179" t="s">
        <v>107</v>
      </c>
      <c r="B114" s="180" t="s">
        <v>108</v>
      </c>
      <c r="C114" s="181">
        <v>6</v>
      </c>
      <c r="D114" s="96" t="s">
        <v>217</v>
      </c>
      <c r="E114" s="181">
        <v>90000001113</v>
      </c>
      <c r="F114" s="185" t="s">
        <v>109</v>
      </c>
      <c r="G114" s="202">
        <v>695</v>
      </c>
    </row>
    <row r="115" spans="1:29" s="184" customFormat="1" ht="17.100000000000001" customHeight="1" x14ac:dyDescent="0.2">
      <c r="A115" s="179" t="s">
        <v>107</v>
      </c>
      <c r="B115" s="180" t="s">
        <v>108</v>
      </c>
      <c r="C115" s="181">
        <v>6</v>
      </c>
      <c r="D115" s="96" t="s">
        <v>218</v>
      </c>
      <c r="E115" s="181">
        <v>90000001142</v>
      </c>
      <c r="F115" s="185" t="s">
        <v>109</v>
      </c>
      <c r="G115" s="202">
        <v>1785</v>
      </c>
    </row>
    <row r="116" spans="1:29" s="184" customFormat="1" ht="17.100000000000001" customHeight="1" x14ac:dyDescent="0.2">
      <c r="A116" s="179" t="s">
        <v>107</v>
      </c>
      <c r="B116" s="180" t="s">
        <v>108</v>
      </c>
      <c r="C116" s="181">
        <v>6</v>
      </c>
      <c r="D116" s="96" t="s">
        <v>219</v>
      </c>
      <c r="E116" s="181">
        <v>90000001175</v>
      </c>
      <c r="F116" s="185" t="s">
        <v>109</v>
      </c>
      <c r="G116" s="202">
        <v>386</v>
      </c>
    </row>
    <row r="117" spans="1:29" s="184" customFormat="1" ht="17.100000000000001" customHeight="1" x14ac:dyDescent="0.2">
      <c r="A117" s="179" t="s">
        <v>107</v>
      </c>
      <c r="B117" s="180" t="s">
        <v>108</v>
      </c>
      <c r="C117" s="181">
        <v>6</v>
      </c>
      <c r="D117" s="96" t="s">
        <v>220</v>
      </c>
      <c r="E117" s="181">
        <v>90000001225</v>
      </c>
      <c r="F117" s="185" t="s">
        <v>109</v>
      </c>
      <c r="G117" s="202">
        <v>503</v>
      </c>
    </row>
    <row r="118" spans="1:29" s="184" customFormat="1" ht="21" customHeight="1" thickBot="1" x14ac:dyDescent="0.25">
      <c r="A118" s="209" t="s">
        <v>107</v>
      </c>
      <c r="B118" s="210" t="s">
        <v>108</v>
      </c>
      <c r="C118" s="211">
        <v>6</v>
      </c>
      <c r="D118" s="102" t="s">
        <v>425</v>
      </c>
      <c r="E118" s="211">
        <v>90000001226</v>
      </c>
      <c r="F118" s="212" t="s">
        <v>109</v>
      </c>
      <c r="G118" s="213">
        <v>1779</v>
      </c>
    </row>
    <row r="119" spans="1:29" s="184" customFormat="1" ht="17.100000000000001" customHeight="1" thickTop="1" x14ac:dyDescent="0.2">
      <c r="A119" s="244"/>
      <c r="B119" s="244"/>
      <c r="C119" s="245"/>
      <c r="D119" s="96"/>
      <c r="E119" s="245"/>
      <c r="G119" s="219"/>
    </row>
    <row r="120" spans="1:29" s="184" customFormat="1" ht="17.100000000000001" customHeight="1" x14ac:dyDescent="0.2">
      <c r="A120" s="244"/>
      <c r="B120" s="244"/>
      <c r="C120" s="245"/>
      <c r="D120" s="96"/>
      <c r="E120" s="245"/>
      <c r="G120" s="219"/>
    </row>
    <row r="121" spans="1:29" s="184" customFormat="1" ht="17.100000000000001" customHeight="1" x14ac:dyDescent="0.2">
      <c r="A121" s="244"/>
      <c r="B121" s="244"/>
      <c r="C121" s="245"/>
      <c r="D121" s="96"/>
      <c r="E121" s="245"/>
      <c r="G121" s="219"/>
    </row>
    <row r="122" spans="1:29" s="184" customFormat="1" ht="17.100000000000001" customHeight="1" x14ac:dyDescent="0.2">
      <c r="A122" s="244"/>
      <c r="B122" s="244"/>
      <c r="C122" s="245"/>
      <c r="D122" s="96"/>
      <c r="E122" s="245"/>
      <c r="G122" s="219"/>
    </row>
    <row r="123" spans="1:29" s="184" customFormat="1" ht="17.100000000000001" customHeight="1" x14ac:dyDescent="0.2">
      <c r="A123" s="244"/>
      <c r="B123" s="244"/>
      <c r="C123" s="245"/>
      <c r="D123" s="96"/>
      <c r="E123" s="245"/>
      <c r="G123" s="219"/>
    </row>
    <row r="124" spans="1:29" ht="21" customHeight="1" thickBot="1" x14ac:dyDescent="0.25">
      <c r="A124" s="115"/>
      <c r="B124" s="115"/>
      <c r="C124" s="116"/>
      <c r="D124" s="116"/>
      <c r="E124" s="116"/>
      <c r="G124" s="117" t="s">
        <v>2</v>
      </c>
    </row>
    <row r="125" spans="1:29" s="283" customFormat="1" ht="26.25" customHeight="1" thickTop="1" thickBot="1" x14ac:dyDescent="0.25">
      <c r="A125" s="263" t="s">
        <v>3</v>
      </c>
      <c r="B125" s="264" t="s">
        <v>4</v>
      </c>
      <c r="C125" s="265" t="s">
        <v>5</v>
      </c>
      <c r="D125" s="265"/>
      <c r="E125" s="265" t="s">
        <v>106</v>
      </c>
      <c r="F125" s="266" t="s">
        <v>6</v>
      </c>
      <c r="G125" s="267" t="s">
        <v>419</v>
      </c>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s="184" customFormat="1" ht="27" customHeight="1" thickTop="1" x14ac:dyDescent="0.2">
      <c r="A126" s="179" t="s">
        <v>107</v>
      </c>
      <c r="B126" s="180" t="s">
        <v>108</v>
      </c>
      <c r="C126" s="181">
        <v>6</v>
      </c>
      <c r="D126" s="96" t="s">
        <v>223</v>
      </c>
      <c r="E126" s="181">
        <v>90000001314</v>
      </c>
      <c r="F126" s="185" t="s">
        <v>109</v>
      </c>
      <c r="G126" s="202">
        <v>20</v>
      </c>
    </row>
    <row r="127" spans="1:29" s="184" customFormat="1" ht="17.100000000000001" customHeight="1" x14ac:dyDescent="0.2">
      <c r="A127" s="179" t="s">
        <v>107</v>
      </c>
      <c r="B127" s="180" t="s">
        <v>108</v>
      </c>
      <c r="C127" s="181">
        <v>6</v>
      </c>
      <c r="D127" s="96" t="s">
        <v>224</v>
      </c>
      <c r="E127" s="181">
        <v>90000001315</v>
      </c>
      <c r="F127" s="185" t="s">
        <v>109</v>
      </c>
      <c r="G127" s="202">
        <v>34</v>
      </c>
    </row>
    <row r="128" spans="1:29" s="184" customFormat="1" ht="17.100000000000001" customHeight="1" thickBot="1" x14ac:dyDescent="0.25">
      <c r="A128" s="209" t="s">
        <v>107</v>
      </c>
      <c r="B128" s="210" t="s">
        <v>108</v>
      </c>
      <c r="C128" s="211">
        <v>6</v>
      </c>
      <c r="D128" s="102" t="s">
        <v>225</v>
      </c>
      <c r="E128" s="211">
        <v>90000001407</v>
      </c>
      <c r="F128" s="212" t="s">
        <v>109</v>
      </c>
      <c r="G128" s="213">
        <v>48</v>
      </c>
      <c r="H128" s="214"/>
    </row>
    <row r="129" spans="1:29" s="273" customFormat="1" ht="17.100000000000001" customHeight="1" thickTop="1" thickBot="1" x14ac:dyDescent="0.3">
      <c r="A129" s="268" t="s">
        <v>115</v>
      </c>
      <c r="B129" s="269"/>
      <c r="C129" s="270"/>
      <c r="D129" s="270"/>
      <c r="E129" s="270"/>
      <c r="F129" s="271"/>
      <c r="G129" s="272">
        <f>SUM(G10:G128)</f>
        <v>57728</v>
      </c>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spans="1:29" ht="17.100000000000001" customHeight="1" thickTop="1" x14ac:dyDescent="0.25">
      <c r="A130" s="50" t="s">
        <v>320</v>
      </c>
      <c r="B130" s="163"/>
      <c r="C130" s="164"/>
      <c r="D130" s="165"/>
      <c r="E130" s="164"/>
      <c r="F130" s="166"/>
      <c r="G130" s="246"/>
    </row>
    <row r="131" spans="1:29" s="184" customFormat="1" ht="17.100000000000001" hidden="1" customHeight="1" thickTop="1" x14ac:dyDescent="0.2">
      <c r="A131" s="215">
        <v>6172</v>
      </c>
      <c r="B131" s="180">
        <v>2122</v>
      </c>
      <c r="C131" s="181">
        <v>10</v>
      </c>
      <c r="D131" s="96" t="s">
        <v>299</v>
      </c>
      <c r="E131" s="181">
        <v>90000001012</v>
      </c>
      <c r="F131" s="185" t="s">
        <v>109</v>
      </c>
      <c r="G131" s="202">
        <v>0</v>
      </c>
      <c r="H131" s="214"/>
    </row>
    <row r="132" spans="1:29" s="184" customFormat="1" ht="17.100000000000001" hidden="1" customHeight="1" x14ac:dyDescent="0.2">
      <c r="A132" s="215">
        <v>6172</v>
      </c>
      <c r="B132" s="180">
        <v>2122</v>
      </c>
      <c r="C132" s="181">
        <v>10</v>
      </c>
      <c r="D132" s="96" t="s">
        <v>300</v>
      </c>
      <c r="E132" s="181">
        <v>90000001137</v>
      </c>
      <c r="F132" s="185" t="s">
        <v>109</v>
      </c>
      <c r="G132" s="202"/>
      <c r="H132" s="214"/>
    </row>
    <row r="133" spans="1:29" s="184" customFormat="1" ht="17.100000000000001" hidden="1" customHeight="1" x14ac:dyDescent="0.2">
      <c r="A133" s="215">
        <v>6172</v>
      </c>
      <c r="B133" s="180">
        <v>2122</v>
      </c>
      <c r="C133" s="181">
        <v>10</v>
      </c>
      <c r="D133" s="99" t="s">
        <v>134</v>
      </c>
      <c r="E133" s="181">
        <v>90000001102</v>
      </c>
      <c r="F133" s="185" t="s">
        <v>109</v>
      </c>
      <c r="G133" s="202"/>
      <c r="H133" s="214"/>
    </row>
    <row r="134" spans="1:29" s="184" customFormat="1" ht="17.100000000000001" hidden="1" customHeight="1" x14ac:dyDescent="0.2">
      <c r="A134" s="215">
        <v>6172</v>
      </c>
      <c r="B134" s="180">
        <v>2122</v>
      </c>
      <c r="C134" s="181">
        <v>10</v>
      </c>
      <c r="D134" s="96" t="s">
        <v>301</v>
      </c>
      <c r="E134" s="181">
        <v>90000001104</v>
      </c>
      <c r="F134" s="185" t="s">
        <v>109</v>
      </c>
      <c r="G134" s="202"/>
      <c r="H134" s="214"/>
    </row>
    <row r="135" spans="1:29" s="184" customFormat="1" ht="17.100000000000001" hidden="1" customHeight="1" x14ac:dyDescent="0.2">
      <c r="A135" s="215">
        <v>6172</v>
      </c>
      <c r="B135" s="180">
        <v>2122</v>
      </c>
      <c r="C135" s="181">
        <v>10</v>
      </c>
      <c r="D135" s="96" t="s">
        <v>302</v>
      </c>
      <c r="E135" s="181">
        <v>90000001015</v>
      </c>
      <c r="F135" s="185" t="s">
        <v>109</v>
      </c>
      <c r="G135" s="202"/>
      <c r="H135" s="214"/>
    </row>
    <row r="136" spans="1:29" s="184" customFormat="1" ht="24" hidden="1" customHeight="1" thickBot="1" x14ac:dyDescent="0.25">
      <c r="A136" s="215">
        <v>6172</v>
      </c>
      <c r="B136" s="180">
        <v>2122</v>
      </c>
      <c r="C136" s="181">
        <v>10</v>
      </c>
      <c r="D136" s="96" t="s">
        <v>303</v>
      </c>
      <c r="E136" s="181">
        <v>90000001101</v>
      </c>
      <c r="F136" s="185" t="s">
        <v>109</v>
      </c>
      <c r="G136" s="202"/>
      <c r="H136" s="214"/>
    </row>
    <row r="137" spans="1:29" s="184" customFormat="1" ht="24" hidden="1" customHeight="1" thickTop="1" thickBot="1" x14ac:dyDescent="0.25">
      <c r="A137" s="215">
        <v>6172</v>
      </c>
      <c r="B137" s="180">
        <v>2122</v>
      </c>
      <c r="C137" s="181">
        <v>10</v>
      </c>
      <c r="D137" s="96" t="s">
        <v>304</v>
      </c>
      <c r="E137" s="181">
        <v>90000001171</v>
      </c>
      <c r="F137" s="185" t="s">
        <v>109</v>
      </c>
      <c r="G137" s="202"/>
      <c r="H137" s="214"/>
    </row>
    <row r="138" spans="1:29" s="184" customFormat="1" ht="17.100000000000001" hidden="1" customHeight="1" thickTop="1" x14ac:dyDescent="0.2">
      <c r="A138" s="215">
        <v>6172</v>
      </c>
      <c r="B138" s="180">
        <v>2122</v>
      </c>
      <c r="C138" s="181">
        <v>10</v>
      </c>
      <c r="D138" s="96" t="s">
        <v>305</v>
      </c>
      <c r="E138" s="181">
        <v>90000001465</v>
      </c>
      <c r="F138" s="185" t="s">
        <v>109</v>
      </c>
      <c r="G138" s="202"/>
      <c r="H138" s="214"/>
    </row>
    <row r="139" spans="1:29" s="184" customFormat="1" ht="17.100000000000001" hidden="1" customHeight="1" x14ac:dyDescent="0.2">
      <c r="A139" s="215">
        <v>6172</v>
      </c>
      <c r="B139" s="180">
        <v>2122</v>
      </c>
      <c r="C139" s="181">
        <v>10</v>
      </c>
      <c r="D139" s="96" t="s">
        <v>166</v>
      </c>
      <c r="E139" s="181">
        <v>90000001135</v>
      </c>
      <c r="F139" s="185" t="s">
        <v>109</v>
      </c>
      <c r="G139" s="202"/>
      <c r="H139" s="214"/>
    </row>
    <row r="140" spans="1:29" s="184" customFormat="1" ht="17.100000000000001" hidden="1" customHeight="1" x14ac:dyDescent="0.2">
      <c r="A140" s="215">
        <v>6172</v>
      </c>
      <c r="B140" s="180">
        <v>2122</v>
      </c>
      <c r="C140" s="181">
        <v>10</v>
      </c>
      <c r="D140" s="96" t="s">
        <v>306</v>
      </c>
      <c r="E140" s="181">
        <v>90000001140</v>
      </c>
      <c r="F140" s="185" t="s">
        <v>109</v>
      </c>
      <c r="G140" s="202"/>
      <c r="H140" s="214"/>
    </row>
    <row r="141" spans="1:29" s="184" customFormat="1" ht="17.100000000000001" hidden="1" customHeight="1" x14ac:dyDescent="0.2">
      <c r="A141" s="215">
        <v>6172</v>
      </c>
      <c r="B141" s="180">
        <v>2122</v>
      </c>
      <c r="C141" s="181">
        <v>10</v>
      </c>
      <c r="D141" s="96" t="s">
        <v>307</v>
      </c>
      <c r="E141" s="181">
        <v>90000001113</v>
      </c>
      <c r="F141" s="185" t="s">
        <v>109</v>
      </c>
      <c r="G141" s="202"/>
      <c r="H141" s="214"/>
    </row>
    <row r="142" spans="1:29" s="184" customFormat="1" ht="17.100000000000001" hidden="1" customHeight="1" x14ac:dyDescent="0.2">
      <c r="A142" s="215">
        <v>6172</v>
      </c>
      <c r="B142" s="180">
        <v>2122</v>
      </c>
      <c r="C142" s="181">
        <v>10</v>
      </c>
      <c r="D142" s="96" t="s">
        <v>308</v>
      </c>
      <c r="E142" s="181">
        <v>90000001120</v>
      </c>
      <c r="F142" s="185" t="s">
        <v>109</v>
      </c>
      <c r="G142" s="202"/>
      <c r="H142" s="214"/>
    </row>
    <row r="143" spans="1:29" s="184" customFormat="1" ht="17.100000000000001" hidden="1" customHeight="1" x14ac:dyDescent="0.2">
      <c r="A143" s="215">
        <v>6172</v>
      </c>
      <c r="B143" s="180">
        <v>2122</v>
      </c>
      <c r="C143" s="181">
        <v>10</v>
      </c>
      <c r="D143" s="96" t="s">
        <v>309</v>
      </c>
      <c r="E143" s="181">
        <v>90000001200</v>
      </c>
      <c r="F143" s="185" t="s">
        <v>109</v>
      </c>
      <c r="G143" s="202"/>
      <c r="H143" s="214"/>
    </row>
    <row r="144" spans="1:29" s="184" customFormat="1" ht="17.100000000000001" hidden="1" customHeight="1" x14ac:dyDescent="0.2">
      <c r="A144" s="215">
        <v>6172</v>
      </c>
      <c r="B144" s="180">
        <v>2122</v>
      </c>
      <c r="C144" s="181">
        <v>10</v>
      </c>
      <c r="D144" s="96" t="s">
        <v>310</v>
      </c>
      <c r="E144" s="181">
        <v>90000001123</v>
      </c>
      <c r="F144" s="185" t="s">
        <v>109</v>
      </c>
      <c r="G144" s="202"/>
      <c r="H144" s="214"/>
    </row>
    <row r="145" spans="1:29" s="184" customFormat="1" ht="17.100000000000001" hidden="1" customHeight="1" x14ac:dyDescent="0.2">
      <c r="A145" s="215">
        <v>6172</v>
      </c>
      <c r="B145" s="180">
        <v>2122</v>
      </c>
      <c r="C145" s="181">
        <v>10</v>
      </c>
      <c r="D145" s="96" t="s">
        <v>311</v>
      </c>
      <c r="E145" s="181">
        <v>90000001302</v>
      </c>
      <c r="F145" s="185" t="s">
        <v>109</v>
      </c>
      <c r="G145" s="202"/>
      <c r="H145" s="214"/>
    </row>
    <row r="146" spans="1:29" s="184" customFormat="1" ht="17.100000000000001" hidden="1" customHeight="1" thickBot="1" x14ac:dyDescent="0.25">
      <c r="A146" s="215">
        <v>6172</v>
      </c>
      <c r="B146" s="180">
        <v>2122</v>
      </c>
      <c r="C146" s="181">
        <v>10</v>
      </c>
      <c r="D146" s="96" t="s">
        <v>312</v>
      </c>
      <c r="E146" s="181">
        <v>90000001103</v>
      </c>
      <c r="F146" s="185" t="s">
        <v>109</v>
      </c>
      <c r="G146" s="202"/>
      <c r="H146" s="214"/>
    </row>
    <row r="147" spans="1:29" s="184" customFormat="1" ht="17.100000000000001" hidden="1" customHeight="1" thickTop="1" thickBot="1" x14ac:dyDescent="0.25">
      <c r="A147" s="215">
        <v>6172</v>
      </c>
      <c r="B147" s="180">
        <v>2122</v>
      </c>
      <c r="C147" s="181">
        <v>10</v>
      </c>
      <c r="D147" s="96" t="s">
        <v>313</v>
      </c>
      <c r="E147" s="181">
        <v>90000001204</v>
      </c>
      <c r="F147" s="185" t="s">
        <v>109</v>
      </c>
      <c r="G147" s="202"/>
      <c r="H147" s="214"/>
    </row>
    <row r="148" spans="1:29" s="184" customFormat="1" ht="17.100000000000001" hidden="1" customHeight="1" thickTop="1" x14ac:dyDescent="0.2">
      <c r="A148" s="215">
        <v>6172</v>
      </c>
      <c r="B148" s="180">
        <v>2122</v>
      </c>
      <c r="C148" s="181">
        <v>10</v>
      </c>
      <c r="D148" s="96" t="s">
        <v>314</v>
      </c>
      <c r="E148" s="181">
        <v>90000001216</v>
      </c>
      <c r="F148" s="185" t="s">
        <v>109</v>
      </c>
      <c r="G148" s="202"/>
      <c r="H148" s="214"/>
    </row>
    <row r="149" spans="1:29" s="184" customFormat="1" ht="17.100000000000001" hidden="1" customHeight="1" thickBot="1" x14ac:dyDescent="0.25">
      <c r="A149" s="215">
        <v>6172</v>
      </c>
      <c r="B149" s="180">
        <v>2122</v>
      </c>
      <c r="C149" s="181">
        <v>10</v>
      </c>
      <c r="D149" s="96" t="s">
        <v>315</v>
      </c>
      <c r="E149" s="181">
        <v>90000001133</v>
      </c>
      <c r="F149" s="185" t="s">
        <v>109</v>
      </c>
      <c r="G149" s="202"/>
      <c r="H149" s="214"/>
    </row>
    <row r="150" spans="1:29" s="184" customFormat="1" ht="17.100000000000001" hidden="1" customHeight="1" thickTop="1" thickBot="1" x14ac:dyDescent="0.25">
      <c r="A150" s="215">
        <v>6172</v>
      </c>
      <c r="B150" s="180">
        <v>2122</v>
      </c>
      <c r="C150" s="181">
        <v>10</v>
      </c>
      <c r="D150" s="96" t="s">
        <v>316</v>
      </c>
      <c r="E150" s="181">
        <v>90000001132</v>
      </c>
      <c r="F150" s="185" t="s">
        <v>109</v>
      </c>
      <c r="G150" s="202"/>
      <c r="H150" s="214"/>
    </row>
    <row r="151" spans="1:29" s="184" customFormat="1" ht="17.100000000000001" hidden="1" customHeight="1" thickTop="1" x14ac:dyDescent="0.2">
      <c r="A151" s="215">
        <v>6172</v>
      </c>
      <c r="B151" s="180">
        <v>2122</v>
      </c>
      <c r="C151" s="181">
        <v>10</v>
      </c>
      <c r="D151" s="96" t="s">
        <v>317</v>
      </c>
      <c r="E151" s="181">
        <v>90000001402</v>
      </c>
      <c r="F151" s="185" t="s">
        <v>109</v>
      </c>
      <c r="G151" s="202"/>
      <c r="H151" s="214"/>
    </row>
    <row r="152" spans="1:29" s="184" customFormat="1" ht="17.100000000000001" hidden="1" customHeight="1" x14ac:dyDescent="0.2">
      <c r="A152" s="215">
        <v>6172</v>
      </c>
      <c r="B152" s="180">
        <v>2122</v>
      </c>
      <c r="C152" s="181">
        <v>10</v>
      </c>
      <c r="D152" s="96" t="s">
        <v>365</v>
      </c>
      <c r="E152" s="181">
        <v>90000001174</v>
      </c>
      <c r="F152" s="185" t="s">
        <v>109</v>
      </c>
      <c r="G152" s="202"/>
      <c r="H152" s="214"/>
    </row>
    <row r="153" spans="1:29" s="184" customFormat="1" ht="17.100000000000001" hidden="1" customHeight="1" x14ac:dyDescent="0.2">
      <c r="A153" s="217">
        <v>6172</v>
      </c>
      <c r="B153" s="210">
        <v>2122</v>
      </c>
      <c r="C153" s="211">
        <v>10</v>
      </c>
      <c r="D153" s="102" t="s">
        <v>319</v>
      </c>
      <c r="E153" s="211">
        <v>90000001223</v>
      </c>
      <c r="F153" s="212" t="s">
        <v>109</v>
      </c>
      <c r="G153" s="213"/>
      <c r="H153" s="214"/>
    </row>
    <row r="154" spans="1:29" s="26" customFormat="1" ht="17.100000000000001" hidden="1" customHeight="1" x14ac:dyDescent="0.25">
      <c r="A154" s="172" t="s">
        <v>115</v>
      </c>
      <c r="B154" s="173"/>
      <c r="C154" s="174"/>
      <c r="D154" s="174"/>
      <c r="E154" s="174"/>
      <c r="F154" s="175"/>
      <c r="G154" s="48">
        <f>SUM(G131:G153)</f>
        <v>0</v>
      </c>
    </row>
    <row r="155" spans="1:29" ht="17.100000000000001" hidden="1" customHeight="1" thickTop="1" x14ac:dyDescent="0.2">
      <c r="A155" s="50" t="s">
        <v>321</v>
      </c>
      <c r="B155" s="108"/>
      <c r="C155" s="109"/>
      <c r="D155" s="109"/>
      <c r="E155" s="109"/>
      <c r="F155" s="47"/>
      <c r="G155" s="149"/>
    </row>
    <row r="156" spans="1:29" ht="17.100000000000001" customHeight="1" x14ac:dyDescent="0.2">
      <c r="A156" s="179" t="s">
        <v>107</v>
      </c>
      <c r="B156" s="180" t="s">
        <v>108</v>
      </c>
      <c r="C156" s="181">
        <v>6</v>
      </c>
      <c r="D156" s="218" t="s">
        <v>226</v>
      </c>
      <c r="E156" s="181">
        <v>90000001600</v>
      </c>
      <c r="F156" s="185" t="s">
        <v>109</v>
      </c>
      <c r="G156" s="202">
        <v>25515</v>
      </c>
    </row>
    <row r="157" spans="1:29" ht="17.100000000000001" customHeight="1" thickBot="1" x14ac:dyDescent="0.25">
      <c r="A157" s="215">
        <v>6172</v>
      </c>
      <c r="B157" s="180">
        <v>2122</v>
      </c>
      <c r="C157" s="181">
        <v>6</v>
      </c>
      <c r="D157" s="218" t="s">
        <v>331</v>
      </c>
      <c r="E157" s="181">
        <v>90000001599</v>
      </c>
      <c r="F157" s="185" t="s">
        <v>109</v>
      </c>
      <c r="G157" s="216">
        <v>342</v>
      </c>
    </row>
    <row r="158" spans="1:29" s="273" customFormat="1" ht="17.100000000000001" customHeight="1" thickTop="1" thickBot="1" x14ac:dyDescent="0.3">
      <c r="A158" s="274" t="s">
        <v>116</v>
      </c>
      <c r="B158" s="275"/>
      <c r="C158" s="276"/>
      <c r="D158" s="276"/>
      <c r="E158" s="276"/>
      <c r="F158" s="277"/>
      <c r="G158" s="278">
        <f>SUM(G156:G157)</f>
        <v>25857</v>
      </c>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spans="1:29" ht="17.100000000000001" customHeight="1" thickTop="1" x14ac:dyDescent="0.2">
      <c r="A159" s="50" t="s">
        <v>322</v>
      </c>
      <c r="B159" s="123"/>
      <c r="C159" s="109"/>
      <c r="D159" s="109"/>
      <c r="E159" s="414"/>
      <c r="F159" s="47"/>
      <c r="G159" s="149"/>
    </row>
    <row r="160" spans="1:29" s="184" customFormat="1" ht="17.100000000000001" customHeight="1" x14ac:dyDescent="0.2">
      <c r="A160" s="179" t="s">
        <v>107</v>
      </c>
      <c r="B160" s="180" t="s">
        <v>108</v>
      </c>
      <c r="C160" s="181">
        <v>6</v>
      </c>
      <c r="D160" s="181" t="s">
        <v>285</v>
      </c>
      <c r="E160" s="231">
        <v>90000001601</v>
      </c>
      <c r="F160" s="185" t="s">
        <v>109</v>
      </c>
      <c r="G160" s="216">
        <v>4089</v>
      </c>
    </row>
    <row r="161" spans="1:29" s="184" customFormat="1" ht="14.25" customHeight="1" x14ac:dyDescent="0.2">
      <c r="A161" s="179" t="s">
        <v>107</v>
      </c>
      <c r="B161" s="180" t="s">
        <v>108</v>
      </c>
      <c r="C161" s="181">
        <v>6</v>
      </c>
      <c r="D161" s="181" t="s">
        <v>286</v>
      </c>
      <c r="E161" s="231">
        <v>90000001602</v>
      </c>
      <c r="F161" s="185" t="s">
        <v>109</v>
      </c>
      <c r="G161" s="216">
        <v>6329</v>
      </c>
    </row>
    <row r="162" spans="1:29" s="184" customFormat="1" ht="14.25" x14ac:dyDescent="0.2">
      <c r="A162" s="179" t="s">
        <v>107</v>
      </c>
      <c r="B162" s="180" t="s">
        <v>108</v>
      </c>
      <c r="C162" s="181">
        <v>6</v>
      </c>
      <c r="D162" s="218" t="s">
        <v>287</v>
      </c>
      <c r="E162" s="231">
        <v>90000001608</v>
      </c>
      <c r="F162" s="185" t="s">
        <v>109</v>
      </c>
      <c r="G162" s="216">
        <v>968</v>
      </c>
    </row>
    <row r="163" spans="1:29" s="184" customFormat="1" ht="14.25" x14ac:dyDescent="0.2">
      <c r="A163" s="179" t="str">
        <f t="shared" ref="A163:B167" si="0">A162</f>
        <v>6172</v>
      </c>
      <c r="B163" s="180" t="str">
        <f t="shared" si="0"/>
        <v>2122</v>
      </c>
      <c r="C163" s="181">
        <v>6</v>
      </c>
      <c r="D163" s="218" t="s">
        <v>361</v>
      </c>
      <c r="E163" s="231">
        <v>90000001604</v>
      </c>
      <c r="F163" s="185" t="s">
        <v>109</v>
      </c>
      <c r="G163" s="216">
        <v>1124</v>
      </c>
    </row>
    <row r="164" spans="1:29" s="184" customFormat="1" ht="14.25" hidden="1" x14ac:dyDescent="0.2">
      <c r="A164" s="179" t="str">
        <f>A163</f>
        <v>6172</v>
      </c>
      <c r="B164" s="180" t="str">
        <f>B163</f>
        <v>2122</v>
      </c>
      <c r="C164" s="181">
        <v>6</v>
      </c>
      <c r="D164" s="218" t="s">
        <v>289</v>
      </c>
      <c r="E164" s="231">
        <v>90000001605</v>
      </c>
      <c r="F164" s="185" t="s">
        <v>109</v>
      </c>
      <c r="G164" s="202"/>
    </row>
    <row r="165" spans="1:29" s="184" customFormat="1" ht="14.25" x14ac:dyDescent="0.2">
      <c r="A165" s="179" t="str">
        <f>A164</f>
        <v>6172</v>
      </c>
      <c r="B165" s="180" t="str">
        <f>B164</f>
        <v>2122</v>
      </c>
      <c r="C165" s="181">
        <v>6</v>
      </c>
      <c r="D165" s="218" t="s">
        <v>290</v>
      </c>
      <c r="E165" s="231">
        <v>90000001606</v>
      </c>
      <c r="F165" s="185" t="s">
        <v>109</v>
      </c>
      <c r="G165" s="216">
        <v>1243</v>
      </c>
    </row>
    <row r="166" spans="1:29" s="184" customFormat="1" ht="17.100000000000001" customHeight="1" x14ac:dyDescent="0.2">
      <c r="A166" s="179" t="str">
        <f t="shared" si="0"/>
        <v>6172</v>
      </c>
      <c r="B166" s="180" t="str">
        <f t="shared" si="0"/>
        <v>2122</v>
      </c>
      <c r="C166" s="181">
        <v>6</v>
      </c>
      <c r="D166" s="218" t="s">
        <v>291</v>
      </c>
      <c r="E166" s="231">
        <v>90000001607</v>
      </c>
      <c r="F166" s="185" t="s">
        <v>109</v>
      </c>
      <c r="G166" s="216">
        <v>909</v>
      </c>
    </row>
    <row r="167" spans="1:29" s="184" customFormat="1" ht="17.100000000000001" customHeight="1" thickBot="1" x14ac:dyDescent="0.25">
      <c r="A167" s="179" t="str">
        <f t="shared" si="0"/>
        <v>6172</v>
      </c>
      <c r="B167" s="180" t="str">
        <f t="shared" si="0"/>
        <v>2122</v>
      </c>
      <c r="C167" s="181">
        <v>6</v>
      </c>
      <c r="D167" s="218" t="s">
        <v>292</v>
      </c>
      <c r="E167" s="231">
        <v>90000001603</v>
      </c>
      <c r="F167" s="185" t="s">
        <v>109</v>
      </c>
      <c r="G167" s="216">
        <v>565</v>
      </c>
    </row>
    <row r="168" spans="1:29" s="282" customFormat="1" ht="13.5" customHeight="1" thickTop="1" thickBot="1" x14ac:dyDescent="0.3">
      <c r="A168" s="279" t="s">
        <v>117</v>
      </c>
      <c r="B168" s="275"/>
      <c r="C168" s="276"/>
      <c r="D168" s="276"/>
      <c r="E168" s="415"/>
      <c r="F168" s="277"/>
      <c r="G168" s="278">
        <f>SUM(G164:G167,G160:G163)</f>
        <v>15227</v>
      </c>
      <c r="H168" s="219"/>
      <c r="I168" s="416"/>
      <c r="J168" s="416"/>
      <c r="K168" s="416"/>
      <c r="L168" s="416"/>
      <c r="M168" s="416"/>
      <c r="N168" s="416"/>
      <c r="O168" s="416"/>
      <c r="P168" s="416"/>
      <c r="Q168" s="416"/>
      <c r="R168" s="416"/>
      <c r="S168" s="416"/>
      <c r="T168" s="416"/>
      <c r="U168" s="416"/>
      <c r="V168" s="416"/>
      <c r="W168" s="416"/>
      <c r="X168" s="416"/>
      <c r="Y168" s="416"/>
      <c r="Z168" s="416"/>
      <c r="AA168" s="416"/>
      <c r="AB168" s="416"/>
      <c r="AC168" s="416"/>
    </row>
    <row r="169" spans="1:29" ht="15.75" thickTop="1" x14ac:dyDescent="0.2">
      <c r="A169" s="50" t="s">
        <v>323</v>
      </c>
      <c r="B169" s="123"/>
      <c r="C169" s="109"/>
      <c r="D169" s="109"/>
      <c r="E169" s="414"/>
      <c r="F169" s="47"/>
      <c r="G169" s="149"/>
    </row>
    <row r="170" spans="1:29" s="184" customFormat="1" ht="17.100000000000001" customHeight="1" thickBot="1" x14ac:dyDescent="0.25">
      <c r="A170" s="179" t="s">
        <v>107</v>
      </c>
      <c r="B170" s="180" t="s">
        <v>108</v>
      </c>
      <c r="C170" s="181">
        <v>13</v>
      </c>
      <c r="D170" s="181" t="s">
        <v>286</v>
      </c>
      <c r="E170" s="231">
        <v>90000001602</v>
      </c>
      <c r="F170" s="185" t="s">
        <v>109</v>
      </c>
      <c r="G170" s="216">
        <v>100</v>
      </c>
    </row>
    <row r="171" spans="1:29" s="282" customFormat="1" ht="17.100000000000001" customHeight="1" thickTop="1" thickBot="1" x14ac:dyDescent="0.3">
      <c r="A171" s="279" t="s">
        <v>117</v>
      </c>
      <c r="B171" s="275"/>
      <c r="C171" s="276"/>
      <c r="D171" s="276"/>
      <c r="E171" s="415"/>
      <c r="F171" s="277"/>
      <c r="G171" s="278">
        <f>SUM(G170)</f>
        <v>100</v>
      </c>
      <c r="H171" s="416"/>
      <c r="I171" s="416"/>
      <c r="J171" s="416"/>
      <c r="K171" s="416"/>
      <c r="L171" s="416"/>
      <c r="M171" s="416"/>
      <c r="N171" s="416"/>
      <c r="O171" s="416"/>
      <c r="P171" s="416"/>
      <c r="Q171" s="416"/>
      <c r="R171" s="416"/>
      <c r="S171" s="416"/>
      <c r="T171" s="416"/>
      <c r="U171" s="416"/>
      <c r="V171" s="416"/>
      <c r="W171" s="416"/>
      <c r="X171" s="416"/>
      <c r="Y171" s="416"/>
      <c r="Z171" s="416"/>
      <c r="AA171" s="416"/>
      <c r="AB171" s="416"/>
      <c r="AC171" s="416"/>
    </row>
    <row r="172" spans="1:29" s="171" customFormat="1" ht="17.100000000000001" customHeight="1" thickTop="1" x14ac:dyDescent="0.25">
      <c r="A172" s="50" t="s">
        <v>324</v>
      </c>
      <c r="B172" s="167"/>
      <c r="C172" s="168"/>
      <c r="D172" s="168" t="s">
        <v>325</v>
      </c>
      <c r="E172" s="417"/>
      <c r="F172" s="169"/>
      <c r="G172" s="170"/>
    </row>
    <row r="173" spans="1:29" s="184" customFormat="1" ht="17.100000000000001" customHeight="1" x14ac:dyDescent="0.2">
      <c r="A173" s="179" t="str">
        <f>A167</f>
        <v>6172</v>
      </c>
      <c r="B173" s="180" t="str">
        <f>B167</f>
        <v>2122</v>
      </c>
      <c r="C173" s="181">
        <v>6</v>
      </c>
      <c r="D173" s="220" t="s">
        <v>366</v>
      </c>
      <c r="E173" s="231">
        <v>90000001631</v>
      </c>
      <c r="F173" s="185" t="s">
        <v>109</v>
      </c>
      <c r="G173" s="216">
        <v>507</v>
      </c>
    </row>
    <row r="174" spans="1:29" s="208" customFormat="1" ht="22.5" customHeight="1" x14ac:dyDescent="0.2">
      <c r="A174" s="203" t="str">
        <f t="shared" ref="A174:B184" si="1">A173</f>
        <v>6172</v>
      </c>
      <c r="B174" s="204" t="str">
        <f t="shared" si="1"/>
        <v>2122</v>
      </c>
      <c r="C174" s="205">
        <v>6</v>
      </c>
      <c r="D174" s="221" t="s">
        <v>367</v>
      </c>
      <c r="E174" s="418">
        <v>90000001632</v>
      </c>
      <c r="F174" s="206" t="s">
        <v>109</v>
      </c>
      <c r="G174" s="216">
        <v>722</v>
      </c>
    </row>
    <row r="175" spans="1:29" s="184" customFormat="1" ht="14.25" x14ac:dyDescent="0.2">
      <c r="A175" s="179" t="str">
        <f t="shared" si="1"/>
        <v>6172</v>
      </c>
      <c r="B175" s="180" t="str">
        <f t="shared" si="1"/>
        <v>2122</v>
      </c>
      <c r="C175" s="181">
        <v>6</v>
      </c>
      <c r="D175" s="220" t="s">
        <v>368</v>
      </c>
      <c r="E175" s="231">
        <v>90000001633</v>
      </c>
      <c r="F175" s="185" t="s">
        <v>109</v>
      </c>
      <c r="G175" s="216">
        <v>1141</v>
      </c>
    </row>
    <row r="176" spans="1:29" s="208" customFormat="1" ht="27.75" customHeight="1" x14ac:dyDescent="0.2">
      <c r="A176" s="203" t="str">
        <f t="shared" si="1"/>
        <v>6172</v>
      </c>
      <c r="B176" s="204" t="str">
        <f t="shared" si="1"/>
        <v>2122</v>
      </c>
      <c r="C176" s="205">
        <v>6</v>
      </c>
      <c r="D176" s="221" t="s">
        <v>369</v>
      </c>
      <c r="E176" s="418">
        <v>90000001634</v>
      </c>
      <c r="F176" s="206" t="s">
        <v>109</v>
      </c>
      <c r="G176" s="216">
        <v>100</v>
      </c>
    </row>
    <row r="177" spans="1:7" s="184" customFormat="1" ht="16.5" customHeight="1" x14ac:dyDescent="0.2">
      <c r="A177" s="179" t="str">
        <f t="shared" si="1"/>
        <v>6172</v>
      </c>
      <c r="B177" s="180" t="str">
        <f t="shared" si="1"/>
        <v>2122</v>
      </c>
      <c r="C177" s="181">
        <v>6</v>
      </c>
      <c r="D177" s="220" t="s">
        <v>370</v>
      </c>
      <c r="E177" s="231">
        <v>90000001635</v>
      </c>
      <c r="F177" s="185" t="s">
        <v>109</v>
      </c>
      <c r="G177" s="216">
        <v>946</v>
      </c>
    </row>
    <row r="178" spans="1:7" s="208" customFormat="1" ht="26.25" customHeight="1" x14ac:dyDescent="0.2">
      <c r="A178" s="203" t="str">
        <f t="shared" si="1"/>
        <v>6172</v>
      </c>
      <c r="B178" s="204" t="str">
        <f t="shared" si="1"/>
        <v>2122</v>
      </c>
      <c r="C178" s="205">
        <v>6</v>
      </c>
      <c r="D178" s="221" t="s">
        <v>231</v>
      </c>
      <c r="E178" s="418">
        <v>90000001636</v>
      </c>
      <c r="F178" s="206" t="s">
        <v>109</v>
      </c>
      <c r="G178" s="216">
        <v>251</v>
      </c>
    </row>
    <row r="179" spans="1:7" s="184" customFormat="1" ht="16.5" customHeight="1" x14ac:dyDescent="0.2">
      <c r="A179" s="179" t="str">
        <f t="shared" si="1"/>
        <v>6172</v>
      </c>
      <c r="B179" s="180" t="str">
        <f t="shared" si="1"/>
        <v>2122</v>
      </c>
      <c r="C179" s="181">
        <v>6</v>
      </c>
      <c r="D179" s="220" t="s">
        <v>232</v>
      </c>
      <c r="E179" s="231">
        <v>90000001637</v>
      </c>
      <c r="F179" s="185" t="s">
        <v>109</v>
      </c>
      <c r="G179" s="216">
        <v>1190</v>
      </c>
    </row>
    <row r="180" spans="1:7" s="208" customFormat="1" ht="25.5" customHeight="1" x14ac:dyDescent="0.2">
      <c r="A180" s="203" t="str">
        <f t="shared" si="1"/>
        <v>6172</v>
      </c>
      <c r="B180" s="204" t="str">
        <f t="shared" si="1"/>
        <v>2122</v>
      </c>
      <c r="C180" s="205">
        <v>6</v>
      </c>
      <c r="D180" s="221" t="s">
        <v>233</v>
      </c>
      <c r="E180" s="418">
        <v>90000001638</v>
      </c>
      <c r="F180" s="206" t="s">
        <v>109</v>
      </c>
      <c r="G180" s="216">
        <v>6836</v>
      </c>
    </row>
    <row r="181" spans="1:7" s="208" customFormat="1" ht="25.5" x14ac:dyDescent="0.2">
      <c r="A181" s="203" t="str">
        <f t="shared" si="1"/>
        <v>6172</v>
      </c>
      <c r="B181" s="204" t="str">
        <f t="shared" si="1"/>
        <v>2122</v>
      </c>
      <c r="C181" s="205">
        <v>6</v>
      </c>
      <c r="D181" s="221" t="s">
        <v>234</v>
      </c>
      <c r="E181" s="418">
        <v>90000001639</v>
      </c>
      <c r="F181" s="206" t="s">
        <v>109</v>
      </c>
      <c r="G181" s="216">
        <v>1307</v>
      </c>
    </row>
    <row r="182" spans="1:7" s="208" customFormat="1" ht="27.75" customHeight="1" x14ac:dyDescent="0.2">
      <c r="A182" s="203" t="str">
        <f t="shared" si="1"/>
        <v>6172</v>
      </c>
      <c r="B182" s="204" t="str">
        <f t="shared" si="1"/>
        <v>2122</v>
      </c>
      <c r="C182" s="205">
        <v>6</v>
      </c>
      <c r="D182" s="221" t="s">
        <v>371</v>
      </c>
      <c r="E182" s="418">
        <v>90000001640</v>
      </c>
      <c r="F182" s="206" t="s">
        <v>109</v>
      </c>
      <c r="G182" s="216">
        <v>2629</v>
      </c>
    </row>
    <row r="183" spans="1:7" s="208" customFormat="1" ht="30" customHeight="1" x14ac:dyDescent="0.2">
      <c r="A183" s="203" t="str">
        <f t="shared" si="1"/>
        <v>6172</v>
      </c>
      <c r="B183" s="204" t="str">
        <f t="shared" si="1"/>
        <v>2122</v>
      </c>
      <c r="C183" s="205">
        <v>6</v>
      </c>
      <c r="D183" s="221" t="s">
        <v>235</v>
      </c>
      <c r="E183" s="418">
        <v>90000001641</v>
      </c>
      <c r="F183" s="206" t="s">
        <v>109</v>
      </c>
      <c r="G183" s="216">
        <v>722</v>
      </c>
    </row>
    <row r="184" spans="1:7" s="184" customFormat="1" ht="26.25" customHeight="1" x14ac:dyDescent="0.2">
      <c r="A184" s="179" t="str">
        <f t="shared" si="1"/>
        <v>6172</v>
      </c>
      <c r="B184" s="180" t="str">
        <f t="shared" si="1"/>
        <v>2122</v>
      </c>
      <c r="C184" s="181">
        <v>6</v>
      </c>
      <c r="D184" s="220" t="s">
        <v>236</v>
      </c>
      <c r="E184" s="231">
        <v>90000001642</v>
      </c>
      <c r="F184" s="185" t="s">
        <v>109</v>
      </c>
      <c r="G184" s="216">
        <v>3087</v>
      </c>
    </row>
    <row r="185" spans="1:7" s="184" customFormat="1" ht="26.25" customHeight="1" x14ac:dyDescent="0.2">
      <c r="A185" s="179">
        <v>6172</v>
      </c>
      <c r="B185" s="180">
        <v>2122</v>
      </c>
      <c r="C185" s="181">
        <v>6</v>
      </c>
      <c r="D185" s="227" t="s">
        <v>237</v>
      </c>
      <c r="E185" s="231">
        <v>90000001644</v>
      </c>
      <c r="F185" s="185" t="s">
        <v>109</v>
      </c>
      <c r="G185" s="216">
        <v>272</v>
      </c>
    </row>
    <row r="186" spans="1:7" s="184" customFormat="1" ht="18.75" customHeight="1" x14ac:dyDescent="0.2">
      <c r="A186" s="179">
        <f t="shared" ref="A186:B201" si="2">A185</f>
        <v>6172</v>
      </c>
      <c r="B186" s="180">
        <f t="shared" si="2"/>
        <v>2122</v>
      </c>
      <c r="C186" s="181">
        <v>6</v>
      </c>
      <c r="D186" s="220" t="s">
        <v>238</v>
      </c>
      <c r="E186" s="231">
        <v>90000001645</v>
      </c>
      <c r="F186" s="185" t="s">
        <v>109</v>
      </c>
      <c r="G186" s="216">
        <v>1990</v>
      </c>
    </row>
    <row r="187" spans="1:7" s="184" customFormat="1" ht="18.75" customHeight="1" x14ac:dyDescent="0.2">
      <c r="A187" s="179">
        <f t="shared" si="2"/>
        <v>6172</v>
      </c>
      <c r="B187" s="180">
        <f t="shared" si="2"/>
        <v>2122</v>
      </c>
      <c r="C187" s="181">
        <v>6</v>
      </c>
      <c r="D187" s="220" t="s">
        <v>239</v>
      </c>
      <c r="E187" s="231">
        <v>90000001646</v>
      </c>
      <c r="F187" s="185" t="s">
        <v>109</v>
      </c>
      <c r="G187" s="216">
        <v>145</v>
      </c>
    </row>
    <row r="188" spans="1:7" s="184" customFormat="1" ht="18.75" customHeight="1" x14ac:dyDescent="0.2">
      <c r="A188" s="179">
        <f t="shared" si="2"/>
        <v>6172</v>
      </c>
      <c r="B188" s="180">
        <f t="shared" si="2"/>
        <v>2122</v>
      </c>
      <c r="C188" s="181">
        <v>6</v>
      </c>
      <c r="D188" s="228" t="s">
        <v>240</v>
      </c>
      <c r="E188" s="231">
        <v>90000001647</v>
      </c>
      <c r="F188" s="185" t="s">
        <v>109</v>
      </c>
      <c r="G188" s="216">
        <v>972</v>
      </c>
    </row>
    <row r="189" spans="1:7" s="184" customFormat="1" ht="18.75" customHeight="1" x14ac:dyDescent="0.2">
      <c r="A189" s="179">
        <f t="shared" si="2"/>
        <v>6172</v>
      </c>
      <c r="B189" s="180">
        <f t="shared" si="2"/>
        <v>2122</v>
      </c>
      <c r="C189" s="181">
        <v>6</v>
      </c>
      <c r="D189" s="228" t="s">
        <v>241</v>
      </c>
      <c r="E189" s="231">
        <v>90000001648</v>
      </c>
      <c r="F189" s="185" t="s">
        <v>109</v>
      </c>
      <c r="G189" s="216">
        <v>264</v>
      </c>
    </row>
    <row r="190" spans="1:7" s="184" customFormat="1" ht="17.100000000000001" customHeight="1" x14ac:dyDescent="0.2">
      <c r="A190" s="179">
        <f t="shared" si="2"/>
        <v>6172</v>
      </c>
      <c r="B190" s="180">
        <f t="shared" si="2"/>
        <v>2122</v>
      </c>
      <c r="C190" s="181">
        <v>6</v>
      </c>
      <c r="D190" s="228" t="s">
        <v>242</v>
      </c>
      <c r="E190" s="231">
        <v>90000001649</v>
      </c>
      <c r="F190" s="185" t="s">
        <v>109</v>
      </c>
      <c r="G190" s="216">
        <v>238</v>
      </c>
    </row>
    <row r="191" spans="1:7" s="184" customFormat="1" ht="17.100000000000001" customHeight="1" x14ac:dyDescent="0.2">
      <c r="A191" s="179">
        <f t="shared" si="2"/>
        <v>6172</v>
      </c>
      <c r="B191" s="180">
        <f t="shared" si="2"/>
        <v>2122</v>
      </c>
      <c r="C191" s="181">
        <v>6</v>
      </c>
      <c r="D191" s="228" t="s">
        <v>243</v>
      </c>
      <c r="E191" s="231">
        <v>90000001650</v>
      </c>
      <c r="F191" s="185" t="s">
        <v>109</v>
      </c>
      <c r="G191" s="216">
        <v>445</v>
      </c>
    </row>
    <row r="192" spans="1:7" s="184" customFormat="1" ht="17.100000000000001" customHeight="1" x14ac:dyDescent="0.2">
      <c r="A192" s="179">
        <f t="shared" si="2"/>
        <v>6172</v>
      </c>
      <c r="B192" s="180">
        <f t="shared" si="2"/>
        <v>2122</v>
      </c>
      <c r="C192" s="181">
        <v>6</v>
      </c>
      <c r="D192" s="228" t="s">
        <v>244</v>
      </c>
      <c r="E192" s="231">
        <v>90000001651</v>
      </c>
      <c r="F192" s="185" t="s">
        <v>109</v>
      </c>
      <c r="G192" s="216">
        <v>98</v>
      </c>
    </row>
    <row r="193" spans="1:7" s="184" customFormat="1" ht="17.100000000000001" customHeight="1" x14ac:dyDescent="0.2">
      <c r="A193" s="179">
        <f t="shared" si="2"/>
        <v>6172</v>
      </c>
      <c r="B193" s="180">
        <f t="shared" si="2"/>
        <v>2122</v>
      </c>
      <c r="C193" s="181">
        <v>6</v>
      </c>
      <c r="D193" s="228" t="s">
        <v>245</v>
      </c>
      <c r="E193" s="231">
        <v>90000001652</v>
      </c>
      <c r="F193" s="185" t="s">
        <v>109</v>
      </c>
      <c r="G193" s="216">
        <v>766</v>
      </c>
    </row>
    <row r="194" spans="1:7" s="184" customFormat="1" ht="17.100000000000001" customHeight="1" x14ac:dyDescent="0.2">
      <c r="A194" s="179">
        <f t="shared" si="2"/>
        <v>6172</v>
      </c>
      <c r="B194" s="180">
        <f t="shared" si="2"/>
        <v>2122</v>
      </c>
      <c r="C194" s="181">
        <v>6</v>
      </c>
      <c r="D194" s="228" t="s">
        <v>246</v>
      </c>
      <c r="E194" s="231">
        <v>90000001653</v>
      </c>
      <c r="F194" s="185" t="s">
        <v>109</v>
      </c>
      <c r="G194" s="216">
        <v>343</v>
      </c>
    </row>
    <row r="195" spans="1:7" s="184" customFormat="1" ht="17.100000000000001" customHeight="1" x14ac:dyDescent="0.2">
      <c r="A195" s="179">
        <f t="shared" si="2"/>
        <v>6172</v>
      </c>
      <c r="B195" s="180">
        <f t="shared" si="2"/>
        <v>2122</v>
      </c>
      <c r="C195" s="181">
        <v>6</v>
      </c>
      <c r="D195" s="228" t="s">
        <v>247</v>
      </c>
      <c r="E195" s="231">
        <v>90000001654</v>
      </c>
      <c r="F195" s="185" t="s">
        <v>109</v>
      </c>
      <c r="G195" s="216">
        <v>879</v>
      </c>
    </row>
    <row r="196" spans="1:7" s="184" customFormat="1" ht="17.100000000000001" customHeight="1" x14ac:dyDescent="0.2">
      <c r="A196" s="179">
        <f t="shared" si="2"/>
        <v>6172</v>
      </c>
      <c r="B196" s="180">
        <f t="shared" si="2"/>
        <v>2122</v>
      </c>
      <c r="C196" s="181">
        <v>6</v>
      </c>
      <c r="D196" s="228" t="s">
        <v>248</v>
      </c>
      <c r="E196" s="231">
        <v>90000001655</v>
      </c>
      <c r="F196" s="185" t="s">
        <v>109</v>
      </c>
      <c r="G196" s="216">
        <v>255</v>
      </c>
    </row>
    <row r="197" spans="1:7" s="184" customFormat="1" ht="17.100000000000001" customHeight="1" x14ac:dyDescent="0.2">
      <c r="A197" s="179">
        <f t="shared" si="2"/>
        <v>6172</v>
      </c>
      <c r="B197" s="180">
        <f t="shared" si="2"/>
        <v>2122</v>
      </c>
      <c r="C197" s="181">
        <v>6</v>
      </c>
      <c r="D197" s="228" t="s">
        <v>249</v>
      </c>
      <c r="E197" s="231">
        <v>90000001656</v>
      </c>
      <c r="F197" s="185" t="s">
        <v>109</v>
      </c>
      <c r="G197" s="216">
        <v>4099</v>
      </c>
    </row>
    <row r="198" spans="1:7" s="184" customFormat="1" ht="17.100000000000001" customHeight="1" x14ac:dyDescent="0.2">
      <c r="A198" s="179">
        <f t="shared" si="2"/>
        <v>6172</v>
      </c>
      <c r="B198" s="180">
        <f t="shared" si="2"/>
        <v>2122</v>
      </c>
      <c r="C198" s="181">
        <v>6</v>
      </c>
      <c r="D198" s="229" t="s">
        <v>250</v>
      </c>
      <c r="E198" s="231">
        <v>90000001657</v>
      </c>
      <c r="F198" s="185" t="s">
        <v>109</v>
      </c>
      <c r="G198" s="216">
        <v>3011</v>
      </c>
    </row>
    <row r="199" spans="1:7" s="184" customFormat="1" ht="17.100000000000001" customHeight="1" x14ac:dyDescent="0.2">
      <c r="A199" s="179">
        <f t="shared" si="2"/>
        <v>6172</v>
      </c>
      <c r="B199" s="180">
        <f t="shared" si="2"/>
        <v>2122</v>
      </c>
      <c r="C199" s="181">
        <v>6</v>
      </c>
      <c r="D199" s="228" t="s">
        <v>333</v>
      </c>
      <c r="E199" s="231">
        <v>90000001658</v>
      </c>
      <c r="F199" s="185" t="s">
        <v>109</v>
      </c>
      <c r="G199" s="216">
        <v>534</v>
      </c>
    </row>
    <row r="200" spans="1:7" s="184" customFormat="1" ht="17.100000000000001" customHeight="1" x14ac:dyDescent="0.2">
      <c r="A200" s="179">
        <f t="shared" si="2"/>
        <v>6172</v>
      </c>
      <c r="B200" s="180">
        <f t="shared" si="2"/>
        <v>2122</v>
      </c>
      <c r="C200" s="181">
        <v>6</v>
      </c>
      <c r="D200" s="228" t="s">
        <v>251</v>
      </c>
      <c r="E200" s="231">
        <v>90000001659</v>
      </c>
      <c r="F200" s="185" t="s">
        <v>109</v>
      </c>
      <c r="G200" s="216">
        <v>2009</v>
      </c>
    </row>
    <row r="201" spans="1:7" s="184" customFormat="1" ht="17.100000000000001" customHeight="1" thickBot="1" x14ac:dyDescent="0.25">
      <c r="A201" s="209">
        <f t="shared" si="2"/>
        <v>6172</v>
      </c>
      <c r="B201" s="210">
        <f t="shared" si="2"/>
        <v>2122</v>
      </c>
      <c r="C201" s="211">
        <v>6</v>
      </c>
      <c r="D201" s="247" t="s">
        <v>252</v>
      </c>
      <c r="E201" s="419">
        <v>90000001660</v>
      </c>
      <c r="F201" s="212" t="s">
        <v>109</v>
      </c>
      <c r="G201" s="420">
        <v>882</v>
      </c>
    </row>
    <row r="202" spans="1:7" s="208" customFormat="1" ht="17.100000000000001" customHeight="1" thickTop="1" x14ac:dyDescent="0.2">
      <c r="A202" s="427"/>
      <c r="B202" s="427"/>
      <c r="C202" s="428"/>
      <c r="D202" s="221"/>
      <c r="E202" s="428"/>
    </row>
    <row r="203" spans="1:7" s="208" customFormat="1" ht="17.100000000000001" customHeight="1" x14ac:dyDescent="0.2">
      <c r="A203" s="427"/>
      <c r="B203" s="427"/>
      <c r="C203" s="428"/>
      <c r="D203" s="221"/>
      <c r="E203" s="428"/>
      <c r="G203" s="219"/>
    </row>
    <row r="204" spans="1:7" s="208" customFormat="1" ht="17.100000000000001" customHeight="1" x14ac:dyDescent="0.2">
      <c r="A204" s="427"/>
      <c r="B204" s="427"/>
      <c r="C204" s="428"/>
      <c r="D204" s="221"/>
      <c r="E204" s="428"/>
      <c r="G204" s="219"/>
    </row>
    <row r="205" spans="1:7" s="208" customFormat="1" ht="17.100000000000001" customHeight="1" x14ac:dyDescent="0.2">
      <c r="A205" s="427"/>
      <c r="B205" s="427"/>
      <c r="C205" s="428"/>
      <c r="D205" s="221"/>
      <c r="E205" s="428"/>
      <c r="G205" s="219"/>
    </row>
    <row r="206" spans="1:7" s="208" customFormat="1" ht="17.100000000000001" customHeight="1" x14ac:dyDescent="0.2">
      <c r="A206" s="427"/>
      <c r="B206" s="427"/>
      <c r="C206" s="428"/>
      <c r="D206" s="221"/>
      <c r="E206" s="428"/>
      <c r="G206" s="219"/>
    </row>
    <row r="207" spans="1:7" s="208" customFormat="1" ht="17.100000000000001" customHeight="1" x14ac:dyDescent="0.2">
      <c r="A207" s="427"/>
      <c r="B207" s="427"/>
      <c r="C207" s="428"/>
      <c r="D207" s="221"/>
      <c r="E207" s="428"/>
      <c r="G207" s="219"/>
    </row>
    <row r="208" spans="1:7" s="208" customFormat="1" ht="17.100000000000001" customHeight="1" thickBot="1" x14ac:dyDescent="0.25">
      <c r="A208" s="223"/>
      <c r="B208" s="223"/>
      <c r="C208" s="224"/>
      <c r="D208" s="222"/>
      <c r="E208" s="224"/>
      <c r="F208" s="225"/>
      <c r="G208" s="226" t="s">
        <v>332</v>
      </c>
    </row>
    <row r="209" spans="1:29" s="283" customFormat="1" ht="26.25" customHeight="1" thickTop="1" thickBot="1" x14ac:dyDescent="0.25">
      <c r="A209" s="263" t="s">
        <v>3</v>
      </c>
      <c r="B209" s="264" t="s">
        <v>4</v>
      </c>
      <c r="C209" s="265" t="s">
        <v>5</v>
      </c>
      <c r="D209" s="265"/>
      <c r="E209" s="421" t="s">
        <v>106</v>
      </c>
      <c r="F209" s="266" t="s">
        <v>6</v>
      </c>
      <c r="G209" s="267" t="s">
        <v>419</v>
      </c>
      <c r="H209" s="24"/>
      <c r="I209" s="24"/>
      <c r="J209" s="24"/>
      <c r="K209" s="24"/>
      <c r="L209" s="24"/>
      <c r="M209" s="24"/>
      <c r="N209" s="24"/>
      <c r="O209" s="24"/>
      <c r="P209" s="24"/>
      <c r="Q209" s="24"/>
      <c r="R209" s="24"/>
      <c r="S209" s="24"/>
      <c r="T209" s="24"/>
      <c r="U209" s="24"/>
      <c r="V209" s="24"/>
      <c r="W209" s="24"/>
      <c r="X209" s="24"/>
      <c r="Y209" s="24"/>
      <c r="Z209" s="24"/>
      <c r="AA209" s="24"/>
      <c r="AB209" s="24"/>
      <c r="AC209" s="24"/>
    </row>
    <row r="210" spans="1:29" s="184" customFormat="1" ht="17.100000000000001" customHeight="1" thickTop="1" x14ac:dyDescent="0.2">
      <c r="A210" s="179">
        <f>A201</f>
        <v>6172</v>
      </c>
      <c r="B210" s="180">
        <f>B201</f>
        <v>2122</v>
      </c>
      <c r="C210" s="181">
        <v>6</v>
      </c>
      <c r="D210" s="228" t="s">
        <v>253</v>
      </c>
      <c r="E210" s="231">
        <v>90000001661</v>
      </c>
      <c r="F210" s="185" t="s">
        <v>109</v>
      </c>
      <c r="G210" s="216">
        <v>972</v>
      </c>
    </row>
    <row r="211" spans="1:29" s="184" customFormat="1" ht="17.25" customHeight="1" x14ac:dyDescent="0.2">
      <c r="A211" s="179">
        <f t="shared" ref="A211:B212" si="3">A210</f>
        <v>6172</v>
      </c>
      <c r="B211" s="180">
        <f t="shared" si="3"/>
        <v>2122</v>
      </c>
      <c r="C211" s="181">
        <v>6</v>
      </c>
      <c r="D211" s="228" t="s">
        <v>254</v>
      </c>
      <c r="E211" s="231">
        <v>90000001662</v>
      </c>
      <c r="F211" s="185" t="s">
        <v>109</v>
      </c>
      <c r="G211" s="216">
        <v>889</v>
      </c>
    </row>
    <row r="212" spans="1:29" s="184" customFormat="1" ht="17.100000000000001" customHeight="1" thickBot="1" x14ac:dyDescent="0.25">
      <c r="A212" s="209">
        <f t="shared" si="3"/>
        <v>6172</v>
      </c>
      <c r="B212" s="210">
        <f t="shared" si="3"/>
        <v>2122</v>
      </c>
      <c r="C212" s="211">
        <v>6</v>
      </c>
      <c r="D212" s="230" t="s">
        <v>255</v>
      </c>
      <c r="E212" s="419">
        <v>90000001663</v>
      </c>
      <c r="F212" s="212" t="s">
        <v>109</v>
      </c>
      <c r="G212" s="216">
        <v>1390</v>
      </c>
    </row>
    <row r="213" spans="1:29" s="282" customFormat="1" ht="17.100000000000001" customHeight="1" thickTop="1" thickBot="1" x14ac:dyDescent="0.3">
      <c r="A213" s="274" t="s">
        <v>118</v>
      </c>
      <c r="B213" s="275"/>
      <c r="C213" s="276"/>
      <c r="D213" s="276"/>
      <c r="E213" s="415"/>
      <c r="F213" s="277"/>
      <c r="G213" s="278">
        <f>SUM(G173:G212)</f>
        <v>39891</v>
      </c>
      <c r="H213" s="416"/>
      <c r="I213" s="416"/>
      <c r="J213" s="416"/>
      <c r="K213" s="416"/>
      <c r="L213" s="416"/>
      <c r="M213" s="416"/>
      <c r="N213" s="416"/>
      <c r="O213" s="416"/>
      <c r="P213" s="416"/>
      <c r="Q213" s="416"/>
      <c r="R213" s="416"/>
      <c r="S213" s="416"/>
      <c r="T213" s="416"/>
      <c r="U213" s="416"/>
      <c r="V213" s="416"/>
      <c r="W213" s="416"/>
      <c r="X213" s="416"/>
      <c r="Y213" s="416"/>
      <c r="Z213" s="416"/>
      <c r="AA213" s="416"/>
      <c r="AB213" s="416"/>
      <c r="AC213" s="416"/>
    </row>
    <row r="214" spans="1:29" s="184" customFormat="1" ht="17.100000000000001" customHeight="1" thickTop="1" x14ac:dyDescent="0.2">
      <c r="A214" s="50" t="s">
        <v>326</v>
      </c>
      <c r="B214" s="123"/>
      <c r="C214" s="109"/>
      <c r="D214" s="109"/>
      <c r="E214" s="414"/>
      <c r="F214" s="47"/>
      <c r="G214" s="149"/>
    </row>
    <row r="215" spans="1:29" s="184" customFormat="1" ht="17.100000000000001" customHeight="1" x14ac:dyDescent="0.2">
      <c r="A215" s="179">
        <v>6172</v>
      </c>
      <c r="B215" s="180">
        <v>2122</v>
      </c>
      <c r="C215" s="181">
        <v>6</v>
      </c>
      <c r="D215" s="181" t="s">
        <v>430</v>
      </c>
      <c r="E215" s="231">
        <v>90000001700</v>
      </c>
      <c r="F215" s="185" t="s">
        <v>109</v>
      </c>
      <c r="G215" s="216">
        <v>4833</v>
      </c>
    </row>
    <row r="216" spans="1:29" s="184" customFormat="1" ht="17.100000000000001" customHeight="1" x14ac:dyDescent="0.2">
      <c r="A216" s="179">
        <v>6172</v>
      </c>
      <c r="B216" s="180">
        <v>2122</v>
      </c>
      <c r="C216" s="181">
        <v>6</v>
      </c>
      <c r="D216" s="181" t="s">
        <v>431</v>
      </c>
      <c r="E216" s="231">
        <v>90000001701</v>
      </c>
      <c r="F216" s="185" t="s">
        <v>109</v>
      </c>
      <c r="G216" s="216">
        <v>833</v>
      </c>
    </row>
    <row r="217" spans="1:29" s="184" customFormat="1" ht="17.100000000000001" hidden="1" customHeight="1" x14ac:dyDescent="0.2">
      <c r="A217" s="179">
        <v>6172</v>
      </c>
      <c r="B217" s="180">
        <v>2122</v>
      </c>
      <c r="C217" s="231">
        <v>6</v>
      </c>
      <c r="D217" s="232" t="s">
        <v>426</v>
      </c>
      <c r="E217" s="231">
        <v>90000001700</v>
      </c>
      <c r="F217" s="185" t="s">
        <v>109</v>
      </c>
      <c r="G217" s="216">
        <v>4833</v>
      </c>
    </row>
    <row r="218" spans="1:29" s="184" customFormat="1" ht="17.100000000000001" hidden="1" customHeight="1" x14ac:dyDescent="0.2">
      <c r="A218" s="179">
        <v>6172</v>
      </c>
      <c r="B218" s="180">
        <v>2122</v>
      </c>
      <c r="C218" s="181">
        <v>6</v>
      </c>
      <c r="D218" s="232" t="s">
        <v>427</v>
      </c>
      <c r="E218" s="231">
        <v>90000001702</v>
      </c>
      <c r="F218" s="185" t="s">
        <v>109</v>
      </c>
      <c r="G218" s="216">
        <v>833</v>
      </c>
    </row>
    <row r="219" spans="1:29" s="184" customFormat="1" ht="31.5" customHeight="1" thickBot="1" x14ac:dyDescent="0.25">
      <c r="A219" s="209">
        <v>6172</v>
      </c>
      <c r="B219" s="210">
        <v>2122</v>
      </c>
      <c r="C219" s="211">
        <v>6</v>
      </c>
      <c r="D219" s="234" t="s">
        <v>257</v>
      </c>
      <c r="E219" s="419">
        <v>90000001704</v>
      </c>
      <c r="F219" s="212" t="s">
        <v>109</v>
      </c>
      <c r="G219" s="420">
        <v>6307</v>
      </c>
    </row>
    <row r="220" spans="1:29" s="289" customFormat="1" ht="27" customHeight="1" thickTop="1" thickBot="1" x14ac:dyDescent="0.3">
      <c r="A220" s="268" t="s">
        <v>119</v>
      </c>
      <c r="B220" s="285"/>
      <c r="C220" s="286"/>
      <c r="D220" s="286"/>
      <c r="E220" s="422"/>
      <c r="F220" s="287"/>
      <c r="G220" s="272">
        <f>G215+G216+G219</f>
        <v>11973</v>
      </c>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row>
    <row r="221" spans="1:29" s="283" customFormat="1" ht="27" customHeight="1" thickTop="1" thickBot="1" x14ac:dyDescent="0.3">
      <c r="A221" s="517" t="s">
        <v>111</v>
      </c>
      <c r="B221" s="518"/>
      <c r="C221" s="518"/>
      <c r="D221" s="518"/>
      <c r="E221" s="518"/>
      <c r="F221" s="519"/>
      <c r="G221" s="288">
        <f>SUM(G129,G154,G158,G168,G171,G213,G220)</f>
        <v>150776</v>
      </c>
      <c r="H221" s="24"/>
      <c r="I221" s="24"/>
      <c r="J221" s="24"/>
      <c r="K221" s="24"/>
      <c r="L221" s="24"/>
      <c r="M221" s="24"/>
      <c r="N221" s="24"/>
      <c r="O221" s="24"/>
      <c r="P221" s="24"/>
      <c r="Q221" s="24"/>
      <c r="R221" s="24"/>
      <c r="S221" s="24"/>
      <c r="T221" s="24"/>
      <c r="U221" s="24"/>
      <c r="V221" s="24"/>
      <c r="W221" s="24"/>
      <c r="X221" s="24"/>
      <c r="Y221" s="24"/>
      <c r="Z221" s="24"/>
      <c r="AA221" s="24"/>
      <c r="AB221" s="24"/>
      <c r="AC221" s="24"/>
    </row>
    <row r="222" spans="1:29" ht="13.5" thickTop="1" x14ac:dyDescent="0.2">
      <c r="A222" s="509"/>
      <c r="B222" s="509"/>
      <c r="C222" s="509"/>
      <c r="D222" s="509"/>
      <c r="E222" s="509"/>
      <c r="F222" s="509"/>
      <c r="G222" s="509"/>
    </row>
    <row r="223" spans="1:29" x14ac:dyDescent="0.2">
      <c r="A223" s="511"/>
      <c r="B223" s="512"/>
      <c r="C223" s="512"/>
      <c r="D223" s="512"/>
      <c r="E223" s="512"/>
      <c r="F223" s="512"/>
      <c r="G223" s="512"/>
    </row>
    <row r="224" spans="1:29" x14ac:dyDescent="0.2">
      <c r="A224" s="512"/>
      <c r="B224" s="512"/>
      <c r="C224" s="512"/>
      <c r="D224" s="512"/>
      <c r="E224" s="512"/>
      <c r="F224" s="512"/>
      <c r="G224" s="512"/>
    </row>
    <row r="225" spans="1:7" ht="12.75" customHeight="1" x14ac:dyDescent="0.2">
      <c r="A225" s="24"/>
      <c r="B225" s="24"/>
      <c r="C225" s="24"/>
      <c r="D225" s="24"/>
      <c r="E225" s="24"/>
      <c r="G225" s="24"/>
    </row>
    <row r="226" spans="1:7" x14ac:dyDescent="0.2">
      <c r="A226" s="24"/>
      <c r="B226" s="24"/>
      <c r="C226" s="24"/>
      <c r="D226" s="24"/>
      <c r="E226" s="24"/>
      <c r="G226" s="24"/>
    </row>
    <row r="227" spans="1:7" x14ac:dyDescent="0.2">
      <c r="A227" s="24"/>
      <c r="B227" s="24"/>
      <c r="C227" s="24"/>
      <c r="D227" s="24"/>
      <c r="E227" s="24"/>
      <c r="G227" s="24"/>
    </row>
    <row r="228" spans="1:7" x14ac:dyDescent="0.2">
      <c r="A228" s="24"/>
      <c r="B228" s="24"/>
      <c r="C228" s="24"/>
      <c r="D228" s="24"/>
      <c r="E228" s="24"/>
      <c r="G228" s="24"/>
    </row>
    <row r="241" spans="1:7" x14ac:dyDescent="0.2">
      <c r="A241" s="24"/>
      <c r="B241" s="24"/>
      <c r="C241" s="24"/>
      <c r="D241" s="24"/>
      <c r="E241" s="24"/>
      <c r="G241" s="24"/>
    </row>
    <row r="242" spans="1:7" x14ac:dyDescent="0.2">
      <c r="A242" s="24"/>
      <c r="B242" s="24"/>
      <c r="C242" s="24"/>
      <c r="D242" s="24"/>
      <c r="E242" s="24"/>
      <c r="G242" s="24"/>
    </row>
    <row r="243" spans="1:7" x14ac:dyDescent="0.2">
      <c r="A243" s="24"/>
      <c r="B243" s="24"/>
      <c r="C243" s="24"/>
      <c r="D243" s="24"/>
      <c r="E243" s="24"/>
      <c r="G243" s="24"/>
    </row>
    <row r="244" spans="1:7" x14ac:dyDescent="0.2">
      <c r="A244" s="24"/>
      <c r="B244" s="24"/>
      <c r="C244" s="24"/>
      <c r="D244" s="24"/>
      <c r="E244" s="24"/>
      <c r="G244" s="24"/>
    </row>
    <row r="245" spans="1:7" x14ac:dyDescent="0.2">
      <c r="A245" s="24"/>
      <c r="B245" s="24"/>
      <c r="C245" s="24"/>
      <c r="D245" s="24"/>
      <c r="E245" s="24"/>
      <c r="G245" s="24"/>
    </row>
    <row r="246" spans="1:7" x14ac:dyDescent="0.2">
      <c r="A246" s="24"/>
      <c r="B246" s="24"/>
      <c r="C246" s="24"/>
      <c r="D246" s="24"/>
      <c r="E246" s="24"/>
      <c r="G246" s="24"/>
    </row>
    <row r="247" spans="1:7" x14ac:dyDescent="0.2">
      <c r="A247" s="24"/>
      <c r="B247" s="24"/>
      <c r="C247" s="24"/>
      <c r="D247" s="24"/>
      <c r="E247" s="24"/>
      <c r="G247" s="24"/>
    </row>
    <row r="248" spans="1:7" x14ac:dyDescent="0.2">
      <c r="A248" s="24"/>
      <c r="B248" s="24"/>
      <c r="C248" s="24"/>
      <c r="D248" s="24"/>
      <c r="E248" s="24"/>
      <c r="G248" s="24"/>
    </row>
    <row r="249" spans="1:7" x14ac:dyDescent="0.2">
      <c r="A249" s="24"/>
      <c r="B249" s="24"/>
      <c r="C249" s="24"/>
      <c r="D249" s="24"/>
      <c r="E249" s="24"/>
      <c r="G249" s="24"/>
    </row>
    <row r="250" spans="1:7" x14ac:dyDescent="0.2">
      <c r="A250" s="24"/>
      <c r="B250" s="24"/>
      <c r="C250" s="24"/>
      <c r="D250" s="24"/>
      <c r="E250" s="24"/>
      <c r="G250" s="24"/>
    </row>
    <row r="251" spans="1:7" x14ac:dyDescent="0.2">
      <c r="A251" s="24"/>
      <c r="B251" s="24"/>
      <c r="C251" s="24"/>
      <c r="D251" s="24"/>
      <c r="E251" s="24"/>
      <c r="G251" s="24"/>
    </row>
    <row r="252" spans="1:7" x14ac:dyDescent="0.2">
      <c r="A252" s="24"/>
      <c r="B252" s="24"/>
      <c r="C252" s="24"/>
      <c r="D252" s="24"/>
      <c r="E252" s="24"/>
      <c r="G252" s="24"/>
    </row>
    <row r="253" spans="1:7" x14ac:dyDescent="0.2">
      <c r="A253" s="24"/>
      <c r="B253" s="24"/>
      <c r="C253" s="24"/>
      <c r="D253" s="24"/>
      <c r="E253" s="24"/>
      <c r="G253" s="24"/>
    </row>
    <row r="254" spans="1:7" x14ac:dyDescent="0.2">
      <c r="A254" s="24"/>
      <c r="B254" s="24"/>
      <c r="C254" s="24"/>
      <c r="D254" s="24"/>
      <c r="E254" s="24"/>
      <c r="G254" s="24"/>
    </row>
    <row r="255" spans="1:7" x14ac:dyDescent="0.2">
      <c r="A255" s="24"/>
      <c r="B255" s="24"/>
      <c r="C255" s="24"/>
      <c r="D255" s="24"/>
      <c r="E255" s="24"/>
      <c r="G255" s="24"/>
    </row>
    <row r="256" spans="1:7" x14ac:dyDescent="0.2">
      <c r="A256" s="24"/>
      <c r="B256" s="24"/>
      <c r="C256" s="24"/>
      <c r="D256" s="24"/>
      <c r="E256" s="24"/>
      <c r="G256" s="24"/>
    </row>
    <row r="257" spans="1:7" x14ac:dyDescent="0.2">
      <c r="A257" s="24"/>
      <c r="B257" s="24"/>
      <c r="C257" s="24"/>
      <c r="D257" s="24"/>
      <c r="E257" s="24"/>
      <c r="G257" s="24"/>
    </row>
    <row r="258" spans="1:7" x14ac:dyDescent="0.2">
      <c r="A258" s="24"/>
      <c r="B258" s="24"/>
      <c r="C258" s="24"/>
      <c r="D258" s="24"/>
      <c r="E258" s="24"/>
      <c r="G258" s="24"/>
    </row>
    <row r="259" spans="1:7" x14ac:dyDescent="0.2">
      <c r="A259" s="24"/>
      <c r="B259" s="24"/>
      <c r="C259" s="24"/>
      <c r="D259" s="24"/>
      <c r="E259" s="24"/>
      <c r="G259" s="24"/>
    </row>
    <row r="260" spans="1:7" x14ac:dyDescent="0.2">
      <c r="A260" s="24"/>
      <c r="B260" s="24"/>
      <c r="C260" s="24"/>
      <c r="D260" s="24"/>
      <c r="E260" s="24"/>
      <c r="G260" s="24"/>
    </row>
    <row r="261" spans="1:7" x14ac:dyDescent="0.2">
      <c r="A261" s="24"/>
      <c r="B261" s="24"/>
      <c r="C261" s="24"/>
      <c r="D261" s="24"/>
      <c r="E261" s="24"/>
      <c r="G261" s="24"/>
    </row>
    <row r="262" spans="1:7" x14ac:dyDescent="0.2">
      <c r="A262" s="24"/>
      <c r="B262" s="24"/>
      <c r="C262" s="24"/>
      <c r="D262" s="24"/>
      <c r="E262" s="24"/>
      <c r="G262" s="24"/>
    </row>
    <row r="263" spans="1:7" x14ac:dyDescent="0.2">
      <c r="A263" s="24"/>
      <c r="B263" s="24"/>
      <c r="C263" s="24"/>
      <c r="D263" s="24"/>
      <c r="E263" s="24"/>
      <c r="G263" s="24"/>
    </row>
    <row r="264" spans="1:7" x14ac:dyDescent="0.2">
      <c r="A264" s="24"/>
      <c r="B264" s="24"/>
      <c r="C264" s="24"/>
      <c r="D264" s="24"/>
      <c r="E264" s="24"/>
      <c r="G264" s="24"/>
    </row>
    <row r="265" spans="1:7" x14ac:dyDescent="0.2">
      <c r="A265" s="24"/>
      <c r="B265" s="24"/>
      <c r="C265" s="24"/>
      <c r="D265" s="24"/>
      <c r="E265" s="24"/>
      <c r="G265" s="24"/>
    </row>
    <row r="266" spans="1:7" x14ac:dyDescent="0.2">
      <c r="A266" s="24"/>
      <c r="B266" s="24"/>
      <c r="C266" s="24"/>
      <c r="D266" s="24"/>
      <c r="E266" s="24"/>
      <c r="G266" s="24"/>
    </row>
    <row r="267" spans="1:7" x14ac:dyDescent="0.2">
      <c r="A267" s="24"/>
      <c r="B267" s="24"/>
      <c r="C267" s="24"/>
      <c r="D267" s="24"/>
      <c r="E267" s="24"/>
      <c r="G267" s="24"/>
    </row>
  </sheetData>
  <mergeCells count="5">
    <mergeCell ref="A222:G222"/>
    <mergeCell ref="A223:G224"/>
    <mergeCell ref="F1:G1"/>
    <mergeCell ref="A6:G6"/>
    <mergeCell ref="A221:F221"/>
  </mergeCells>
  <conditionalFormatting sqref="G221">
    <cfRule type="cellIs" dxfId="0" priority="1" operator="notEqual">
      <formula>150776</formula>
    </cfRule>
  </conditionalFormatting>
  <pageMargins left="0.70866141732283472" right="0.70866141732283472" top="0.78740157480314965" bottom="0.78740157480314965" header="0.31496062992125984" footer="0.31496062992125984"/>
  <pageSetup paperSize="9" scale="70" firstPageNumber="18" orientation="portrait" useFirstPageNumber="1" r:id="rId1"/>
  <headerFooter>
    <oddFooter>&amp;L&amp;"Arial,Kurzíva"Zastupitelstvo Olomouckého kraje 12-12-2014
6. - Rozpočet Olomouckého kraje 2015 - návrh rozpočtu
Příloha č. 2: Příjmy Olomouckého kraje &amp;R&amp;"Arial,Kurzíva"Strana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Příjmy</vt:lpstr>
      <vt:lpstr>predikce</vt:lpstr>
      <vt:lpstr>daně</vt:lpstr>
      <vt:lpstr>odbory</vt:lpstr>
      <vt:lpstr>odvody PO</vt:lpstr>
      <vt:lpstr>PO - odpisy</vt:lpstr>
      <vt:lpstr>odbory!Oblast_tisku</vt:lpstr>
      <vt:lpstr>'odvody PO'!Oblast_tisku</vt:lpstr>
      <vt:lpstr>'PO - odpisy'!Oblast_tisku</vt:lpstr>
      <vt:lpstr>predikce!Oblast_tisku</vt:lpstr>
      <vt:lpstr>Příjmy!Oblast_tisku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Balabuch Petr</cp:lastModifiedBy>
  <cp:lastPrinted>2014-11-27T06:40:47Z</cp:lastPrinted>
  <dcterms:created xsi:type="dcterms:W3CDTF">2007-10-04T06:22:41Z</dcterms:created>
  <dcterms:modified xsi:type="dcterms:W3CDTF">2014-11-27T06:40:56Z</dcterms:modified>
</cp:coreProperties>
</file>