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4\ZOK 11.12.2023\"/>
    </mc:Choice>
  </mc:AlternateContent>
  <bookViews>
    <workbookView xWindow="0" yWindow="0" windowWidth="23040" windowHeight="9195" firstSheet="1" activeTab="1"/>
  </bookViews>
  <sheets>
    <sheet name="Sumář 2015-2018" sheetId="25" state="hidden" r:id="rId1"/>
    <sheet name="Sumář celkem" sheetId="4" r:id="rId2"/>
    <sheet name="rezerva PO" sheetId="24" r:id="rId3"/>
    <sheet name="Celkem školství" sheetId="5" r:id="rId4"/>
    <sheet name=" Olomouc" sheetId="6" r:id="rId5"/>
    <sheet name="Prostějov" sheetId="7" r:id="rId6"/>
    <sheet name="Přerov" sheetId="8" r:id="rId7"/>
    <sheet name="Šumperk" sheetId="9" r:id="rId8"/>
    <sheet name="Jeseník" sheetId="10" r:id="rId9"/>
    <sheet name="Celkem sociální" sheetId="15" r:id="rId10"/>
    <sheet name="PO - sociálníci" sheetId="16" r:id="rId11"/>
    <sheet name="Celkem doprava" sheetId="17" r:id="rId12"/>
    <sheet name="PO - doprava" sheetId="18" r:id="rId13"/>
    <sheet name="Celkem kultura " sheetId="19" r:id="rId14"/>
    <sheet name="PO - kultura" sheetId="20" r:id="rId15"/>
    <sheet name="Celkem zdravotnictví" sheetId="21" r:id="rId16"/>
    <sheet name="PO - zdravotnictví" sheetId="22" r:id="rId17"/>
  </sheets>
  <externalReferences>
    <externalReference r:id="rId18"/>
  </externalReferences>
  <definedNames>
    <definedName name="_xlnm.Database" localSheetId="4">#REF!</definedName>
    <definedName name="_xlnm.Database" localSheetId="11">#REF!</definedName>
    <definedName name="_xlnm.Database" localSheetId="13">#REF!</definedName>
    <definedName name="_xlnm.Database" localSheetId="9">#REF!</definedName>
    <definedName name="_xlnm.Database" localSheetId="3">#REF!</definedName>
    <definedName name="_xlnm.Database" localSheetId="15">#REF!</definedName>
    <definedName name="_xlnm.Database" localSheetId="8">#REF!</definedName>
    <definedName name="_xlnm.Database" localSheetId="12">#REF!</definedName>
    <definedName name="_xlnm.Database" localSheetId="14">#REF!</definedName>
    <definedName name="_xlnm.Database" localSheetId="10">#REF!</definedName>
    <definedName name="_xlnm.Database" localSheetId="16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 localSheetId="0">#REF!</definedName>
    <definedName name="_xlnm.Database" localSheetId="7">#REF!</definedName>
    <definedName name="_xlnm.Database">#REF!</definedName>
    <definedName name="Makro1">#N/A</definedName>
    <definedName name="_xlnm.Print_Titles" localSheetId="4">' Olomouc'!$6:$11</definedName>
    <definedName name="_xlnm.Print_Titles" localSheetId="8">Jeseník!$1:$11</definedName>
    <definedName name="_xlnm.Print_Titles" localSheetId="5">Prostějov!$1:$10</definedName>
    <definedName name="_xlnm.Print_Titles" localSheetId="6">Přerov!$6:$11</definedName>
    <definedName name="_xlnm.Print_Titles" localSheetId="7">Šumperk!$1:$11</definedName>
    <definedName name="_xlnm.Print_Area" localSheetId="4">' Olomouc'!$C$1:$AA$49</definedName>
    <definedName name="_xlnm.Print_Area" localSheetId="11">'Celkem doprava'!$A$1:$G$35</definedName>
    <definedName name="_xlnm.Print_Area" localSheetId="13">'Celkem kultura '!$A$1:$H$32</definedName>
    <definedName name="_xlnm.Print_Area" localSheetId="9">'Celkem sociální'!$A$1:$H$29</definedName>
    <definedName name="_xlnm.Print_Area" localSheetId="3">'Celkem školství'!$A$1:$H$22</definedName>
    <definedName name="_xlnm.Print_Area" localSheetId="15">'Celkem zdravotnictví'!$A$1:$K$20</definedName>
    <definedName name="_xlnm.Print_Area" localSheetId="8">Jeseník!$C$1:$AA$26</definedName>
    <definedName name="_xlnm.Print_Area" localSheetId="12">'PO - doprava'!$D$1:$AB$31</definedName>
    <definedName name="_xlnm.Print_Area" localSheetId="14">'PO - kultura'!$D$1:$AN$43</definedName>
    <definedName name="_xlnm.Print_Area" localSheetId="10">'PO - sociálníci'!$C$1:$AA$41</definedName>
    <definedName name="_xlnm.Print_Area" localSheetId="16">'PO - zdravotnictví'!$C$1:$AB$22</definedName>
    <definedName name="_xlnm.Print_Area" localSheetId="5">Prostějov!$C$1:$AA$25</definedName>
    <definedName name="_xlnm.Print_Area" localSheetId="6">Přerov!$C$1:$AA$43</definedName>
    <definedName name="_xlnm.Print_Area" localSheetId="2">'rezerva PO'!$D$1:$J$25</definedName>
    <definedName name="_xlnm.Print_Area" localSheetId="0">'Sumář 2015-2018'!$A$1:$K$77</definedName>
    <definedName name="_xlnm.Print_Area" localSheetId="1">'Sumář celkem'!$A$1:$M$103</definedName>
    <definedName name="_xlnm.Print_Area" localSheetId="7">Šumperk!$C$1:$AA$36</definedName>
    <definedName name="P_VsechnyPO">[1]Energie_Vsechny_PO!$A$5:$I$149</definedName>
    <definedName name="Z_05C7FD31_1D88_4D1A_9E59_103820ED997E_.wvu.Cols" localSheetId="8" hidden="1">Jeseník!#REF!</definedName>
    <definedName name="Z_05C7FD31_1D88_4D1A_9E59_103820ED997E_.wvu.Cols" localSheetId="5" hidden="1">Prostějov!$AC:$AC</definedName>
    <definedName name="Z_05C7FD31_1D88_4D1A_9E59_103820ED997E_.wvu.Cols" localSheetId="7" hidden="1">Šumperk!#REF!,Šumperk!$AB:$AF</definedName>
    <definedName name="Z_05C7FD31_1D88_4D1A_9E59_103820ED997E_.wvu.PrintArea" localSheetId="8" hidden="1">Jeseník!$C$1:$AA$38</definedName>
    <definedName name="Z_05C7FD31_1D88_4D1A_9E59_103820ED997E_.wvu.PrintArea" localSheetId="5" hidden="1">Prostějov!$C$1:$AA$23</definedName>
    <definedName name="Z_05C7FD31_1D88_4D1A_9E59_103820ED997E_.wvu.PrintArea" localSheetId="7" hidden="1">Šumperk!$C$1:$AF$35</definedName>
    <definedName name="Z_05C7FD31_1D88_4D1A_9E59_103820ED997E_.wvu.PrintTitles" localSheetId="8" hidden="1">Jeseník!$1:$11</definedName>
    <definedName name="Z_05C7FD31_1D88_4D1A_9E59_103820ED997E_.wvu.PrintTitles" localSheetId="5" hidden="1">Prostějov!$1:$10</definedName>
    <definedName name="Z_05C7FD31_1D88_4D1A_9E59_103820ED997E_.wvu.PrintTitles" localSheetId="7" hidden="1">Šumperk!$1:$11</definedName>
    <definedName name="Z_05C7FD31_1D88_4D1A_9E59_103820ED997E_.wvu.Rows" localSheetId="8" hidden="1">Jeseník!$5:$5,Jeseník!#REF!,Jeseník!$39:$39</definedName>
    <definedName name="Z_05C7FD31_1D88_4D1A_9E59_103820ED997E_.wvu.Rows" localSheetId="5" hidden="1">Prostějov!$5:$5,Prostějov!#REF!,Prostějov!$24:$24</definedName>
    <definedName name="Z_05C7FD31_1D88_4D1A_9E59_103820ED997E_.wvu.Rows" localSheetId="7" hidden="1">Šumperk!$5:$7,Šumperk!#REF!,Šumperk!$35:$35</definedName>
  </definedNames>
  <calcPr calcId="162913"/>
</workbook>
</file>

<file path=xl/calcChain.xml><?xml version="1.0" encoding="utf-8"?>
<calcChain xmlns="http://schemas.openxmlformats.org/spreadsheetml/2006/main">
  <c r="Y39" i="16" l="1"/>
  <c r="I18" i="24" l="1"/>
  <c r="I14" i="24" s="1"/>
  <c r="J14" i="24"/>
  <c r="I89" i="4" l="1"/>
  <c r="K68" i="4"/>
  <c r="I67" i="4"/>
  <c r="I68" i="4"/>
  <c r="I66" i="4"/>
  <c r="J65" i="4"/>
  <c r="H67" i="4"/>
  <c r="H68" i="4"/>
  <c r="H66" i="4"/>
  <c r="I15" i="24"/>
  <c r="K66" i="4" s="1"/>
  <c r="I16" i="24"/>
  <c r="K67" i="4" s="1"/>
  <c r="I16" i="4"/>
  <c r="H16" i="4"/>
  <c r="K65" i="4" l="1"/>
  <c r="M68" i="4"/>
  <c r="M67" i="4"/>
  <c r="I65" i="4"/>
  <c r="H65" i="4"/>
  <c r="H90" i="4" s="1"/>
  <c r="K90" i="4"/>
  <c r="K19" i="4" l="1"/>
  <c r="K20" i="4"/>
  <c r="K21" i="4"/>
  <c r="K24" i="4"/>
  <c r="K18" i="4"/>
  <c r="I19" i="4"/>
  <c r="I20" i="4"/>
  <c r="I21" i="4"/>
  <c r="I22" i="4"/>
  <c r="I23" i="4"/>
  <c r="I24" i="4"/>
  <c r="I18" i="4"/>
  <c r="H19" i="4"/>
  <c r="H20" i="4"/>
  <c r="H21" i="4"/>
  <c r="H22" i="4"/>
  <c r="H23" i="4"/>
  <c r="H24" i="4"/>
  <c r="H18" i="4"/>
  <c r="L21" i="4" l="1"/>
  <c r="L24" i="4"/>
  <c r="M20" i="4"/>
  <c r="M19" i="4"/>
  <c r="H17" i="4"/>
  <c r="L20" i="4"/>
  <c r="L19" i="4"/>
  <c r="K36" i="4"/>
  <c r="K97" i="4" s="1"/>
  <c r="K37" i="4"/>
  <c r="K98" i="4" s="1"/>
  <c r="K38" i="4"/>
  <c r="K99" i="4" s="1"/>
  <c r="K39" i="4"/>
  <c r="K100" i="4" s="1"/>
  <c r="K40" i="4"/>
  <c r="K101" i="4" s="1"/>
  <c r="K41" i="4"/>
  <c r="K102" i="4" s="1"/>
  <c r="K35" i="4"/>
  <c r="K96" i="4" s="1"/>
  <c r="I36" i="4"/>
  <c r="I97" i="4" s="1"/>
  <c r="I37" i="4"/>
  <c r="I98" i="4" s="1"/>
  <c r="I38" i="4"/>
  <c r="I99" i="4" s="1"/>
  <c r="I39" i="4"/>
  <c r="I100" i="4" s="1"/>
  <c r="I40" i="4"/>
  <c r="I101" i="4" s="1"/>
  <c r="I41" i="4"/>
  <c r="I102" i="4" s="1"/>
  <c r="I35" i="4"/>
  <c r="I96" i="4" s="1"/>
  <c r="H36" i="4"/>
  <c r="H97" i="4" s="1"/>
  <c r="H37" i="4"/>
  <c r="H98" i="4" s="1"/>
  <c r="H38" i="4"/>
  <c r="H99" i="4" s="1"/>
  <c r="H39" i="4"/>
  <c r="H100" i="4" s="1"/>
  <c r="H40" i="4"/>
  <c r="H101" i="4" s="1"/>
  <c r="H41" i="4"/>
  <c r="H102" i="4" s="1"/>
  <c r="H35" i="4"/>
  <c r="H96" i="4" s="1"/>
  <c r="K28" i="4"/>
  <c r="K29" i="4"/>
  <c r="K30" i="4"/>
  <c r="K33" i="4"/>
  <c r="K27" i="4"/>
  <c r="I28" i="4"/>
  <c r="I29" i="4"/>
  <c r="I30" i="4"/>
  <c r="I31" i="4"/>
  <c r="I32" i="4"/>
  <c r="I33" i="4"/>
  <c r="I88" i="4" s="1"/>
  <c r="I27" i="4"/>
  <c r="H28" i="4"/>
  <c r="H29" i="4"/>
  <c r="H30" i="4"/>
  <c r="H31" i="4"/>
  <c r="H32" i="4"/>
  <c r="H33" i="4"/>
  <c r="H27" i="4"/>
  <c r="K47" i="4"/>
  <c r="K48" i="4"/>
  <c r="K84" i="4" s="1"/>
  <c r="K49" i="4"/>
  <c r="K85" i="4" s="1"/>
  <c r="K52" i="4"/>
  <c r="K44" i="4"/>
  <c r="I45" i="4"/>
  <c r="I46" i="4"/>
  <c r="I47" i="4"/>
  <c r="I48" i="4"/>
  <c r="I84" i="4" s="1"/>
  <c r="I49" i="4"/>
  <c r="I85" i="4" s="1"/>
  <c r="I50" i="4"/>
  <c r="I51" i="4"/>
  <c r="I52" i="4"/>
  <c r="I44" i="4"/>
  <c r="H45" i="4"/>
  <c r="H46" i="4"/>
  <c r="H47" i="4"/>
  <c r="M47" i="4" s="1"/>
  <c r="H48" i="4"/>
  <c r="H84" i="4" s="1"/>
  <c r="H49" i="4"/>
  <c r="H85" i="4" s="1"/>
  <c r="H50" i="4"/>
  <c r="H51" i="4"/>
  <c r="H52" i="4"/>
  <c r="H44" i="4"/>
  <c r="D26" i="19"/>
  <c r="F26" i="19"/>
  <c r="AN18" i="20"/>
  <c r="AM18" i="20" s="1"/>
  <c r="K59" i="4"/>
  <c r="K60" i="4"/>
  <c r="K61" i="4"/>
  <c r="K64" i="4"/>
  <c r="K58" i="4"/>
  <c r="I59" i="4"/>
  <c r="I60" i="4"/>
  <c r="I61" i="4"/>
  <c r="I62" i="4"/>
  <c r="I63" i="4"/>
  <c r="I64" i="4"/>
  <c r="I58" i="4"/>
  <c r="H59" i="4"/>
  <c r="H60" i="4"/>
  <c r="H61" i="4"/>
  <c r="H62" i="4"/>
  <c r="H63" i="4"/>
  <c r="H64" i="4"/>
  <c r="H58" i="4"/>
  <c r="H88" i="4" l="1"/>
  <c r="K95" i="4"/>
  <c r="H95" i="4"/>
  <c r="M101" i="4"/>
  <c r="L101" i="4"/>
  <c r="I95" i="4"/>
  <c r="M102" i="4"/>
  <c r="L102" i="4"/>
  <c r="M48" i="4"/>
  <c r="L27" i="4"/>
  <c r="L39" i="4"/>
  <c r="L33" i="4"/>
  <c r="M49" i="4"/>
  <c r="L30" i="4"/>
  <c r="I26" i="4"/>
  <c r="M29" i="4"/>
  <c r="L29" i="4"/>
  <c r="I34" i="4"/>
  <c r="L35" i="4"/>
  <c r="L38" i="4"/>
  <c r="H26" i="4"/>
  <c r="M28" i="4"/>
  <c r="M27" i="4"/>
  <c r="H34" i="4"/>
  <c r="L41" i="4"/>
  <c r="L37" i="4"/>
  <c r="M40" i="4"/>
  <c r="M36" i="4"/>
  <c r="L28" i="4"/>
  <c r="L40" i="4"/>
  <c r="L36" i="4"/>
  <c r="M39" i="4"/>
  <c r="K34" i="4"/>
  <c r="M35" i="4"/>
  <c r="M38" i="4"/>
  <c r="L49" i="4"/>
  <c r="M41" i="4"/>
  <c r="M37" i="4"/>
  <c r="L52" i="4"/>
  <c r="L48" i="4"/>
  <c r="L47" i="4"/>
  <c r="L58" i="4"/>
  <c r="L61" i="4"/>
  <c r="I57" i="4"/>
  <c r="H57" i="4"/>
  <c r="L64" i="4"/>
  <c r="L59" i="4"/>
  <c r="L60" i="4"/>
  <c r="I17" i="24" l="1"/>
  <c r="G17" i="24"/>
  <c r="G16" i="24"/>
  <c r="G15" i="24"/>
  <c r="J19" i="24"/>
  <c r="H14" i="24"/>
  <c r="G14" i="24" s="1"/>
  <c r="I13" i="24"/>
  <c r="G13" i="24"/>
  <c r="E17" i="24"/>
  <c r="E16" i="24"/>
  <c r="E15" i="24"/>
  <c r="F14" i="24"/>
  <c r="F19" i="24" s="1"/>
  <c r="E14" i="24"/>
  <c r="E13" i="24"/>
  <c r="E19" i="24" s="1"/>
  <c r="I19" i="24" l="1"/>
  <c r="G19" i="24"/>
  <c r="H19" i="24"/>
  <c r="F19" i="17"/>
  <c r="G21" i="17"/>
  <c r="G22" i="17"/>
  <c r="G23" i="17"/>
  <c r="G24" i="17"/>
  <c r="G25" i="17"/>
  <c r="G26" i="17"/>
  <c r="F21" i="17"/>
  <c r="F22" i="17"/>
  <c r="F23" i="17"/>
  <c r="F24" i="17"/>
  <c r="F25" i="17"/>
  <c r="F26" i="17"/>
  <c r="E19" i="17"/>
  <c r="E26" i="17"/>
  <c r="E25" i="17"/>
  <c r="E24" i="17"/>
  <c r="E23" i="17"/>
  <c r="E22" i="17"/>
  <c r="E21" i="17"/>
  <c r="E20" i="17"/>
  <c r="G13" i="17"/>
  <c r="G14" i="17"/>
  <c r="F13" i="17"/>
  <c r="F14" i="17"/>
  <c r="F15" i="17"/>
  <c r="F18" i="17"/>
  <c r="E18" i="17"/>
  <c r="E15" i="17"/>
  <c r="E14" i="17"/>
  <c r="E13" i="17"/>
  <c r="E12" i="17"/>
  <c r="D19" i="17"/>
  <c r="D26" i="17"/>
  <c r="D25" i="17"/>
  <c r="D24" i="17"/>
  <c r="D23" i="17"/>
  <c r="D22" i="17"/>
  <c r="D21" i="17"/>
  <c r="D20" i="17"/>
  <c r="D10" i="17"/>
  <c r="D17" i="17"/>
  <c r="D16" i="17"/>
  <c r="D15" i="17"/>
  <c r="D14" i="17"/>
  <c r="D13" i="17"/>
  <c r="D12" i="17"/>
  <c r="C19" i="17"/>
  <c r="C26" i="17"/>
  <c r="C25" i="17"/>
  <c r="C24" i="17"/>
  <c r="C23" i="17"/>
  <c r="C22" i="17"/>
  <c r="C21" i="17"/>
  <c r="C20" i="17"/>
  <c r="C10" i="17"/>
  <c r="C17" i="17"/>
  <c r="C16" i="17"/>
  <c r="C15" i="17"/>
  <c r="C14" i="17"/>
  <c r="C13" i="17"/>
  <c r="C12" i="17"/>
  <c r="P48" i="6"/>
  <c r="D13" i="7"/>
  <c r="H13" i="15"/>
  <c r="H14" i="15"/>
  <c r="H12" i="15"/>
  <c r="G13" i="15"/>
  <c r="G14" i="15"/>
  <c r="G15" i="15"/>
  <c r="G18" i="15"/>
  <c r="G12" i="15"/>
  <c r="X39" i="16"/>
  <c r="F16" i="15"/>
  <c r="K22" i="4" s="1"/>
  <c r="Z39" i="16"/>
  <c r="F17" i="15" s="1"/>
  <c r="AA39" i="16"/>
  <c r="F18" i="15" s="1"/>
  <c r="W39" i="16"/>
  <c r="F14" i="15" s="1"/>
  <c r="F15" i="15"/>
  <c r="K23" i="4" l="1"/>
  <c r="H17" i="15"/>
  <c r="G17" i="15"/>
  <c r="M22" i="4"/>
  <c r="L22" i="4"/>
  <c r="G16" i="15"/>
  <c r="H16" i="15"/>
  <c r="F24" i="19"/>
  <c r="F19" i="19"/>
  <c r="L23" i="4" l="1"/>
  <c r="M23" i="4"/>
  <c r="Q17" i="20"/>
  <c r="Q18" i="20"/>
  <c r="Q19" i="20"/>
  <c r="Q16" i="20"/>
  <c r="Q14" i="20"/>
  <c r="AJ20" i="20"/>
  <c r="F20" i="19" s="1"/>
  <c r="K50" i="4" s="1"/>
  <c r="AK20" i="20"/>
  <c r="F21" i="19" s="1"/>
  <c r="K51" i="4" s="1"/>
  <c r="L51" i="4" s="1"/>
  <c r="AL20" i="20"/>
  <c r="F22" i="19" s="1"/>
  <c r="G22" i="19" s="1"/>
  <c r="AI20" i="20"/>
  <c r="E19" i="19"/>
  <c r="D24" i="19"/>
  <c r="D19" i="19"/>
  <c r="M50" i="4" l="1"/>
  <c r="L50" i="4"/>
  <c r="U18" i="22"/>
  <c r="P19" i="22"/>
  <c r="E14" i="21" s="1"/>
  <c r="L17" i="22" l="1"/>
  <c r="D17" i="22"/>
  <c r="X25" i="18" l="1"/>
  <c r="Y25" i="18"/>
  <c r="Z25" i="18"/>
  <c r="AA25" i="18"/>
  <c r="AB25" i="18"/>
  <c r="W25" i="18"/>
  <c r="V25" i="18"/>
  <c r="U24" i="18"/>
  <c r="V13" i="18"/>
  <c r="W13" i="18"/>
  <c r="X13" i="18"/>
  <c r="Y13" i="18"/>
  <c r="Z13" i="18"/>
  <c r="E16" i="17" s="1"/>
  <c r="AA13" i="18"/>
  <c r="E17" i="17" s="1"/>
  <c r="AB13" i="18"/>
  <c r="O25" i="18"/>
  <c r="P25" i="18"/>
  <c r="Q25" i="18"/>
  <c r="R25" i="18"/>
  <c r="S25" i="18"/>
  <c r="T25" i="18"/>
  <c r="N25" i="18"/>
  <c r="M24" i="18"/>
  <c r="O13" i="18"/>
  <c r="P13" i="18"/>
  <c r="Q13" i="18"/>
  <c r="R13" i="18"/>
  <c r="S13" i="18"/>
  <c r="T13" i="18"/>
  <c r="N13" i="18"/>
  <c r="H25" i="18"/>
  <c r="I25" i="18"/>
  <c r="J25" i="18"/>
  <c r="K25" i="18"/>
  <c r="L25" i="18"/>
  <c r="G25" i="18"/>
  <c r="F25" i="18"/>
  <c r="E25" i="18"/>
  <c r="F13" i="18"/>
  <c r="G13" i="18"/>
  <c r="H13" i="18"/>
  <c r="I13" i="18"/>
  <c r="J13" i="18"/>
  <c r="K13" i="18"/>
  <c r="L13" i="18"/>
  <c r="E13" i="18"/>
  <c r="E24" i="18"/>
  <c r="U23" i="18"/>
  <c r="U12" i="18"/>
  <c r="U11" i="18"/>
  <c r="K31" i="4" l="1"/>
  <c r="G16" i="17"/>
  <c r="F16" i="17"/>
  <c r="K32" i="4"/>
  <c r="G17" i="17"/>
  <c r="F17" i="17"/>
  <c r="E10" i="17"/>
  <c r="U13" i="18"/>
  <c r="U25" i="18"/>
  <c r="Q23" i="10"/>
  <c r="R23" i="10"/>
  <c r="I23" i="10"/>
  <c r="J23" i="10"/>
  <c r="L12" i="10"/>
  <c r="L13" i="10"/>
  <c r="L14" i="10"/>
  <c r="L15" i="10"/>
  <c r="L16" i="10"/>
  <c r="L17" i="10"/>
  <c r="L18" i="10"/>
  <c r="L19" i="10"/>
  <c r="L20" i="10"/>
  <c r="L21" i="10"/>
  <c r="L22" i="10"/>
  <c r="L11" i="10"/>
  <c r="D13" i="10"/>
  <c r="D14" i="10"/>
  <c r="D15" i="10"/>
  <c r="D16" i="10"/>
  <c r="D17" i="10"/>
  <c r="D18" i="10"/>
  <c r="D19" i="10"/>
  <c r="D20" i="10"/>
  <c r="D21" i="10"/>
  <c r="D12" i="10"/>
  <c r="D22" i="10"/>
  <c r="D11" i="10"/>
  <c r="L17" i="9"/>
  <c r="P34" i="9"/>
  <c r="Q34" i="9"/>
  <c r="I34" i="9"/>
  <c r="J3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14" i="9"/>
  <c r="D29" i="9"/>
  <c r="D30" i="9"/>
  <c r="D31" i="9"/>
  <c r="D32" i="9"/>
  <c r="D33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Y40" i="8"/>
  <c r="R40" i="8"/>
  <c r="Q40" i="8"/>
  <c r="J40" i="8"/>
  <c r="I40" i="8"/>
  <c r="M31" i="4" l="1"/>
  <c r="L31" i="4"/>
  <c r="M32" i="4"/>
  <c r="L32" i="4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12" i="8"/>
  <c r="L12" i="8"/>
  <c r="Y23" i="7"/>
  <c r="R23" i="7"/>
  <c r="Q23" i="7"/>
  <c r="J23" i="7"/>
  <c r="I23" i="7"/>
  <c r="D16" i="5" s="1"/>
  <c r="Y48" i="6"/>
  <c r="R48" i="6"/>
  <c r="Q48" i="6"/>
  <c r="J48" i="6"/>
  <c r="D17" i="5" s="1"/>
  <c r="H15" i="4" s="1"/>
  <c r="H87" i="4" s="1"/>
  <c r="I48" i="6"/>
  <c r="L38" i="6"/>
  <c r="L34" i="6"/>
  <c r="H14" i="4" l="1"/>
  <c r="H86" i="4" s="1"/>
  <c r="E16" i="5"/>
  <c r="I14" i="4" s="1"/>
  <c r="I86" i="4" s="1"/>
  <c r="T19" i="6"/>
  <c r="AM14" i="20" l="1"/>
  <c r="AA19" i="20"/>
  <c r="AA18" i="20"/>
  <c r="Y20" i="20"/>
  <c r="E21" i="19" s="1"/>
  <c r="X20" i="20"/>
  <c r="E20" i="19" s="1"/>
  <c r="W20" i="20"/>
  <c r="M20" i="20"/>
  <c r="D21" i="19" s="1"/>
  <c r="L20" i="20"/>
  <c r="D20" i="19" s="1"/>
  <c r="K20" i="20"/>
  <c r="AB19" i="22" l="1"/>
  <c r="F17" i="21" s="1"/>
  <c r="AA19" i="22"/>
  <c r="F16" i="21" s="1"/>
  <c r="K63" i="4" s="1"/>
  <c r="L63" i="4" s="1"/>
  <c r="Z19" i="22"/>
  <c r="F15" i="21" s="1"/>
  <c r="K62" i="4" s="1"/>
  <c r="L62" i="4" s="1"/>
  <c r="Y19" i="22"/>
  <c r="F14" i="21" s="1"/>
  <c r="X19" i="22"/>
  <c r="F13" i="21" s="1"/>
  <c r="W19" i="22"/>
  <c r="F12" i="21" s="1"/>
  <c r="V19" i="22"/>
  <c r="F11" i="21" s="1"/>
  <c r="T19" i="22"/>
  <c r="E17" i="21" s="1"/>
  <c r="S19" i="22"/>
  <c r="E16" i="21" s="1"/>
  <c r="R19" i="22"/>
  <c r="E15" i="21" s="1"/>
  <c r="Q19" i="22"/>
  <c r="O19" i="22"/>
  <c r="E13" i="21" s="1"/>
  <c r="N19" i="22"/>
  <c r="E12" i="21" s="1"/>
  <c r="M19" i="22"/>
  <c r="E11" i="21" s="1"/>
  <c r="K19" i="22"/>
  <c r="D17" i="21" s="1"/>
  <c r="E19" i="22"/>
  <c r="D11" i="21" s="1"/>
  <c r="F19" i="22"/>
  <c r="D12" i="21" s="1"/>
  <c r="I19" i="22"/>
  <c r="D15" i="21" s="1"/>
  <c r="H19" i="22"/>
  <c r="D14" i="21" s="1"/>
  <c r="G19" i="22"/>
  <c r="D13" i="21" s="1"/>
  <c r="L38" i="16"/>
  <c r="D38" i="16"/>
  <c r="F19" i="21" l="1"/>
  <c r="H15" i="21"/>
  <c r="G13" i="21"/>
  <c r="G14" i="21"/>
  <c r="G17" i="21"/>
  <c r="T38" i="16"/>
  <c r="V39" i="16"/>
  <c r="F13" i="15" s="1"/>
  <c r="U39" i="16"/>
  <c r="F12" i="15" s="1"/>
  <c r="T37" i="16"/>
  <c r="S39" i="16" l="1"/>
  <c r="R39" i="16"/>
  <c r="E17" i="15" s="1"/>
  <c r="Q39" i="16"/>
  <c r="E16" i="15" s="1"/>
  <c r="P39" i="16"/>
  <c r="E15" i="15" s="1"/>
  <c r="O39" i="16"/>
  <c r="E14" i="15" s="1"/>
  <c r="N39" i="16"/>
  <c r="E13" i="15" s="1"/>
  <c r="M39" i="16"/>
  <c r="E12" i="15" s="1"/>
  <c r="K39" i="16"/>
  <c r="D18" i="15" s="1"/>
  <c r="J39" i="16"/>
  <c r="D17" i="15" s="1"/>
  <c r="I39" i="16"/>
  <c r="D16" i="15" s="1"/>
  <c r="G39" i="16"/>
  <c r="D14" i="15" s="1"/>
  <c r="F39" i="16"/>
  <c r="D13" i="15" s="1"/>
  <c r="E39" i="16"/>
  <c r="D12" i="15" s="1"/>
  <c r="H39" i="16"/>
  <c r="D15" i="15" s="1"/>
  <c r="E19" i="15" l="1"/>
  <c r="L68" i="4" l="1"/>
  <c r="M60" i="4"/>
  <c r="M59" i="4"/>
  <c r="M16" i="4" l="1"/>
  <c r="AE20" i="20"/>
  <c r="F15" i="19" s="1"/>
  <c r="K45" i="4" s="1"/>
  <c r="AF20" i="20"/>
  <c r="F16" i="19" s="1"/>
  <c r="K46" i="4" s="1"/>
  <c r="M11" i="18"/>
  <c r="T11" i="10"/>
  <c r="V23" i="10"/>
  <c r="W23" i="10"/>
  <c r="V34" i="9"/>
  <c r="W34" i="9"/>
  <c r="V40" i="8"/>
  <c r="W40" i="8"/>
  <c r="X40" i="8"/>
  <c r="V23" i="7"/>
  <c r="W23" i="7"/>
  <c r="F14" i="5" s="1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8" i="6"/>
  <c r="T17" i="6"/>
  <c r="T16" i="6"/>
  <c r="T15" i="6"/>
  <c r="T14" i="6"/>
  <c r="T13" i="6"/>
  <c r="T12" i="6"/>
  <c r="V48" i="6"/>
  <c r="W48" i="6"/>
  <c r="L46" i="4" l="1"/>
  <c r="M46" i="4"/>
  <c r="F13" i="5"/>
  <c r="K12" i="4"/>
  <c r="K82" i="4" s="1"/>
  <c r="G21" i="19"/>
  <c r="G20" i="19"/>
  <c r="G15" i="21"/>
  <c r="T40" i="8"/>
  <c r="T48" i="6"/>
  <c r="K11" i="4" l="1"/>
  <c r="K81" i="4" s="1"/>
  <c r="L45" i="4"/>
  <c r="M45" i="4"/>
  <c r="G67" i="4" l="1"/>
  <c r="G66" i="4"/>
  <c r="L66" i="4" l="1"/>
  <c r="M66" i="4"/>
  <c r="L67" i="4"/>
  <c r="E11" i="18"/>
  <c r="M23" i="18"/>
  <c r="M25" i="18" s="1"/>
  <c r="P23" i="7" l="1"/>
  <c r="M34" i="9"/>
  <c r="J112" i="4" l="1"/>
  <c r="G111" i="4"/>
  <c r="G113" i="4" s="1"/>
  <c r="D27" i="17" l="1"/>
  <c r="M48" i="6" l="1"/>
  <c r="M23" i="7" l="1"/>
  <c r="D38" i="8"/>
  <c r="M23" i="10" l="1"/>
  <c r="AC19" i="20" l="1"/>
  <c r="AC17" i="20"/>
  <c r="AC18" i="20"/>
  <c r="AC12" i="20"/>
  <c r="AB20" i="20"/>
  <c r="AA17" i="20"/>
  <c r="AA16" i="20"/>
  <c r="AA15" i="20"/>
  <c r="AA14" i="20"/>
  <c r="AA13" i="20"/>
  <c r="AA20" i="20" l="1"/>
  <c r="E26" i="19" s="1"/>
  <c r="D24" i="16"/>
  <c r="E28" i="19" l="1"/>
  <c r="I56" i="4"/>
  <c r="E23" i="18"/>
  <c r="AM17" i="20" l="1"/>
  <c r="K55" i="4" l="1"/>
  <c r="O17" i="20"/>
  <c r="O16" i="20"/>
  <c r="O15" i="20"/>
  <c r="O14" i="20"/>
  <c r="O13" i="20"/>
  <c r="K93" i="4" l="1"/>
  <c r="L55" i="4"/>
  <c r="L93" i="4" l="1"/>
  <c r="K91" i="4" l="1"/>
  <c r="L91" i="4" s="1"/>
  <c r="J95" i="4" l="1"/>
  <c r="J34" i="4"/>
  <c r="L12" i="16" l="1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9" i="16" l="1"/>
  <c r="P20" i="20"/>
  <c r="O20" i="20"/>
  <c r="D28" i="19" s="1"/>
  <c r="M100" i="4" l="1"/>
  <c r="L100" i="4" l="1"/>
  <c r="H56" i="4"/>
  <c r="I54" i="4" l="1"/>
  <c r="I94" i="4"/>
  <c r="I112" i="4" s="1"/>
  <c r="I92" i="4" l="1"/>
  <c r="H54" i="4"/>
  <c r="AM16" i="20"/>
  <c r="AM15" i="20"/>
  <c r="AM13" i="20"/>
  <c r="AN20" i="20"/>
  <c r="K53" i="4"/>
  <c r="K89" i="4" s="1"/>
  <c r="H53" i="4"/>
  <c r="H89" i="4" s="1"/>
  <c r="L89" i="4" l="1"/>
  <c r="M89" i="4"/>
  <c r="F28" i="19"/>
  <c r="G28" i="19" s="1"/>
  <c r="G26" i="19" s="1"/>
  <c r="AM20" i="20"/>
  <c r="H94" i="4"/>
  <c r="H24" i="19"/>
  <c r="L53" i="4"/>
  <c r="G24" i="19"/>
  <c r="J85" i="4"/>
  <c r="G24" i="4"/>
  <c r="H28" i="19" l="1"/>
  <c r="H92" i="4"/>
  <c r="H112" i="4"/>
  <c r="H26" i="19"/>
  <c r="K56" i="4"/>
  <c r="K54" i="4" s="1"/>
  <c r="L56" i="4" l="1"/>
  <c r="M56" i="4"/>
  <c r="K94" i="4"/>
  <c r="K92" i="4" s="1"/>
  <c r="J24" i="4" l="1"/>
  <c r="M94" i="4"/>
  <c r="K112" i="4"/>
  <c r="L92" i="4"/>
  <c r="L94" i="4"/>
  <c r="M54" i="4"/>
  <c r="L54" i="4"/>
  <c r="E69" i="25"/>
  <c r="E70" i="25"/>
  <c r="E71" i="25"/>
  <c r="E72" i="25"/>
  <c r="E60" i="25"/>
  <c r="E61" i="25"/>
  <c r="E62" i="25"/>
  <c r="E63" i="25"/>
  <c r="E59" i="25" s="1"/>
  <c r="E73" i="25" s="1"/>
  <c r="E64" i="25"/>
  <c r="E65" i="25"/>
  <c r="E67" i="25"/>
  <c r="E68" i="25"/>
  <c r="E41" i="25"/>
  <c r="E33" i="25"/>
  <c r="E23" i="25"/>
  <c r="E15" i="25"/>
  <c r="E9" i="25"/>
  <c r="E28" i="25"/>
  <c r="E22" i="25" s="1"/>
  <c r="M92" i="4" l="1"/>
  <c r="E49" i="25"/>
  <c r="D74" i="25"/>
  <c r="H68" i="25"/>
  <c r="I67" i="25"/>
  <c r="F67" i="25"/>
  <c r="K67" i="25" s="1"/>
  <c r="D67" i="25"/>
  <c r="H63" i="25"/>
  <c r="D50" i="25"/>
  <c r="K48" i="25"/>
  <c r="J48" i="25"/>
  <c r="F47" i="25"/>
  <c r="D46" i="25"/>
  <c r="D44" i="25"/>
  <c r="D43" i="25"/>
  <c r="D42" i="25"/>
  <c r="H41" i="25"/>
  <c r="G40" i="25"/>
  <c r="G66" i="25" s="1"/>
  <c r="D40" i="25"/>
  <c r="D39" i="25"/>
  <c r="D38" i="25"/>
  <c r="D36" i="25"/>
  <c r="D35" i="25"/>
  <c r="D34" i="25"/>
  <c r="H33" i="25"/>
  <c r="D32" i="25"/>
  <c r="D72" i="25" s="1"/>
  <c r="D31" i="25"/>
  <c r="D71" i="25" s="1"/>
  <c r="D30" i="25"/>
  <c r="D70" i="25" s="1"/>
  <c r="D29" i="25"/>
  <c r="H28" i="25"/>
  <c r="D26" i="25"/>
  <c r="D25" i="25"/>
  <c r="D24" i="25"/>
  <c r="H23" i="25"/>
  <c r="H22" i="25" s="1"/>
  <c r="D17" i="25"/>
  <c r="D16" i="25"/>
  <c r="H15" i="25"/>
  <c r="D14" i="25"/>
  <c r="D63" i="25"/>
  <c r="H9" i="25"/>
  <c r="D23" i="25" l="1"/>
  <c r="D28" i="25"/>
  <c r="D65" i="25"/>
  <c r="D33" i="25"/>
  <c r="D15" i="25"/>
  <c r="D41" i="25"/>
  <c r="D64" i="25"/>
  <c r="D69" i="25"/>
  <c r="D68" i="25" s="1"/>
  <c r="K47" i="25"/>
  <c r="J47" i="25"/>
  <c r="J67" i="25"/>
  <c r="D22" i="25" l="1"/>
  <c r="J57" i="4"/>
  <c r="J26" i="4"/>
  <c r="J25" i="4" s="1"/>
  <c r="J17" i="4"/>
  <c r="J9" i="4"/>
  <c r="L13" i="8" l="1"/>
  <c r="O19" i="24" l="1"/>
  <c r="G48" i="25"/>
  <c r="N14" i="24"/>
  <c r="G67" i="25" l="1"/>
  <c r="H67" i="25" s="1"/>
  <c r="H59" i="25" s="1"/>
  <c r="H73" i="25" s="1"/>
  <c r="H75" i="25" s="1"/>
  <c r="H48" i="25"/>
  <c r="H49" i="25" s="1"/>
  <c r="H51" i="25" s="1"/>
  <c r="L65" i="4"/>
  <c r="P19" i="24"/>
  <c r="N19" i="24" s="1"/>
  <c r="I90" i="4" l="1"/>
  <c r="M90" i="4"/>
  <c r="M65" i="4"/>
  <c r="G71" i="4"/>
  <c r="G104" i="4"/>
  <c r="J90" i="4" l="1"/>
  <c r="J79" i="4" s="1"/>
  <c r="J103" i="4" s="1"/>
  <c r="J105" i="4" s="1"/>
  <c r="J111" i="4"/>
  <c r="J113" i="4" s="1"/>
  <c r="G90" i="4"/>
  <c r="G61" i="4"/>
  <c r="G62" i="4"/>
  <c r="G63" i="4"/>
  <c r="G64" i="4"/>
  <c r="G58" i="4"/>
  <c r="G47" i="4"/>
  <c r="G51" i="4"/>
  <c r="G52" i="4"/>
  <c r="G53" i="4"/>
  <c r="G44" i="4"/>
  <c r="G36" i="4"/>
  <c r="G97" i="4" s="1"/>
  <c r="G37" i="4"/>
  <c r="G98" i="4" s="1"/>
  <c r="G38" i="4"/>
  <c r="G99" i="4" s="1"/>
  <c r="G35" i="4"/>
  <c r="G96" i="4" s="1"/>
  <c r="G27" i="4"/>
  <c r="G18" i="4"/>
  <c r="G13" i="4"/>
  <c r="G14" i="4"/>
  <c r="C13" i="5"/>
  <c r="D11" i="25" s="1"/>
  <c r="D61" i="25" s="1"/>
  <c r="C12" i="5"/>
  <c r="D10" i="25" s="1"/>
  <c r="C14" i="5"/>
  <c r="C19" i="15"/>
  <c r="C29" i="19"/>
  <c r="C19" i="21"/>
  <c r="D60" i="25" l="1"/>
  <c r="G10" i="4"/>
  <c r="G80" i="4" s="1"/>
  <c r="G12" i="4"/>
  <c r="G84" i="4" s="1"/>
  <c r="D12" i="25"/>
  <c r="D62" i="25" s="1"/>
  <c r="C19" i="5"/>
  <c r="G11" i="4"/>
  <c r="G83" i="4" s="1"/>
  <c r="G85" i="4"/>
  <c r="G26" i="4"/>
  <c r="G86" i="4"/>
  <c r="G95" i="4"/>
  <c r="G34" i="4"/>
  <c r="G42" i="4"/>
  <c r="G57" i="4"/>
  <c r="G17" i="4"/>
  <c r="D9" i="25" l="1"/>
  <c r="D49" i="25" s="1"/>
  <c r="D51" i="25" s="1"/>
  <c r="D59" i="25"/>
  <c r="D73" i="25" s="1"/>
  <c r="D75" i="25" s="1"/>
  <c r="G9" i="4"/>
  <c r="G25" i="4"/>
  <c r="G79" i="4"/>
  <c r="G103" i="4" s="1"/>
  <c r="G105" i="4" s="1"/>
  <c r="G70" i="4" l="1"/>
  <c r="G72" i="4" s="1"/>
  <c r="G29" i="25"/>
  <c r="G30" i="25"/>
  <c r="G70" i="25" s="1"/>
  <c r="G31" i="25"/>
  <c r="G71" i="25" s="1"/>
  <c r="G32" i="25"/>
  <c r="G72" i="25" s="1"/>
  <c r="I30" i="25"/>
  <c r="I70" i="25" s="1"/>
  <c r="I31" i="25"/>
  <c r="I71" i="25" s="1"/>
  <c r="I27" i="25"/>
  <c r="M12" i="18"/>
  <c r="M13" i="18" s="1"/>
  <c r="G27" i="25"/>
  <c r="G26" i="25"/>
  <c r="G25" i="25"/>
  <c r="G24" i="25"/>
  <c r="E48" i="6"/>
  <c r="F48" i="6"/>
  <c r="G48" i="6"/>
  <c r="H48" i="6"/>
  <c r="K48" i="6"/>
  <c r="N48" i="6"/>
  <c r="O48" i="6"/>
  <c r="S48" i="6"/>
  <c r="U48" i="6"/>
  <c r="X48" i="6"/>
  <c r="Z48" i="6"/>
  <c r="AA48" i="6"/>
  <c r="E27" i="17" l="1"/>
  <c r="F32" i="25"/>
  <c r="F72" i="25" s="1"/>
  <c r="F31" i="25"/>
  <c r="F71" i="25" s="1"/>
  <c r="I25" i="25"/>
  <c r="F30" i="25"/>
  <c r="F70" i="25" s="1"/>
  <c r="I26" i="25"/>
  <c r="G23" i="25"/>
  <c r="I32" i="25"/>
  <c r="I72" i="25" s="1"/>
  <c r="F29" i="25"/>
  <c r="F69" i="25" s="1"/>
  <c r="I29" i="25"/>
  <c r="I69" i="25" s="1"/>
  <c r="G69" i="25"/>
  <c r="G68" i="25" s="1"/>
  <c r="G28" i="25"/>
  <c r="I24" i="25"/>
  <c r="L14" i="6"/>
  <c r="D14" i="6"/>
  <c r="L13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5" i="6"/>
  <c r="L36" i="6"/>
  <c r="L37" i="6"/>
  <c r="L39" i="6"/>
  <c r="L40" i="6"/>
  <c r="L41" i="6"/>
  <c r="L42" i="6"/>
  <c r="L43" i="6"/>
  <c r="L44" i="6"/>
  <c r="L45" i="6"/>
  <c r="L46" i="6"/>
  <c r="L47" i="6"/>
  <c r="L12" i="6"/>
  <c r="D13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12" i="6"/>
  <c r="E23" i="7"/>
  <c r="F23" i="7"/>
  <c r="G23" i="7"/>
  <c r="H23" i="7"/>
  <c r="K23" i="7"/>
  <c r="N23" i="7"/>
  <c r="O23" i="7"/>
  <c r="S23" i="7"/>
  <c r="U23" i="7"/>
  <c r="F12" i="5" s="1"/>
  <c r="X23" i="7"/>
  <c r="F15" i="5" s="1"/>
  <c r="Z23" i="7"/>
  <c r="AA23" i="7"/>
  <c r="F18" i="5" s="1"/>
  <c r="D14" i="7"/>
  <c r="D15" i="7"/>
  <c r="D16" i="7"/>
  <c r="D17" i="7"/>
  <c r="D18" i="7"/>
  <c r="D19" i="7"/>
  <c r="D20" i="7"/>
  <c r="D21" i="7"/>
  <c r="D22" i="7"/>
  <c r="D12" i="7"/>
  <c r="L13" i="7"/>
  <c r="L14" i="7"/>
  <c r="L15" i="7"/>
  <c r="L16" i="7"/>
  <c r="L17" i="7"/>
  <c r="L18" i="7"/>
  <c r="L19" i="7"/>
  <c r="L20" i="7"/>
  <c r="L21" i="7"/>
  <c r="L22" i="7"/>
  <c r="L12" i="7"/>
  <c r="T13" i="7"/>
  <c r="T14" i="7"/>
  <c r="T15" i="7"/>
  <c r="T16" i="7"/>
  <c r="T17" i="7"/>
  <c r="T18" i="7"/>
  <c r="T19" i="7"/>
  <c r="T20" i="7"/>
  <c r="T21" i="7"/>
  <c r="T22" i="7"/>
  <c r="T12" i="7"/>
  <c r="E40" i="8"/>
  <c r="F40" i="8"/>
  <c r="G40" i="8"/>
  <c r="H40" i="8"/>
  <c r="K40" i="8"/>
  <c r="M40" i="8"/>
  <c r="E12" i="5" s="1"/>
  <c r="I10" i="4" s="1"/>
  <c r="I80" i="4" s="1"/>
  <c r="N40" i="8"/>
  <c r="O40" i="8"/>
  <c r="P40" i="8"/>
  <c r="S40" i="8"/>
  <c r="U40" i="8"/>
  <c r="Z40" i="8"/>
  <c r="AA40" i="8"/>
  <c r="L32" i="8"/>
  <c r="D32" i="8"/>
  <c r="K13" i="4" l="1"/>
  <c r="K83" i="4" s="1"/>
  <c r="K10" i="4"/>
  <c r="K80" i="4" s="1"/>
  <c r="K16" i="4"/>
  <c r="K88" i="4" s="1"/>
  <c r="L88" i="4" s="1"/>
  <c r="G18" i="5"/>
  <c r="D23" i="7"/>
  <c r="K26" i="4"/>
  <c r="G19" i="17"/>
  <c r="K31" i="25"/>
  <c r="J31" i="25"/>
  <c r="G22" i="25"/>
  <c r="D48" i="6"/>
  <c r="L48" i="6"/>
  <c r="J30" i="25"/>
  <c r="K30" i="25"/>
  <c r="M97" i="4"/>
  <c r="I28" i="25"/>
  <c r="K32" i="25"/>
  <c r="J32" i="25"/>
  <c r="K29" i="25"/>
  <c r="I68" i="25"/>
  <c r="F28" i="25"/>
  <c r="J29" i="25"/>
  <c r="J71" i="25"/>
  <c r="K71" i="25"/>
  <c r="J70" i="25"/>
  <c r="K70" i="25"/>
  <c r="F68" i="25"/>
  <c r="J69" i="25"/>
  <c r="K69" i="25"/>
  <c r="J72" i="25"/>
  <c r="K72" i="25"/>
  <c r="I23" i="25"/>
  <c r="T23" i="7"/>
  <c r="L23" i="7"/>
  <c r="M99" i="4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3" i="8"/>
  <c r="D34" i="8"/>
  <c r="D35" i="8"/>
  <c r="D36" i="8"/>
  <c r="D37" i="8"/>
  <c r="D39" i="8"/>
  <c r="N34" i="9"/>
  <c r="O34" i="9"/>
  <c r="R34" i="9"/>
  <c r="E17" i="5" s="1"/>
  <c r="I15" i="4" s="1"/>
  <c r="I87" i="4" s="1"/>
  <c r="S34" i="9"/>
  <c r="U34" i="9"/>
  <c r="X34" i="9"/>
  <c r="Y34" i="9"/>
  <c r="Z34" i="9"/>
  <c r="AA34" i="9"/>
  <c r="F34" i="9"/>
  <c r="G34" i="9"/>
  <c r="H34" i="9"/>
  <c r="K34" i="9"/>
  <c r="E34" i="9"/>
  <c r="D14" i="9"/>
  <c r="X23" i="10"/>
  <c r="Y23" i="10"/>
  <c r="Z23" i="10"/>
  <c r="AA23" i="10"/>
  <c r="U23" i="10"/>
  <c r="N23" i="10"/>
  <c r="O23" i="10"/>
  <c r="P23" i="10"/>
  <c r="E15" i="5" s="1"/>
  <c r="I13" i="4" s="1"/>
  <c r="I83" i="4" s="1"/>
  <c r="S23" i="10"/>
  <c r="T13" i="10"/>
  <c r="F23" i="10"/>
  <c r="G23" i="10"/>
  <c r="H23" i="10"/>
  <c r="K23" i="10"/>
  <c r="E23" i="10"/>
  <c r="T12" i="10"/>
  <c r="T14" i="10"/>
  <c r="T15" i="10"/>
  <c r="T16" i="10"/>
  <c r="T17" i="10"/>
  <c r="T18" i="10"/>
  <c r="T19" i="10"/>
  <c r="T20" i="10"/>
  <c r="T21" i="10"/>
  <c r="T22" i="10"/>
  <c r="I40" i="25"/>
  <c r="I66" i="25" s="1"/>
  <c r="AG20" i="20"/>
  <c r="F17" i="19" s="1"/>
  <c r="AH20" i="20"/>
  <c r="F18" i="19" s="1"/>
  <c r="AD20" i="20"/>
  <c r="F14" i="19" s="1"/>
  <c r="T20" i="20"/>
  <c r="E16" i="19" s="1"/>
  <c r="U20" i="20"/>
  <c r="V20" i="20"/>
  <c r="E18" i="19" s="1"/>
  <c r="Z20" i="20"/>
  <c r="E19" i="20"/>
  <c r="F20" i="20"/>
  <c r="D14" i="19" s="1"/>
  <c r="G20" i="20"/>
  <c r="D15" i="19" s="1"/>
  <c r="H20" i="20"/>
  <c r="D16" i="19" s="1"/>
  <c r="I20" i="20"/>
  <c r="J20" i="20"/>
  <c r="D18" i="19" s="1"/>
  <c r="N20" i="20"/>
  <c r="F17" i="5" l="1"/>
  <c r="F16" i="5"/>
  <c r="K15" i="4"/>
  <c r="K87" i="4" s="1"/>
  <c r="M87" i="4" s="1"/>
  <c r="H17" i="5"/>
  <c r="G17" i="5"/>
  <c r="G16" i="5"/>
  <c r="H16" i="5"/>
  <c r="K14" i="4"/>
  <c r="L16" i="4"/>
  <c r="F12" i="19"/>
  <c r="F29" i="19" s="1"/>
  <c r="J52" i="4"/>
  <c r="J42" i="4" s="1"/>
  <c r="J70" i="4" s="1"/>
  <c r="E14" i="5"/>
  <c r="I12" i="4" s="1"/>
  <c r="I82" i="4" s="1"/>
  <c r="E13" i="5"/>
  <c r="I11" i="4" s="1"/>
  <c r="I81" i="4" s="1"/>
  <c r="D13" i="5"/>
  <c r="D17" i="19"/>
  <c r="D12" i="19" s="1"/>
  <c r="D29" i="19" s="1"/>
  <c r="G18" i="25"/>
  <c r="K28" i="25"/>
  <c r="L95" i="4"/>
  <c r="D15" i="5"/>
  <c r="G17" i="25"/>
  <c r="G16" i="25"/>
  <c r="D12" i="5"/>
  <c r="E17" i="19"/>
  <c r="I36" i="25"/>
  <c r="G39" i="25"/>
  <c r="G65" i="25" s="1"/>
  <c r="F35" i="25"/>
  <c r="F38" i="25"/>
  <c r="G38" i="25"/>
  <c r="F36" i="25"/>
  <c r="G36" i="25"/>
  <c r="I39" i="25"/>
  <c r="I65" i="25" s="1"/>
  <c r="L97" i="4"/>
  <c r="J28" i="25"/>
  <c r="I17" i="25"/>
  <c r="I37" i="25"/>
  <c r="H15" i="19"/>
  <c r="L98" i="4"/>
  <c r="M98" i="4"/>
  <c r="L34" i="4"/>
  <c r="D14" i="5"/>
  <c r="I35" i="25"/>
  <c r="D40" i="8"/>
  <c r="I18" i="25"/>
  <c r="F34" i="25"/>
  <c r="F40" i="25"/>
  <c r="F39" i="25"/>
  <c r="H19" i="19"/>
  <c r="G19" i="19"/>
  <c r="F17" i="25"/>
  <c r="F16" i="25"/>
  <c r="J68" i="25"/>
  <c r="K68" i="25"/>
  <c r="I38" i="25"/>
  <c r="H18" i="19"/>
  <c r="I34" i="25"/>
  <c r="G14" i="19"/>
  <c r="I22" i="25"/>
  <c r="L40" i="8"/>
  <c r="I25" i="4"/>
  <c r="T23" i="10"/>
  <c r="L96" i="4"/>
  <c r="M96" i="4"/>
  <c r="M34" i="4"/>
  <c r="L99" i="4"/>
  <c r="E13" i="20"/>
  <c r="I79" i="4" l="1"/>
  <c r="I103" i="4" s="1"/>
  <c r="L15" i="4"/>
  <c r="M15" i="4"/>
  <c r="L87" i="4"/>
  <c r="K86" i="4"/>
  <c r="M14" i="4"/>
  <c r="L14" i="4"/>
  <c r="H11" i="4"/>
  <c r="G13" i="5"/>
  <c r="H10" i="4"/>
  <c r="G12" i="5"/>
  <c r="H12" i="4"/>
  <c r="G14" i="5"/>
  <c r="H13" i="4"/>
  <c r="G15" i="5"/>
  <c r="H15" i="5"/>
  <c r="D19" i="5"/>
  <c r="G13" i="25"/>
  <c r="G63" i="25" s="1"/>
  <c r="G11" i="25"/>
  <c r="H29" i="19"/>
  <c r="H43" i="4"/>
  <c r="H42" i="4" s="1"/>
  <c r="G17" i="19"/>
  <c r="F37" i="25"/>
  <c r="F33" i="25" s="1"/>
  <c r="K43" i="4"/>
  <c r="K35" i="25"/>
  <c r="G15" i="25"/>
  <c r="G12" i="25"/>
  <c r="J36" i="25"/>
  <c r="H12" i="5"/>
  <c r="K36" i="25"/>
  <c r="J72" i="4"/>
  <c r="G37" i="25"/>
  <c r="J35" i="25"/>
  <c r="H12" i="19"/>
  <c r="F66" i="25"/>
  <c r="J40" i="25"/>
  <c r="K40" i="25"/>
  <c r="F65" i="25"/>
  <c r="J39" i="25"/>
  <c r="K39" i="25"/>
  <c r="K17" i="25"/>
  <c r="J17" i="25"/>
  <c r="F12" i="25"/>
  <c r="F14" i="25"/>
  <c r="F64" i="25" s="1"/>
  <c r="G10" i="25"/>
  <c r="F13" i="25"/>
  <c r="I14" i="25"/>
  <c r="I13" i="25"/>
  <c r="F10" i="25"/>
  <c r="I11" i="25"/>
  <c r="G14" i="25"/>
  <c r="K38" i="25"/>
  <c r="J38" i="25"/>
  <c r="J34" i="25"/>
  <c r="K34" i="25"/>
  <c r="I33" i="25"/>
  <c r="F11" i="25"/>
  <c r="I12" i="25"/>
  <c r="I10" i="25"/>
  <c r="R20" i="20"/>
  <c r="F19" i="5"/>
  <c r="S20" i="20"/>
  <c r="E15" i="19" s="1"/>
  <c r="E19" i="5"/>
  <c r="L16" i="22"/>
  <c r="G42" i="25"/>
  <c r="M86" i="4" l="1"/>
  <c r="K79" i="4"/>
  <c r="K103" i="4" s="1"/>
  <c r="L12" i="4"/>
  <c r="H82" i="4"/>
  <c r="L11" i="4"/>
  <c r="H81" i="4"/>
  <c r="L13" i="4"/>
  <c r="H83" i="4"/>
  <c r="L10" i="4"/>
  <c r="H80" i="4"/>
  <c r="M13" i="4"/>
  <c r="K42" i="4"/>
  <c r="L42" i="4" s="1"/>
  <c r="L43" i="4"/>
  <c r="E14" i="19"/>
  <c r="E12" i="19" s="1"/>
  <c r="E29" i="19" s="1"/>
  <c r="K37" i="25"/>
  <c r="J37" i="25"/>
  <c r="G35" i="25"/>
  <c r="G19" i="5"/>
  <c r="M10" i="4"/>
  <c r="G34" i="25"/>
  <c r="M43" i="4"/>
  <c r="J66" i="25"/>
  <c r="K66" i="25"/>
  <c r="K65" i="25"/>
  <c r="J65" i="25"/>
  <c r="J14" i="25"/>
  <c r="K14" i="25"/>
  <c r="I64" i="25"/>
  <c r="K64" i="25" s="1"/>
  <c r="J13" i="25"/>
  <c r="K13" i="25"/>
  <c r="I63" i="25"/>
  <c r="G9" i="25"/>
  <c r="G49" i="25" s="1"/>
  <c r="G51" i="25" s="1"/>
  <c r="G64" i="25"/>
  <c r="K33" i="25"/>
  <c r="J33" i="25"/>
  <c r="J11" i="25"/>
  <c r="F9" i="25"/>
  <c r="K11" i="25"/>
  <c r="K10" i="25"/>
  <c r="J10" i="25"/>
  <c r="J12" i="25"/>
  <c r="K12" i="25"/>
  <c r="I9" i="25"/>
  <c r="I9" i="4"/>
  <c r="H19" i="5"/>
  <c r="H9" i="4"/>
  <c r="K9" i="4"/>
  <c r="L18" i="22"/>
  <c r="L19" i="22" s="1"/>
  <c r="D18" i="22"/>
  <c r="J19" i="22"/>
  <c r="D16" i="21" s="1"/>
  <c r="U16" i="22"/>
  <c r="U19" i="22" s="1"/>
  <c r="D16" i="22"/>
  <c r="H79" i="4" l="1"/>
  <c r="M81" i="4"/>
  <c r="L81" i="4"/>
  <c r="M82" i="4"/>
  <c r="L82" i="4"/>
  <c r="H103" i="4"/>
  <c r="L103" i="4" s="1"/>
  <c r="L79" i="4"/>
  <c r="G33" i="25"/>
  <c r="D19" i="22"/>
  <c r="D19" i="21"/>
  <c r="H16" i="21"/>
  <c r="G16" i="21"/>
  <c r="H14" i="21"/>
  <c r="G60" i="25"/>
  <c r="J64" i="25"/>
  <c r="J9" i="25"/>
  <c r="K9" i="25"/>
  <c r="D15" i="22"/>
  <c r="L15" i="22"/>
  <c r="U15" i="22"/>
  <c r="AC16" i="22"/>
  <c r="AD16" i="22"/>
  <c r="AJ16" i="22"/>
  <c r="AD18" i="22"/>
  <c r="AL18" i="22"/>
  <c r="AJ18" i="22" s="1"/>
  <c r="AK19" i="22"/>
  <c r="I43" i="4" l="1"/>
  <c r="I42" i="4" s="1"/>
  <c r="H12" i="21"/>
  <c r="G44" i="25"/>
  <c r="G62" i="25" s="1"/>
  <c r="M85" i="4"/>
  <c r="M63" i="4"/>
  <c r="F43" i="25"/>
  <c r="F44" i="25"/>
  <c r="F42" i="25"/>
  <c r="G12" i="21"/>
  <c r="I44" i="25"/>
  <c r="I62" i="25" s="1"/>
  <c r="H13" i="21"/>
  <c r="I43" i="25"/>
  <c r="AD19" i="22"/>
  <c r="AL19" i="22"/>
  <c r="AJ19" i="22" s="1"/>
  <c r="AE16" i="22"/>
  <c r="E19" i="21" l="1"/>
  <c r="F41" i="25"/>
  <c r="G43" i="25"/>
  <c r="K44" i="25"/>
  <c r="J44" i="25"/>
  <c r="K43" i="25"/>
  <c r="J43" i="25"/>
  <c r="I61" i="25"/>
  <c r="G19" i="21"/>
  <c r="AC18" i="22"/>
  <c r="AE18" i="22" s="1"/>
  <c r="G41" i="25" l="1"/>
  <c r="G61" i="25"/>
  <c r="G59" i="25" s="1"/>
  <c r="G73" i="25" s="1"/>
  <c r="G75" i="25" s="1"/>
  <c r="I42" i="25"/>
  <c r="I41" i="25" s="1"/>
  <c r="H11" i="21"/>
  <c r="G11" i="21"/>
  <c r="AC19" i="22"/>
  <c r="AD22" i="22" s="1"/>
  <c r="AE19" i="22"/>
  <c r="J42" i="25" l="1"/>
  <c r="K42" i="25"/>
  <c r="H19" i="21"/>
  <c r="K41" i="25"/>
  <c r="J41" i="25"/>
  <c r="K57" i="4"/>
  <c r="J11" i="21"/>
  <c r="K11" i="21"/>
  <c r="J12" i="21"/>
  <c r="K12" i="21"/>
  <c r="J13" i="21"/>
  <c r="K13" i="21"/>
  <c r="M57" i="4" l="1"/>
  <c r="L57" i="4"/>
  <c r="J9" i="21"/>
  <c r="J19" i="21" s="1"/>
  <c r="K9" i="21"/>
  <c r="K19" i="21" s="1"/>
  <c r="I13" i="21"/>
  <c r="I12" i="21"/>
  <c r="I11" i="21"/>
  <c r="I9" i="21" l="1"/>
  <c r="I19" i="21"/>
  <c r="E12" i="20" l="1"/>
  <c r="Q12" i="20"/>
  <c r="Q13" i="20"/>
  <c r="E14" i="20"/>
  <c r="AC14" i="20"/>
  <c r="E15" i="20"/>
  <c r="Q15" i="20"/>
  <c r="E16" i="20"/>
  <c r="AC16" i="20"/>
  <c r="E17" i="20"/>
  <c r="E18" i="20"/>
  <c r="Q20" i="20" l="1"/>
  <c r="Q44" i="20" s="1"/>
  <c r="E20" i="20"/>
  <c r="AC15" i="20"/>
  <c r="AC13" i="20"/>
  <c r="AC20" i="20" s="1"/>
  <c r="H14" i="19" l="1"/>
  <c r="G15" i="19"/>
  <c r="G16" i="19"/>
  <c r="H16" i="19"/>
  <c r="G18" i="19"/>
  <c r="G12" i="19" l="1"/>
  <c r="G29" i="19" s="1"/>
  <c r="E12" i="18"/>
  <c r="F12" i="17" l="1"/>
  <c r="C27" i="17"/>
  <c r="F25" i="25"/>
  <c r="F61" i="25" s="1"/>
  <c r="F26" i="25"/>
  <c r="J26" i="25" s="1"/>
  <c r="M84" i="4"/>
  <c r="F24" i="25"/>
  <c r="J24" i="25" s="1"/>
  <c r="G12" i="17"/>
  <c r="F27" i="25"/>
  <c r="K27" i="25" s="1"/>
  <c r="K25" i="25"/>
  <c r="J25" i="25"/>
  <c r="F27" i="17" l="1"/>
  <c r="F10" i="17"/>
  <c r="F62" i="25"/>
  <c r="J62" i="25" s="1"/>
  <c r="K26" i="25"/>
  <c r="M83" i="4"/>
  <c r="L83" i="4"/>
  <c r="F60" i="25"/>
  <c r="K24" i="25"/>
  <c r="F23" i="25"/>
  <c r="F22" i="25" s="1"/>
  <c r="J27" i="25"/>
  <c r="K61" i="25"/>
  <c r="J61" i="25"/>
  <c r="F20" i="17"/>
  <c r="G20" i="17"/>
  <c r="K62" i="25" l="1"/>
  <c r="H25" i="4"/>
  <c r="H70" i="4" s="1"/>
  <c r="L26" i="4"/>
  <c r="K23" i="25"/>
  <c r="J23" i="25"/>
  <c r="J22" i="25"/>
  <c r="K22" i="25"/>
  <c r="G10" i="17"/>
  <c r="G27" i="17" l="1"/>
  <c r="D12" i="16" l="1"/>
  <c r="AI12" i="16"/>
  <c r="AG12" i="16" s="1"/>
  <c r="AJ12" i="16"/>
  <c r="D13" i="16"/>
  <c r="AI13" i="16"/>
  <c r="AG13" i="16" s="1"/>
  <c r="T13" i="16" s="1"/>
  <c r="AJ13" i="16"/>
  <c r="D14" i="16"/>
  <c r="AI14" i="16"/>
  <c r="AG14" i="16" s="1"/>
  <c r="T14" i="16" s="1"/>
  <c r="AJ14" i="16"/>
  <c r="D15" i="16"/>
  <c r="AI15" i="16"/>
  <c r="AG15" i="16" s="1"/>
  <c r="T15" i="16" s="1"/>
  <c r="AJ15" i="16"/>
  <c r="D16" i="16"/>
  <c r="AI16" i="16"/>
  <c r="AG16" i="16" s="1"/>
  <c r="T16" i="16" s="1"/>
  <c r="AJ16" i="16"/>
  <c r="D17" i="16"/>
  <c r="AI17" i="16"/>
  <c r="AG17" i="16" s="1"/>
  <c r="T17" i="16" s="1"/>
  <c r="AJ17" i="16"/>
  <c r="D18" i="16"/>
  <c r="AI18" i="16"/>
  <c r="AG18" i="16" s="1"/>
  <c r="T18" i="16" s="1"/>
  <c r="AJ18" i="16"/>
  <c r="D19" i="16"/>
  <c r="AI19" i="16"/>
  <c r="AG19" i="16" s="1"/>
  <c r="T19" i="16" s="1"/>
  <c r="AJ19" i="16"/>
  <c r="D20" i="16"/>
  <c r="AI20" i="16"/>
  <c r="AG20" i="16" s="1"/>
  <c r="T20" i="16" s="1"/>
  <c r="AJ20" i="16"/>
  <c r="D21" i="16"/>
  <c r="AI21" i="16"/>
  <c r="AG21" i="16" s="1"/>
  <c r="T21" i="16" s="1"/>
  <c r="AJ21" i="16"/>
  <c r="D22" i="16"/>
  <c r="AI22" i="16"/>
  <c r="AG22" i="16" s="1"/>
  <c r="T22" i="16" s="1"/>
  <c r="AJ22" i="16"/>
  <c r="D23" i="16"/>
  <c r="AI23" i="16"/>
  <c r="AG23" i="16" s="1"/>
  <c r="T23" i="16" s="1"/>
  <c r="AJ23" i="16"/>
  <c r="AI24" i="16"/>
  <c r="AG24" i="16" s="1"/>
  <c r="T24" i="16" s="1"/>
  <c r="AJ24" i="16"/>
  <c r="D25" i="16"/>
  <c r="AI25" i="16"/>
  <c r="AG25" i="16" s="1"/>
  <c r="T25" i="16" s="1"/>
  <c r="AJ25" i="16"/>
  <c r="D26" i="16"/>
  <c r="AI26" i="16"/>
  <c r="AG26" i="16" s="1"/>
  <c r="AJ26" i="16"/>
  <c r="D27" i="16"/>
  <c r="AI27" i="16"/>
  <c r="AG27" i="16" s="1"/>
  <c r="AJ27" i="16"/>
  <c r="D28" i="16"/>
  <c r="AI28" i="16"/>
  <c r="AG28" i="16" s="1"/>
  <c r="AJ28" i="16"/>
  <c r="D29" i="16"/>
  <c r="AI29" i="16"/>
  <c r="AG29" i="16" s="1"/>
  <c r="T29" i="16" s="1"/>
  <c r="AJ29" i="16"/>
  <c r="D30" i="16"/>
  <c r="AI30" i="16"/>
  <c r="AG30" i="16" s="1"/>
  <c r="AJ30" i="16"/>
  <c r="D31" i="16"/>
  <c r="AI31" i="16"/>
  <c r="AG31" i="16" s="1"/>
  <c r="T31" i="16" s="1"/>
  <c r="AJ31" i="16"/>
  <c r="D32" i="16"/>
  <c r="AI32" i="16"/>
  <c r="AG32" i="16" s="1"/>
  <c r="AJ32" i="16"/>
  <c r="D33" i="16"/>
  <c r="AI33" i="16"/>
  <c r="AG33" i="16" s="1"/>
  <c r="AJ33" i="16"/>
  <c r="D34" i="16"/>
  <c r="AI34" i="16"/>
  <c r="AG34" i="16" s="1"/>
  <c r="AJ34" i="16"/>
  <c r="D35" i="16"/>
  <c r="AI35" i="16"/>
  <c r="AG35" i="16" s="1"/>
  <c r="AJ35" i="16"/>
  <c r="D36" i="16"/>
  <c r="AI36" i="16"/>
  <c r="AG36" i="16" s="1"/>
  <c r="AJ36" i="16"/>
  <c r="D37" i="16"/>
  <c r="AI38" i="16"/>
  <c r="AG38" i="16" s="1"/>
  <c r="AJ38" i="16"/>
  <c r="AH39" i="16"/>
  <c r="AH40" i="16" s="1"/>
  <c r="AA60" i="16"/>
  <c r="D39" i="16" l="1"/>
  <c r="F18" i="25"/>
  <c r="D19" i="15"/>
  <c r="T30" i="16"/>
  <c r="T36" i="16"/>
  <c r="T35" i="16"/>
  <c r="T34" i="16"/>
  <c r="T33" i="16"/>
  <c r="T32" i="16"/>
  <c r="T28" i="16"/>
  <c r="T26" i="16"/>
  <c r="AI39" i="16"/>
  <c r="T27" i="16"/>
  <c r="AG39" i="16"/>
  <c r="AJ39" i="16"/>
  <c r="J18" i="25" l="1"/>
  <c r="F15" i="25"/>
  <c r="F49" i="25" s="1"/>
  <c r="F51" i="25" s="1"/>
  <c r="F63" i="25"/>
  <c r="T12" i="16"/>
  <c r="T39" i="16" s="1"/>
  <c r="H72" i="4" l="1"/>
  <c r="L85" i="4"/>
  <c r="H111" i="4"/>
  <c r="H113" i="4" s="1"/>
  <c r="F59" i="25"/>
  <c r="F73" i="25" s="1"/>
  <c r="F75" i="25" s="1"/>
  <c r="K63" i="25"/>
  <c r="J63" i="25"/>
  <c r="I16" i="25"/>
  <c r="F19" i="15"/>
  <c r="G19" i="15" s="1"/>
  <c r="L14" i="9"/>
  <c r="AB14" i="9"/>
  <c r="AC14" i="9"/>
  <c r="AD14" i="9"/>
  <c r="AE14" i="9"/>
  <c r="AF14" i="9"/>
  <c r="L15" i="9"/>
  <c r="AB15" i="9"/>
  <c r="AC15" i="9"/>
  <c r="AD15" i="9"/>
  <c r="AE15" i="9"/>
  <c r="AF15" i="9"/>
  <c r="L16" i="9"/>
  <c r="AB16" i="9"/>
  <c r="AC16" i="9"/>
  <c r="AD16" i="9"/>
  <c r="AE16" i="9"/>
  <c r="AF16" i="9"/>
  <c r="L18" i="9"/>
  <c r="AB18" i="9"/>
  <c r="AC18" i="9"/>
  <c r="AD18" i="9"/>
  <c r="AE18" i="9"/>
  <c r="AF18" i="9"/>
  <c r="L19" i="9"/>
  <c r="AC19" i="9"/>
  <c r="AD19" i="9"/>
  <c r="AE19" i="9"/>
  <c r="AF19" i="9"/>
  <c r="L20" i="9"/>
  <c r="AB20" i="9"/>
  <c r="AC20" i="9"/>
  <c r="AD20" i="9"/>
  <c r="AE20" i="9"/>
  <c r="AF20" i="9"/>
  <c r="L21" i="9"/>
  <c r="AB21" i="9"/>
  <c r="AC21" i="9"/>
  <c r="AD21" i="9"/>
  <c r="AE21" i="9"/>
  <c r="AF21" i="9"/>
  <c r="L22" i="9"/>
  <c r="AC22" i="9"/>
  <c r="AD22" i="9"/>
  <c r="AE22" i="9"/>
  <c r="AF22" i="9"/>
  <c r="L23" i="9"/>
  <c r="AB23" i="9"/>
  <c r="AC23" i="9"/>
  <c r="AD23" i="9"/>
  <c r="AE23" i="9"/>
  <c r="AF23" i="9"/>
  <c r="L24" i="9"/>
  <c r="AB24" i="9"/>
  <c r="AC24" i="9"/>
  <c r="AD24" i="9"/>
  <c r="AE24" i="9"/>
  <c r="AF24" i="9"/>
  <c r="L25" i="9"/>
  <c r="AB25" i="9"/>
  <c r="AC25" i="9"/>
  <c r="AD25" i="9"/>
  <c r="AE25" i="9"/>
  <c r="AF25" i="9"/>
  <c r="L26" i="9"/>
  <c r="AB26" i="9"/>
  <c r="AC26" i="9"/>
  <c r="AD26" i="9"/>
  <c r="AE26" i="9"/>
  <c r="AF26" i="9"/>
  <c r="AB27" i="9"/>
  <c r="L27" i="9"/>
  <c r="AC27" i="9"/>
  <c r="AD27" i="9"/>
  <c r="AE27" i="9"/>
  <c r="AF27" i="9"/>
  <c r="L28" i="9"/>
  <c r="AC28" i="9"/>
  <c r="AD28" i="9"/>
  <c r="AE28" i="9"/>
  <c r="AF28" i="9"/>
  <c r="L29" i="9"/>
  <c r="AC29" i="9"/>
  <c r="AD29" i="9"/>
  <c r="AE29" i="9"/>
  <c r="AF29" i="9"/>
  <c r="L30" i="9"/>
  <c r="AC30" i="9"/>
  <c r="AD30" i="9"/>
  <c r="AE30" i="9"/>
  <c r="AF30" i="9"/>
  <c r="AB31" i="9"/>
  <c r="L31" i="9"/>
  <c r="AC31" i="9"/>
  <c r="AD31" i="9"/>
  <c r="AE31" i="9"/>
  <c r="AF31" i="9"/>
  <c r="L32" i="9"/>
  <c r="AC32" i="9"/>
  <c r="AD32" i="9"/>
  <c r="AE32" i="9"/>
  <c r="AF32" i="9"/>
  <c r="L33" i="9"/>
  <c r="AC33" i="9"/>
  <c r="AD33" i="9"/>
  <c r="AE33" i="9"/>
  <c r="AF33" i="9"/>
  <c r="H105" i="4" l="1"/>
  <c r="K17" i="4"/>
  <c r="J16" i="25"/>
  <c r="K16" i="25"/>
  <c r="I15" i="25"/>
  <c r="I60" i="25"/>
  <c r="T34" i="9"/>
  <c r="AB29" i="9"/>
  <c r="L34" i="9"/>
  <c r="D34" i="9"/>
  <c r="H19" i="15"/>
  <c r="AB28" i="9"/>
  <c r="AB30" i="9"/>
  <c r="AB33" i="9"/>
  <c r="AB32" i="9"/>
  <c r="AB19" i="9"/>
  <c r="AF34" i="9"/>
  <c r="D23" i="10"/>
  <c r="L23" i="10"/>
  <c r="AB22" i="9"/>
  <c r="M80" i="4" l="1"/>
  <c r="K111" i="4"/>
  <c r="K113" i="4" s="1"/>
  <c r="L80" i="4"/>
  <c r="K60" i="25"/>
  <c r="I59" i="25"/>
  <c r="J60" i="25"/>
  <c r="J15" i="25"/>
  <c r="K15" i="25"/>
  <c r="I49" i="25"/>
  <c r="AD34" i="9"/>
  <c r="AC34" i="9"/>
  <c r="AE34" i="9"/>
  <c r="K49" i="25" l="1"/>
  <c r="J49" i="25"/>
  <c r="J51" i="25" s="1"/>
  <c r="I51" i="25"/>
  <c r="K51" i="25" s="1"/>
  <c r="J59" i="25"/>
  <c r="I73" i="25"/>
  <c r="K59" i="25"/>
  <c r="AB34" i="9"/>
  <c r="AB12" i="7"/>
  <c r="AC12" i="7"/>
  <c r="AB13" i="7"/>
  <c r="AC13" i="7"/>
  <c r="AB14" i="7"/>
  <c r="AC14" i="7"/>
  <c r="AB15" i="7"/>
  <c r="AC15" i="7"/>
  <c r="AB16" i="7"/>
  <c r="AC16" i="7"/>
  <c r="AB17" i="7"/>
  <c r="AC17" i="7"/>
  <c r="AB18" i="7"/>
  <c r="AC18" i="7"/>
  <c r="AB19" i="7"/>
  <c r="AC19" i="7"/>
  <c r="AB20" i="7"/>
  <c r="AC20" i="7"/>
  <c r="AC21" i="7"/>
  <c r="AB22" i="7"/>
  <c r="AC22" i="7"/>
  <c r="K105" i="4" l="1"/>
  <c r="M105" i="4" s="1"/>
  <c r="I75" i="25"/>
  <c r="K75" i="25" s="1"/>
  <c r="J73" i="25"/>
  <c r="J75" i="25" s="1"/>
  <c r="K73" i="25"/>
  <c r="AB21" i="7"/>
  <c r="AB23" i="7" l="1"/>
  <c r="AC23" i="7"/>
  <c r="H13" i="5" l="1"/>
  <c r="H14" i="5"/>
  <c r="M11" i="4" l="1"/>
  <c r="M12" i="4"/>
  <c r="M18" i="4"/>
  <c r="K25" i="4"/>
  <c r="K70" i="4" s="1"/>
  <c r="M44" i="4"/>
  <c r="M51" i="4"/>
  <c r="M53" i="4"/>
  <c r="M61" i="4"/>
  <c r="M62" i="4"/>
  <c r="L84" i="4"/>
  <c r="L86" i="4"/>
  <c r="L90" i="4"/>
  <c r="L70" i="4" l="1"/>
  <c r="L25" i="4"/>
  <c r="M26" i="4"/>
  <c r="M17" i="4"/>
  <c r="L17" i="4"/>
  <c r="M95" i="4"/>
  <c r="M58" i="4"/>
  <c r="L44" i="4"/>
  <c r="L18" i="4"/>
  <c r="M70" i="4" l="1"/>
  <c r="L72" i="4"/>
  <c r="K72" i="4"/>
  <c r="M72" i="4" s="1"/>
  <c r="M9" i="4"/>
  <c r="L9" i="4"/>
  <c r="M25" i="4"/>
  <c r="M42" i="4"/>
  <c r="M79" i="4"/>
  <c r="L105" i="4" l="1"/>
  <c r="M103" i="4"/>
  <c r="I17" i="4" l="1"/>
  <c r="I70" i="4" s="1"/>
  <c r="I72" i="4" l="1"/>
  <c r="I105" i="4"/>
  <c r="I111" i="4"/>
  <c r="I113" i="4" s="1"/>
</calcChain>
</file>

<file path=xl/comments1.xml><?xml version="1.0" encoding="utf-8"?>
<comments xmlns="http://schemas.openxmlformats.org/spreadsheetml/2006/main">
  <authors>
    <author>uživatel</author>
  </authors>
  <commentList>
    <comment ref="AI2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zaokrouhlit -1 tis. Kč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I3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I38" authorId="0" shapeId="0">
      <text>
        <r>
          <rPr>
            <b/>
            <sz val="9"/>
            <color indexed="81"/>
            <rFont val="Tahoma"/>
            <family val="2"/>
            <charset val="238"/>
          </rPr>
          <t>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<sst xmlns="http://schemas.openxmlformats.org/spreadsheetml/2006/main" count="1758" uniqueCount="615">
  <si>
    <t>Celkem příspěvkové organizace</t>
  </si>
  <si>
    <t>Srovnání (nárůst )</t>
  </si>
  <si>
    <t>Rekapitulace</t>
  </si>
  <si>
    <t>Rezerva na provoz- PO OPŘPO</t>
  </si>
  <si>
    <t xml:space="preserve">              -pol.6351</t>
  </si>
  <si>
    <t>Organizace v oblasti zdravotnictví</t>
  </si>
  <si>
    <t>Organizace v oblasti kultury</t>
  </si>
  <si>
    <t>Organizace v oblasti dopravy</t>
  </si>
  <si>
    <t>Organizace v oblasti sociální</t>
  </si>
  <si>
    <t>Organizace v oblasti školství</t>
  </si>
  <si>
    <t>sl.3</t>
  </si>
  <si>
    <t>sl.2</t>
  </si>
  <si>
    <t>sl.1</t>
  </si>
  <si>
    <t>Organizace</t>
  </si>
  <si>
    <t>CELKEM</t>
  </si>
  <si>
    <t>Celkem</t>
  </si>
  <si>
    <t xml:space="preserve">         Z toho:</t>
  </si>
  <si>
    <t>v tis. Kč</t>
  </si>
  <si>
    <t>ORJ - 19</t>
  </si>
  <si>
    <t>Rozpočtová skladba</t>
  </si>
  <si>
    <t>Název organizace</t>
  </si>
  <si>
    <t>Neinvestiční příspěvek celkem OK</t>
  </si>
  <si>
    <t>Z toho :</t>
  </si>
  <si>
    <t>Příspěvek na provoz</t>
  </si>
  <si>
    <t>Příspěvek na provoz-mzdové náklady</t>
  </si>
  <si>
    <t>Příspěvek na provoz-nájemné</t>
  </si>
  <si>
    <t>Příspěvek na provoz-odpisy</t>
  </si>
  <si>
    <t>Příspěvek na provoz - účelově určený</t>
  </si>
  <si>
    <t>org.</t>
  </si>
  <si>
    <t>§</t>
  </si>
  <si>
    <t>/UZ 00 020/</t>
  </si>
  <si>
    <t>/UZ 00 027/</t>
  </si>
  <si>
    <t>/UZ 00 006/</t>
  </si>
  <si>
    <t>pol. 5331</t>
  </si>
  <si>
    <t>Základní škola a Mateřská škola logopedická Olomouc</t>
  </si>
  <si>
    <t>Základní škola, Dětský domov a Školní jídelna Litovel</t>
  </si>
  <si>
    <t>Střední odborná škola lesnická a strojírenská Šternberk</t>
  </si>
  <si>
    <t>Dům dětí a mládeže Olomouc</t>
  </si>
  <si>
    <t>Dům dětí a mládeže Vila Tereza, Uničov</t>
  </si>
  <si>
    <t>Okres Prostějov celkem</t>
  </si>
  <si>
    <t xml:space="preserve"> </t>
  </si>
  <si>
    <t xml:space="preserve"> příspěvek - provoz</t>
  </si>
  <si>
    <t>Příspěvek celkem</t>
  </si>
  <si>
    <t>Nárůst /v % /</t>
  </si>
  <si>
    <t>Okres</t>
  </si>
  <si>
    <t>OKRES Přerov</t>
  </si>
  <si>
    <t>Okres Šumperk celkem</t>
  </si>
  <si>
    <t>nájemné</t>
  </si>
  <si>
    <t>příspěvek - mzdové náklady</t>
  </si>
  <si>
    <t xml:space="preserve"> příspěvek - odpisy </t>
  </si>
  <si>
    <t xml:space="preserve"> příspěvek -  provoz</t>
  </si>
  <si>
    <t>Okres Jeseník celkem</t>
  </si>
  <si>
    <t>Organizace v oblasti sociálních služeb</t>
  </si>
  <si>
    <t>4357</t>
  </si>
  <si>
    <t>4351</t>
  </si>
  <si>
    <t>4354</t>
  </si>
  <si>
    <t>mzdy</t>
  </si>
  <si>
    <t>Limit mzdových prostředků- navýšení - Nařízení vlády</t>
  </si>
  <si>
    <t>Limit schválený ROK ve výši  500 695 tis. Kč.</t>
  </si>
  <si>
    <t>2) Dopravní oblslužnost</t>
  </si>
  <si>
    <t xml:space="preserve">1) Provozní příspěvky </t>
  </si>
  <si>
    <t>002212</t>
  </si>
  <si>
    <t>002299</t>
  </si>
  <si>
    <t>/UZ 39/</t>
  </si>
  <si>
    <t>celkem</t>
  </si>
  <si>
    <t>3315</t>
  </si>
  <si>
    <t>Vlastivědné muzeum v Olomouci</t>
  </si>
  <si>
    <t>Vědecká knihovna v Olomouci</t>
  </si>
  <si>
    <t>3314</t>
  </si>
  <si>
    <t>ORJ - 14</t>
  </si>
  <si>
    <t>Pozn. : v upravené rozpočtu k 31.9.2014 není zahrnut přebytek hospodaření (UZ 00 024) a to ve výši 22 700 tis. Kč, které byly použity na provoz příspěvkových organizací z oblasti zdravotnictví.</t>
  </si>
  <si>
    <t>3533</t>
  </si>
  <si>
    <t>3529</t>
  </si>
  <si>
    <t>3523</t>
  </si>
  <si>
    <t>Rezerva pro příspěvkové organizace (zdravotnictví)</t>
  </si>
  <si>
    <t>3599</t>
  </si>
  <si>
    <t>0030005000000</t>
  </si>
  <si>
    <t>UZ  27</t>
  </si>
  <si>
    <t>UZ 20</t>
  </si>
  <si>
    <t>návrhu odboru a SR 2015</t>
  </si>
  <si>
    <t>Srovnání</t>
  </si>
  <si>
    <t>Návrh rozpočtu                           2016                     (pol.5331)</t>
  </si>
  <si>
    <t xml:space="preserve">                vedoucí odboru</t>
  </si>
  <si>
    <t>Komentář:</t>
  </si>
  <si>
    <t>SCHVÁLENÝ ROZPOČET</t>
  </si>
  <si>
    <t>NÁVRH ROZPOČTU</t>
  </si>
  <si>
    <t>návrůst/snížení                v Kč</t>
  </si>
  <si>
    <t>nárůst/snížení                       v %</t>
  </si>
  <si>
    <t>300</t>
  </si>
  <si>
    <t>301</t>
  </si>
  <si>
    <t>302</t>
  </si>
  <si>
    <t>303</t>
  </si>
  <si>
    <t>304</t>
  </si>
  <si>
    <t xml:space="preserve">a) příspěvek na provoz </t>
  </si>
  <si>
    <t>c) příspěvek na provoz - odpisy</t>
  </si>
  <si>
    <t>d) příspěvek na provoz - účelově určený příspěvek</t>
  </si>
  <si>
    <t>e) příspěvek na provoz - nájemné</t>
  </si>
  <si>
    <r>
      <t xml:space="preserve">Příspěvek na provoz  </t>
    </r>
    <r>
      <rPr>
        <sz val="8.5"/>
        <rFont val="Arial"/>
        <family val="2"/>
        <charset val="238"/>
      </rPr>
      <t>(záchr. archeolog. výzkum)</t>
    </r>
  </si>
  <si>
    <t xml:space="preserve">Rezerva - záchranný archeologický výzkum </t>
  </si>
  <si>
    <t>Příspěvkové organizace</t>
  </si>
  <si>
    <t>f) příspěvek na provoz - záchr. archeolog. výzkum</t>
  </si>
  <si>
    <t>308</t>
  </si>
  <si>
    <t>REZERVA - záchr. archeologický výzkum</t>
  </si>
  <si>
    <t>/UZ 300/</t>
  </si>
  <si>
    <t>/UZ 301/</t>
  </si>
  <si>
    <t>/UZ 302/</t>
  </si>
  <si>
    <t>/UZ 304/</t>
  </si>
  <si>
    <t>/UZ 303/</t>
  </si>
  <si>
    <t xml:space="preserve">         a) příspěvek na provoz (UZ 300)</t>
  </si>
  <si>
    <t xml:space="preserve">         c) příspěvek na provoz - odpisy (UZ 302)</t>
  </si>
  <si>
    <t xml:space="preserve">         d) příspěvek na provoz - účelově určený  
             příspěvek (UZ 303)                                                                                                      </t>
  </si>
  <si>
    <t xml:space="preserve">         e) příspěvek na provoz - nájemné (UZ 304)</t>
  </si>
  <si>
    <t>/UZ 308/</t>
  </si>
  <si>
    <r>
      <t xml:space="preserve"> REZERVA </t>
    </r>
    <r>
      <rPr>
        <sz val="11"/>
        <rFont val="Arial"/>
        <family val="2"/>
        <charset val="238"/>
      </rPr>
      <t>- záchranný archeologický výzkum (UZ 308)</t>
    </r>
  </si>
  <si>
    <t>b) příspěvek na provoz - odpisy</t>
  </si>
  <si>
    <t>c) příspěvek na provoz - účelově určený příspěvek</t>
  </si>
  <si>
    <t>Střední průmyslová škola Hranice</t>
  </si>
  <si>
    <t>Základní umělecká škola Bedřicha Kozánka, Přerov</t>
  </si>
  <si>
    <t>Příspěvek na úhradu prokazatelné ztráty dopravcům - veřejná linková doprava</t>
  </si>
  <si>
    <t>Příspěvek na úhradu prokazatelné ztráty dopravcům - drážní doprava</t>
  </si>
  <si>
    <t>Příspěvek na úhradu protarifovací ztráty - drážní doprava</t>
  </si>
  <si>
    <t xml:space="preserve">Příspěvek na úhradu prokazatelné ztráty - od obcí </t>
  </si>
  <si>
    <t>/UZ 130/</t>
  </si>
  <si>
    <t>/UZ 132/</t>
  </si>
  <si>
    <t>/UZ 133/</t>
  </si>
  <si>
    <t>/UZ 134/</t>
  </si>
  <si>
    <t>a) příspěvek na provoz</t>
  </si>
  <si>
    <t>b) dopravní obslužnost</t>
  </si>
  <si>
    <t xml:space="preserve">         c) příspěvek na úhradu protarifovací ztráty - drážní 
             doprava (UZ 133)</t>
  </si>
  <si>
    <t>1) Provozní příspěvky</t>
  </si>
  <si>
    <t>2) Dopravní obslužnost</t>
  </si>
  <si>
    <t>130</t>
  </si>
  <si>
    <t>132</t>
  </si>
  <si>
    <t>133</t>
  </si>
  <si>
    <t xml:space="preserve">d) příspěvek na úhradu prokazatelné ztráty - od obcí </t>
  </si>
  <si>
    <t>134</t>
  </si>
  <si>
    <t>307</t>
  </si>
  <si>
    <t>a)  příspěvek na úhradu prokazatelné ztráty dopravcům - veřejná linková doprava</t>
  </si>
  <si>
    <t xml:space="preserve">b) příspěvek na úhradu prokazatelné ztráty dopravcům  - drážní doprava </t>
  </si>
  <si>
    <t xml:space="preserve">c) příspěvek na úhradu protarifovací ztráty - drážní  doprava </t>
  </si>
  <si>
    <t xml:space="preserve">c) Příspěvkové organizace zřizované Olomouckým krajem </t>
  </si>
  <si>
    <t>b) příspěvek na provoz - mzdové náklady</t>
  </si>
  <si>
    <t>UZ</t>
  </si>
  <si>
    <t xml:space="preserve">         d) příspěvek na úhradu prokazatelné ztráty - od obcí 
             (UZ 134)</t>
  </si>
  <si>
    <t>SKUTEČNOST K 31.12.2015</t>
  </si>
  <si>
    <t>sl.4</t>
  </si>
  <si>
    <t xml:space="preserve">Účelové dotace ze státního rozpočtu </t>
  </si>
  <si>
    <t xml:space="preserve">Rezerva pro příspěvkové organizace </t>
  </si>
  <si>
    <t>Rezerva pro PO</t>
  </si>
  <si>
    <t>/UZ 307/</t>
  </si>
  <si>
    <t>3. Výdaje Olomouckého kraje na rok 2018</t>
  </si>
  <si>
    <t>Očekávaná skutečnost k 31.12.2017</t>
  </si>
  <si>
    <t>sl.3b</t>
  </si>
  <si>
    <t>UPRAVENÝ ROZPOČET                    (k 30.9.2017)</t>
  </si>
  <si>
    <t>ORG</t>
  </si>
  <si>
    <t>0033010001001</t>
  </si>
  <si>
    <t>003112</t>
  </si>
  <si>
    <t>0033010001012</t>
  </si>
  <si>
    <t>003114</t>
  </si>
  <si>
    <t>0033010001015</t>
  </si>
  <si>
    <t>003124</t>
  </si>
  <si>
    <t>0033010001032</t>
  </si>
  <si>
    <t>0033010001033</t>
  </si>
  <si>
    <t>0033010001034</t>
  </si>
  <si>
    <t>003133</t>
  </si>
  <si>
    <t>0033010001100</t>
  </si>
  <si>
    <t>003121</t>
  </si>
  <si>
    <t>0033010001101</t>
  </si>
  <si>
    <t>0033010001102</t>
  </si>
  <si>
    <t>0033010001103</t>
  </si>
  <si>
    <t>0033010001104</t>
  </si>
  <si>
    <t>0033010001105</t>
  </si>
  <si>
    <t>0033010001120</t>
  </si>
  <si>
    <t>003122</t>
  </si>
  <si>
    <t>0033010001121</t>
  </si>
  <si>
    <t>0033010001122</t>
  </si>
  <si>
    <t>003127</t>
  </si>
  <si>
    <t>0033010001123</t>
  </si>
  <si>
    <t>0033010001150</t>
  </si>
  <si>
    <t>0033010001160</t>
  </si>
  <si>
    <t>0033010001200</t>
  </si>
  <si>
    <t>0033010001201</t>
  </si>
  <si>
    <t>003123</t>
  </si>
  <si>
    <t>0033010001202</t>
  </si>
  <si>
    <t>0033010001204</t>
  </si>
  <si>
    <t>0033010001205</t>
  </si>
  <si>
    <t>0033010001206</t>
  </si>
  <si>
    <t>0033010001207</t>
  </si>
  <si>
    <t>0033010001208</t>
  </si>
  <si>
    <t>0033010001300</t>
  </si>
  <si>
    <t>003231</t>
  </si>
  <si>
    <t>0033010001301</t>
  </si>
  <si>
    <t>0033010001302</t>
  </si>
  <si>
    <t>0033010001303</t>
  </si>
  <si>
    <t>0033010001304</t>
  </si>
  <si>
    <t>0033010001350</t>
  </si>
  <si>
    <t>003233</t>
  </si>
  <si>
    <t>0033010001351</t>
  </si>
  <si>
    <t>0033010001352</t>
  </si>
  <si>
    <t>0033010001400</t>
  </si>
  <si>
    <t>0033010001450</t>
  </si>
  <si>
    <t>003146</t>
  </si>
  <si>
    <t>0033010001022</t>
  </si>
  <si>
    <t>0033010001024</t>
  </si>
  <si>
    <t>0033010001040</t>
  </si>
  <si>
    <t>0033010001041</t>
  </si>
  <si>
    <t>0033010001111</t>
  </si>
  <si>
    <t>0033010001112</t>
  </si>
  <si>
    <t>0033010001135</t>
  </si>
  <si>
    <t>0033010001136</t>
  </si>
  <si>
    <t>0033010001137</t>
  </si>
  <si>
    <t>0033010001138</t>
  </si>
  <si>
    <t>0033010001140</t>
  </si>
  <si>
    <t>0033010001154</t>
  </si>
  <si>
    <t>0033010001163</t>
  </si>
  <si>
    <t>0033010001174</t>
  </si>
  <si>
    <t>0033010001222</t>
  </si>
  <si>
    <t>0033010001223</t>
  </si>
  <si>
    <t>0033010001311</t>
  </si>
  <si>
    <t>0033010001312</t>
  </si>
  <si>
    <t>0033010001313</t>
  </si>
  <si>
    <t>0033010001354</t>
  </si>
  <si>
    <t>0033010001036</t>
  </si>
  <si>
    <t>0033010001037</t>
  </si>
  <si>
    <t>0033010001038</t>
  </si>
  <si>
    <t>0033010001108</t>
  </si>
  <si>
    <t>0033010001109</t>
  </si>
  <si>
    <t>0033010001110</t>
  </si>
  <si>
    <t>0033010001128</t>
  </si>
  <si>
    <t>0033010001129</t>
  </si>
  <si>
    <t>0033010001130</t>
  </si>
  <si>
    <t>0033010001131</t>
  </si>
  <si>
    <t>0033010001132</t>
  </si>
  <si>
    <t>0033010001133</t>
  </si>
  <si>
    <t>0033010001134</t>
  </si>
  <si>
    <t>0033010001152</t>
  </si>
  <si>
    <t>0033010001162</t>
  </si>
  <si>
    <t>0033010001171</t>
  </si>
  <si>
    <t>0033010001173</t>
  </si>
  <si>
    <t>0033010001216</t>
  </si>
  <si>
    <t>0033010001218</t>
  </si>
  <si>
    <t>0033010001306</t>
  </si>
  <si>
    <t>0033010001307</t>
  </si>
  <si>
    <t>0033010001308</t>
  </si>
  <si>
    <t>0033010001309</t>
  </si>
  <si>
    <t>0033010001310</t>
  </si>
  <si>
    <t>0033010001353</t>
  </si>
  <si>
    <t>0033010001403</t>
  </si>
  <si>
    <t>0033010001404</t>
  </si>
  <si>
    <t>0033010001405</t>
  </si>
  <si>
    <t>0033010001025</t>
  </si>
  <si>
    <t>0033010001026</t>
  </si>
  <si>
    <t>0033010001043</t>
  </si>
  <si>
    <t>0033010001113</t>
  </si>
  <si>
    <t>0033010001142</t>
  </si>
  <si>
    <t>0033010001175</t>
  </si>
  <si>
    <t>0033010001225</t>
  </si>
  <si>
    <t>0033010001226</t>
  </si>
  <si>
    <t>0033010001314</t>
  </si>
  <si>
    <t>0033010001315</t>
  </si>
  <si>
    <t>0033010001407</t>
  </si>
  <si>
    <t>0033010001408</t>
  </si>
  <si>
    <t>0033010001016</t>
  </si>
  <si>
    <t>0033010001017</t>
  </si>
  <si>
    <t>0033010001106</t>
  </si>
  <si>
    <t>0033010001125</t>
  </si>
  <si>
    <t>0033010001126</t>
  </si>
  <si>
    <t>0033010001127</t>
  </si>
  <si>
    <t>0033010001151</t>
  </si>
  <si>
    <t>0033010001161</t>
  </si>
  <si>
    <t>0033010001212</t>
  </si>
  <si>
    <t>0033010001305</t>
  </si>
  <si>
    <t>0033010001402</t>
  </si>
  <si>
    <t>g) REZERVA - záchr. archeologický výzkum</t>
  </si>
  <si>
    <t>h) rezerva pro PO</t>
  </si>
  <si>
    <t>Dětský domov a Školní jídelna Prostějov</t>
  </si>
  <si>
    <t>Střední odborná škola Prostějov</t>
  </si>
  <si>
    <t>SKUTEČNOST K 31.12.2016</t>
  </si>
  <si>
    <t>sl.5</t>
  </si>
  <si>
    <t>sl.6</t>
  </si>
  <si>
    <t>sl.7=sl.6-sl.3</t>
  </si>
  <si>
    <t>sl.8=sl.6/sl.3</t>
  </si>
  <si>
    <t>Mateřská škola Olomouc, Blanická 16</t>
  </si>
  <si>
    <t>Základní škola Šternberk, Olomoucká 76</t>
  </si>
  <si>
    <t>Základní škola Uničov, Šternberská 456</t>
  </si>
  <si>
    <t>Gymnázium Jana Opletala, Litovel, Opletalova 189</t>
  </si>
  <si>
    <t>Gymnázium, Olomouc, Čajkovského 9</t>
  </si>
  <si>
    <t>Slovanské gymnázium, Olomouc, tř. Jiřího z Poděbrad 13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</si>
  <si>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</si>
  <si>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</si>
  <si>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</si>
  <si>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</si>
  <si>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>Střední průmyslová škola a Střední odborné učiliště Uničov</t>
  </si>
  <si>
    <t>Střední škola zemědělská a zahradnická, Olomouc, U Hradiska 4</t>
  </si>
  <si>
    <t>Obchodní akademie, Olomouc, tř. Spojenců 11</t>
  </si>
  <si>
    <t>Střední zdravotnická škola a Vyšší odborná škola zdravotnická Emanuela Pöttinga a Jazyková škola s právem státní jazykové zkoušky Olomouc</t>
  </si>
  <si>
    <t>Střední odborná škola Litovel, Komenského 677</t>
  </si>
  <si>
    <t>Sigmundova střední škola strojírenská, Lutín</t>
  </si>
  <si>
    <t>Střední škola logistiky a chemie, Olomouc, U Hradiska 29</t>
  </si>
  <si>
    <t>Střední škola polytechnická, Olomouc, Rooseveltova 79</t>
  </si>
  <si>
    <t>Střední škola polygrafická, Olomouc, Střední novosadská 87/53</t>
  </si>
  <si>
    <t>Střední odborná škola obchodu a služeb, Olomouc, Štursova 14</t>
  </si>
  <si>
    <t>Střední škola technická  a obchodní, Olomouc, Kosinova 4</t>
  </si>
  <si>
    <t>Základní umělecká škola  Iši Krejčího Olomouc, Na Vozovce 32</t>
  </si>
  <si>
    <t>Základní umělecká škola „Žerotín“ Olomouc, Kavaleristů 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</si>
  <si>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</si>
  <si>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</si>
  <si>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</si>
  <si>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mládeže, Litovel</t>
  </si>
  <si>
    <t>Pedagogicko - psychologická poradna a Speciálně pedagogické centrum Olomouckého kraje, Olomouc, U Sportovní haly 1a</t>
  </si>
  <si>
    <t>Základní škola a Mateřská škola při lázních, Velké Losiny</t>
  </si>
  <si>
    <t>Střední škola, Základní škola a Mateřská škola Mohelnice, Masarykova 4</t>
  </si>
  <si>
    <t>Střední škola, Základní škola, Mateřská škola a Dětský domov Zábřeh</t>
  </si>
  <si>
    <t>Gymnázium, Šumperk, Masarykovo náměstí 8</t>
  </si>
  <si>
    <t>Gymnázium, Zábřeh, náměstí Osvobození 20</t>
  </si>
  <si>
    <t>Vyšší odborná škola a Střední průmyslová škola, Šumperk, Gen. Krátkého 1</t>
  </si>
  <si>
    <t>Vyšší odborná škola a Střední škola automobilní, Zábřeh, U Dráhy 6</t>
  </si>
  <si>
    <t>Střední odborná škola, Šumperk, Zemědělská 3</t>
  </si>
  <si>
    <t>Obchodní akademie a Jazyková škola s právem státní jazykové zkoušky, Šumperk, Hlavní třída 31</t>
  </si>
  <si>
    <t>Odborné učiliště a Praktická škola, Mohelnice, Vodní 27</t>
  </si>
  <si>
    <t>Střední škola sociální péče a služeb, Zábřeh, nám. 8. května 2</t>
  </si>
  <si>
    <t>Základní umělecká škola, Mohelnice, Náměstí Svobody 15</t>
  </si>
  <si>
    <t>Základní umělecká škola, Šumperk, Žerotínova 11</t>
  </si>
  <si>
    <t>Základní umělecká škola Zábřeh</t>
  </si>
  <si>
    <t>Dům dětí a mládeže Magnet, Mohelnice</t>
  </si>
  <si>
    <t>Střední škola, Základní škola a Mateřská škola Přerov, Malá Dlážka 4</t>
  </si>
  <si>
    <t>Gymnázium Jakuba Škody, Přerov, Komenského 29</t>
  </si>
  <si>
    <t>Gymnázium, Hranice, Zborovská 293</t>
  </si>
  <si>
    <t>Gymnázium, Kojetín, Svatopluka Čecha 683</t>
  </si>
  <si>
    <t>Střední průmyslová škola stavební, Lipník nad Bečvou, Komenského sady 257</t>
  </si>
  <si>
    <t>Střední průmyslová škola, Přerov, Havlíčkova 2</t>
  </si>
  <si>
    <t>Střední škola gastronomie a služeb, Přerov, Šířava 7</t>
  </si>
  <si>
    <t>Střední lesnická škola, Hranice, Jurikova 588</t>
  </si>
  <si>
    <t>Střední škola zemědělská, Přerov, Osmek 47</t>
  </si>
  <si>
    <t>Obchodní akademie a Jazyková škola s právem státní jazykové zkoušky, Přerov, Bartošova 24</t>
  </si>
  <si>
    <t>Střední zdravotnická škola, Hranice, Nová 1820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</si>
  <si>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</si>
  <si>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</si>
  <si>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</si>
  <si>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Základní umělecká škola, Potštát 36</t>
  </si>
  <si>
    <t>Základní umělecká škola, Hranice, Školní náměstí 35</t>
  </si>
  <si>
    <t>Základní umělecká škola, Kojetín, Hanusíkova 147</t>
  </si>
  <si>
    <t>Základní umělecká škola Antonína Dvořáka, Lipník nad Bečvou, Havlíčkova 643</t>
  </si>
  <si>
    <t>Středisko volného času ATLAS a BIOS, Přerov</t>
  </si>
  <si>
    <t xml:space="preserve">Základní škola a Mateřská škola při Priessnitzových léčebných lázních a.s., Jeseník  </t>
  </si>
  <si>
    <t xml:space="preserve">Základní škola a Mateřská škola při Sanatoriu Edel Zlaté Hory  </t>
  </si>
  <si>
    <t>Gymnázium,  Jeseník,  Komenského 281</t>
  </si>
  <si>
    <t>Hotelová škola V. Priessnitze a Obchodní akademie , Jeseník</t>
  </si>
  <si>
    <t>Základní umělecká škola Karla Ditterse, Vidnava</t>
  </si>
  <si>
    <t>Střední škola, Základní škola a Mateřská škola Prostějov, Komenského 10</t>
  </si>
  <si>
    <t>Gymnázium Jiřího Wolkera, Prostějov, Kollárova 3</t>
  </si>
  <si>
    <t>Střední škola designu a módy, Prostějov</t>
  </si>
  <si>
    <t>Střední odborná škola průmyslová a Střední odborné učiliště strojírenské, Prostějov, Lidická 4</t>
  </si>
  <si>
    <t>Švehlova střední škola polytechnická Prostějov</t>
  </si>
  <si>
    <t>Obchodní akademie, Prostějov, Palackého 18</t>
  </si>
  <si>
    <t>Střední zdravotnická škola, Prostějov, Vápenice 3</t>
  </si>
  <si>
    <t>Základní umělecká škola Konice, Na Příhonech 425</t>
  </si>
  <si>
    <t>Domov pro seniory Javorník, příspěvková organizace</t>
  </si>
  <si>
    <t>Domov Sněženka Jeseník, příspěvková organizace</t>
  </si>
  <si>
    <t>Domov pro seniory Červenka, příspěvková organizace</t>
  </si>
  <si>
    <t>Dům seniorů FRANTIŠEK Náměšť na Hané, příspěvková organizace</t>
  </si>
  <si>
    <t>Domov Hrubá Voda, příspěvková organizace</t>
  </si>
  <si>
    <t>Domov seniorů POHODA Chválkovice, příspěvková organizace</t>
  </si>
  <si>
    <t>Sociální služby pro seniory Olomouc, příspěvková organizace</t>
  </si>
  <si>
    <t>Vincentinum - poskytovatel sociálních služeb Šternberk, příspěvková organizace</t>
  </si>
  <si>
    <t>Klíč - centrum sociálních služeb, příspěvková organizace</t>
  </si>
  <si>
    <t>Nové Zámky - poskytovatel sociálních služeb, příspěvková organizace</t>
  </si>
  <si>
    <t>Středisko sociální prevence Olomouc, příspěvková organizace</t>
  </si>
  <si>
    <t>Sociální služby pro seniory Šumperk, příspěvková organizace</t>
  </si>
  <si>
    <t>Sociální služby Libina, příspěvková organizace</t>
  </si>
  <si>
    <t>Domov Štíty-Jedlí, příspěvková organizace</t>
  </si>
  <si>
    <t>Domov u Třebůvky Loštice, příspěvková organizace</t>
  </si>
  <si>
    <t>Domov Paprsek Olšany, příspěvková organizace</t>
  </si>
  <si>
    <t>Domov seniorů Prostějov, příspěvková organizace</t>
  </si>
  <si>
    <t>Domov pro seniory Jesenec, příspěvková organizace</t>
  </si>
  <si>
    <t>Domov "Na Zámku", příspěvková organizace</t>
  </si>
  <si>
    <t>Centrum sociálních služeb Prostějov, příspěvková organizace</t>
  </si>
  <si>
    <t>Domov pro seniory Radkova Lhota, příspěvková organizace</t>
  </si>
  <si>
    <t>Domov Alfreda Skeneho Pavlovice u Přerova, příspěvková organizace</t>
  </si>
  <si>
    <t>Domov pro seniory Tovačov, příspěvková organizace</t>
  </si>
  <si>
    <t>Domov Větrný mlýn Skalička, příspěvková organizace</t>
  </si>
  <si>
    <t>Centrum Dominika Kokory, příspěvková organizace</t>
  </si>
  <si>
    <t>Domov Na zámečku Rokytnice, příspěvková organizace</t>
  </si>
  <si>
    <t>Správa silnic Olomouckého kraje, příspěvková organizace</t>
  </si>
  <si>
    <t>Vlastivědné muzeum Jesenicka,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</si>
  <si>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</si>
  <si>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</si>
  <si>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</si>
  <si>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Archeologické centrum Olomouc, příspěvková organizace</t>
  </si>
  <si>
    <t>Odborný léčebný ústav Paseka, příspěvková organizace</t>
  </si>
  <si>
    <t>Dětské centrum Ostrůvek, příspěvková organizace</t>
  </si>
  <si>
    <t>Zdravotnická záchranná služba Olomouckého kraje, příspěvková organizace</t>
  </si>
  <si>
    <t>nárůst/snížení v %</t>
  </si>
  <si>
    <r>
      <t>Gymnázium, Olomouc - Hejčín, Tomkova 45</t>
    </r>
    <r>
      <rPr>
        <vertAlign val="superscript"/>
        <sz val="10"/>
        <rFont val="Arial"/>
        <family val="2"/>
        <charset val="238"/>
      </rPr>
      <t xml:space="preserve"> </t>
    </r>
  </si>
  <si>
    <r>
      <t>Střední škola, Základní škola a Mateřská škola Šumperk, Hanácká 3</t>
    </r>
    <r>
      <rPr>
        <vertAlign val="superscript"/>
        <sz val="10"/>
        <rFont val="Arial"/>
        <family val="2"/>
        <charset val="238"/>
      </rPr>
      <t xml:space="preserve"> </t>
    </r>
  </si>
  <si>
    <t>Příspěvek na provoz - mzdové náklady</t>
  </si>
  <si>
    <t xml:space="preserve">Neinvestiční příspěvek </t>
  </si>
  <si>
    <t>Investiční příspěvek</t>
  </si>
  <si>
    <t>2) Investiční příspěvky</t>
  </si>
  <si>
    <t>309</t>
  </si>
  <si>
    <t>Investiční příspěvek celkem OK</t>
  </si>
  <si>
    <t>pol. 6351</t>
  </si>
  <si>
    <t>Nákupy do sbírek muzejní povahy</t>
  </si>
  <si>
    <t>/UZ 309/</t>
  </si>
  <si>
    <t>3) Dopravní obslužnost</t>
  </si>
  <si>
    <t xml:space="preserve">         a) příspěvek na úhradu prokazatelné ztráty 
               dopravcům - veřejná linková doprava (UZ 130)</t>
  </si>
  <si>
    <t>sl.4=sl.3-sl.1</t>
  </si>
  <si>
    <t>sl.5=sl.3/sl.1</t>
  </si>
  <si>
    <t>Základní škola a Mateřská škola Jeseník, Fučíkova 312</t>
  </si>
  <si>
    <t>Dětský domov a Školní jídelna, Černá Voda 1</t>
  </si>
  <si>
    <t>Dětský domov a Školní jídelna, Jeseník, Priessnitzova 405</t>
  </si>
  <si>
    <t xml:space="preserve">         b) příspěvek na provoz - mzdy (UZ 301)</t>
  </si>
  <si>
    <t>a) příspěvek na úhradu prokazatelné ztráty dopravcům - veřejná linková doprava</t>
  </si>
  <si>
    <r>
      <t>Okres:</t>
    </r>
    <r>
      <rPr>
        <b/>
        <sz val="12"/>
        <rFont val="Arial"/>
        <family val="2"/>
        <charset val="238"/>
      </rPr>
      <t xml:space="preserve">     Olomouc</t>
    </r>
  </si>
  <si>
    <r>
      <t>Okres:</t>
    </r>
    <r>
      <rPr>
        <b/>
        <sz val="12"/>
        <rFont val="Arial"/>
        <family val="2"/>
        <charset val="238"/>
      </rPr>
      <t xml:space="preserve">     Prostějov</t>
    </r>
  </si>
  <si>
    <r>
      <t>Okres:</t>
    </r>
    <r>
      <rPr>
        <b/>
        <sz val="12"/>
        <rFont val="Arial"/>
        <family val="2"/>
        <charset val="238"/>
      </rPr>
      <t xml:space="preserve">     Přerov</t>
    </r>
  </si>
  <si>
    <r>
      <t>Okres:</t>
    </r>
    <r>
      <rPr>
        <b/>
        <sz val="12"/>
        <rFont val="Arial"/>
        <family val="2"/>
        <charset val="238"/>
      </rPr>
      <t xml:space="preserve">     Šumperk</t>
    </r>
  </si>
  <si>
    <r>
      <t>Okres:</t>
    </r>
    <r>
      <rPr>
        <b/>
        <sz val="12"/>
        <rFont val="Arial"/>
        <family val="2"/>
        <charset val="238"/>
      </rPr>
      <t xml:space="preserve">     Jeseník</t>
    </r>
  </si>
  <si>
    <t xml:space="preserve">         b) příspěvek na úhradu prokazatelné ztráty
             dopravcům - drážní doprava (UZ 132) </t>
  </si>
  <si>
    <t>Mezikrajské smlouvy na linkovou dopravu</t>
  </si>
  <si>
    <t>Smlouvy na autobusovou dopravu</t>
  </si>
  <si>
    <t>/UZ 135/</t>
  </si>
  <si>
    <t>/UZ 136/</t>
  </si>
  <si>
    <t xml:space="preserve">         e) mezikrajské smlouvy na linkovou dopravu
             (UZ 135)</t>
  </si>
  <si>
    <t xml:space="preserve">         f) smlouvy na autobusovou dopravu
             (UZ 136)</t>
  </si>
  <si>
    <r>
      <t>Střední škola, Základní škola a Mateřská škola prof. V. Vejdovského Olomouc - Hejčín</t>
    </r>
    <r>
      <rPr>
        <vertAlign val="superscript"/>
        <sz val="11"/>
        <rFont val="Arial"/>
        <family val="2"/>
        <charset val="238"/>
      </rPr>
      <t/>
    </r>
  </si>
  <si>
    <t>135</t>
  </si>
  <si>
    <t>136</t>
  </si>
  <si>
    <t>e) mezikrajské smlouvy na linkovou dopravu</t>
  </si>
  <si>
    <t>f) smlouvy na autobusovou dopravu</t>
  </si>
  <si>
    <t>4350</t>
  </si>
  <si>
    <t>4324</t>
  </si>
  <si>
    <t>0033011001631</t>
  </si>
  <si>
    <t>0033011001633</t>
  </si>
  <si>
    <t>0033011001635</t>
  </si>
  <si>
    <t>0033011001636</t>
  </si>
  <si>
    <t>0033011001637</t>
  </si>
  <si>
    <t>0033011001638</t>
  </si>
  <si>
    <t>0033011001639</t>
  </si>
  <si>
    <t>0033011001640</t>
  </si>
  <si>
    <t>0033011001641</t>
  </si>
  <si>
    <t>0033011001642</t>
  </si>
  <si>
    <t>0033011001644</t>
  </si>
  <si>
    <t>0033011001645</t>
  </si>
  <si>
    <t>0033011001646</t>
  </si>
  <si>
    <t>0033011001647</t>
  </si>
  <si>
    <t>0033011001649</t>
  </si>
  <si>
    <t>0033011001650</t>
  </si>
  <si>
    <t>0033011001652</t>
  </si>
  <si>
    <t>0033011001653</t>
  </si>
  <si>
    <t>0033011001654</t>
  </si>
  <si>
    <t>0033011001656</t>
  </si>
  <si>
    <t>0033011001657</t>
  </si>
  <si>
    <t>0033011001658</t>
  </si>
  <si>
    <t>0033011001659</t>
  </si>
  <si>
    <t>0033011001660</t>
  </si>
  <si>
    <t>0033011001661</t>
  </si>
  <si>
    <t>0033011001663</t>
  </si>
  <si>
    <t>0033012001599</t>
  </si>
  <si>
    <t>0033012001600</t>
  </si>
  <si>
    <t>002292</t>
  </si>
  <si>
    <t>0033013001601</t>
  </si>
  <si>
    <t>0033013001602</t>
  </si>
  <si>
    <t>0033013001603</t>
  </si>
  <si>
    <t>0033013001604</t>
  </si>
  <si>
    <t>0033013001606</t>
  </si>
  <si>
    <t>0033013001607</t>
  </si>
  <si>
    <t>0033013001608</t>
  </si>
  <si>
    <t>0033013000000</t>
  </si>
  <si>
    <t>0033014001700</t>
  </si>
  <si>
    <t>0033014001704</t>
  </si>
  <si>
    <t>310</t>
  </si>
  <si>
    <t>i) rezerva pro PO - vybevení DM</t>
  </si>
  <si>
    <t>Rezerva pro PO - provoz</t>
  </si>
  <si>
    <t>0033000000000</t>
  </si>
  <si>
    <t>6409</t>
  </si>
  <si>
    <t>Základní umělecká škola Franze Schuberta, Zlaté Hory</t>
  </si>
  <si>
    <t>Základní škola a Mateřská škola Hranice, Studentská 1095</t>
  </si>
  <si>
    <t>Gymnázium Jana Blahoslava a Střední pedagogická škola,Přerov, Denisova 3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</si>
  <si>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</si>
  <si>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</si>
  <si>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</si>
  <si>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 xml:space="preserve">               vedoucí odboru</t>
  </si>
  <si>
    <t>a) účelově určený příspěvek</t>
  </si>
  <si>
    <t xml:space="preserve">                 vedoucí odboru</t>
  </si>
  <si>
    <t xml:space="preserve">                vedoucí odboru   </t>
  </si>
  <si>
    <t>- nákupy do sbírek muzejní povahy</t>
  </si>
  <si>
    <t xml:space="preserve">        - nákupy do sbírek muzejní povahy (UZ 309)</t>
  </si>
  <si>
    <t xml:space="preserve">Střední průmyslová škola, Jeseník, Dukelská 1240  </t>
  </si>
  <si>
    <t>Správce: Ing. Bohuslav Kolář, MBA, LL.M.</t>
  </si>
  <si>
    <t>ORJ</t>
  </si>
  <si>
    <t>14</t>
  </si>
  <si>
    <t>ORJ - 11</t>
  </si>
  <si>
    <t>ORJ - 13</t>
  </si>
  <si>
    <t>Příspěvek na provoz - mzdové náklady (UZ 301)</t>
  </si>
  <si>
    <r>
      <rPr>
        <b/>
        <sz val="10"/>
        <rFont val="Arial"/>
        <family val="2"/>
        <charset val="238"/>
      </rPr>
      <t>Dětské centrum Ostrůvek, příspěvková organizace</t>
    </r>
    <r>
      <rPr>
        <sz val="10"/>
        <rFont val="Arial"/>
        <family val="2"/>
        <charset val="238"/>
      </rPr>
      <t xml:space="preserve"> - navýšení je z důvodu zákonného navýšení tarifů zdravotnických, sociálních a pedagogických pracovníků v souladu s nařízením vlády č. 603/2020 Sb.,s účinností od 1.1.2021</t>
    </r>
  </si>
  <si>
    <r>
      <rPr>
        <b/>
        <sz val="10"/>
        <rFont val="Arial"/>
        <family val="2"/>
        <charset val="238"/>
      </rPr>
      <t>Zdravotnická záchranná služba Olomouckého kraje, příspěvková organizace</t>
    </r>
    <r>
      <rPr>
        <sz val="10"/>
        <rFont val="Arial"/>
        <family val="2"/>
        <charset val="238"/>
      </rPr>
      <t xml:space="preserve"> -  navýšení je z důvodu zákonného navýšení tarifů zdravotnických, sociálních a pedagogických pracovníků v souladu s nařízením vlády č. 603/2020 Sb.,s účinností od 1.1.2021 a navýšení výjezdového příplatku </t>
    </r>
  </si>
  <si>
    <t>Příspěvek na provoz - účelově určený příspěvek (UZ 303)</t>
  </si>
  <si>
    <t>Příspěvek na provoz (UZ 300)</t>
  </si>
  <si>
    <r>
      <rPr>
        <b/>
        <sz val="10"/>
        <rFont val="Arial"/>
        <family val="2"/>
        <charset val="238"/>
      </rPr>
      <t>Vědecká knihovna v Olomouci</t>
    </r>
    <r>
      <rPr>
        <sz val="10"/>
        <rFont val="Arial"/>
        <family val="2"/>
        <charset val="238"/>
      </rPr>
      <t xml:space="preserve"> - navýšení prostředků na provoz o</t>
    </r>
    <r>
      <rPr>
        <b/>
        <sz val="10"/>
        <rFont val="Arial"/>
        <family val="2"/>
        <charset val="238"/>
      </rPr>
      <t xml:space="preserve"> 688 tis.Kč</t>
    </r>
    <r>
      <rPr>
        <sz val="10"/>
        <rFont val="Arial"/>
        <family val="2"/>
        <charset val="238"/>
      </rPr>
      <t xml:space="preserve"> je z důvodu dokončení rekonstrukce Červeného kostela, který bude využíván jako kulturní a vzdělávací centrum. Náklady na provoz Červeného kostela a jeho obsluha vychází ze zpracované Koncepce využití Červeného kostela předložené zřizovateli na základě jeho požadavku. </t>
    </r>
  </si>
  <si>
    <r>
      <rPr>
        <b/>
        <sz val="10"/>
        <rFont val="Arial"/>
        <family val="2"/>
        <charset val="238"/>
      </rPr>
      <t>Vlastivědné muzeum Jesenicka, příspěvková organizace</t>
    </r>
    <r>
      <rPr>
        <sz val="10"/>
        <rFont val="Arial"/>
        <family val="2"/>
        <charset val="238"/>
      </rPr>
      <t xml:space="preserve"> - navýšení prostředků na provoz </t>
    </r>
    <r>
      <rPr>
        <b/>
        <sz val="10"/>
        <rFont val="Arial"/>
        <family val="2"/>
        <charset val="238"/>
      </rPr>
      <t>o 150 tis.Kč</t>
    </r>
    <r>
      <rPr>
        <sz val="10"/>
        <rFont val="Arial"/>
        <family val="2"/>
        <charset val="238"/>
      </rPr>
      <t xml:space="preserve"> je z důvodu pořízení neinvestičního fundusu muzea, a to zejména v souvislosti nedostatečně využívaným nádvořím Vodní tvrze. </t>
    </r>
  </si>
  <si>
    <r>
      <rPr>
        <b/>
        <sz val="10"/>
        <rFont val="Arial"/>
        <family val="2"/>
        <charset val="238"/>
      </rPr>
      <t>Muzeum a galerie v Prostějově, příspěvková organizace</t>
    </r>
    <r>
      <rPr>
        <sz val="10"/>
        <rFont val="Arial"/>
        <family val="2"/>
        <charset val="238"/>
      </rPr>
      <t xml:space="preserve"> - navýšení prostředků na provoz </t>
    </r>
    <r>
      <rPr>
        <b/>
        <sz val="10"/>
        <rFont val="Arial"/>
        <family val="2"/>
        <charset val="238"/>
      </rPr>
      <t>o 312 tis.Kč</t>
    </r>
    <r>
      <rPr>
        <sz val="10"/>
        <rFont val="Arial"/>
        <family val="2"/>
        <charset val="238"/>
      </rPr>
      <t xml:space="preserve"> je určeno na nejnutnější provoz a rozvoj muzejní práce hlavně v odborné činnosti. </t>
    </r>
  </si>
  <si>
    <r>
      <rPr>
        <b/>
        <sz val="10"/>
        <rFont val="Arial"/>
        <family val="2"/>
        <charset val="238"/>
      </rPr>
      <t>Archeologické centrum Olomouc, příspěvková organizace</t>
    </r>
    <r>
      <rPr>
        <sz val="10"/>
        <rFont val="Arial"/>
        <family val="2"/>
        <charset val="238"/>
      </rPr>
      <t xml:space="preserve"> - navýšení prostředků na provoz </t>
    </r>
    <r>
      <rPr>
        <b/>
        <sz val="10"/>
        <rFont val="Arial"/>
        <family val="2"/>
        <charset val="238"/>
      </rPr>
      <t>o 32 tis.Kč</t>
    </r>
    <r>
      <rPr>
        <sz val="10"/>
        <rFont val="Arial"/>
        <family val="2"/>
        <charset val="238"/>
      </rPr>
      <t xml:space="preserve"> je určeno především na provoz nemovitostí v k.ú. Veselíčko. V případě neposkytnutí příspěvku PO navrhuje, aby nemovitosti převzal zřizovatel. </t>
    </r>
  </si>
  <si>
    <r>
      <rPr>
        <b/>
        <sz val="10"/>
        <rFont val="Arial"/>
        <family val="2"/>
        <charset val="238"/>
      </rPr>
      <t>Vědecká knihovna v Olomouci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2 582 tis.Kč</t>
    </r>
    <r>
      <rPr>
        <sz val="10"/>
        <rFont val="Arial"/>
        <family val="2"/>
        <charset val="238"/>
      </rPr>
      <t xml:space="preserve"> z ůdvodu zabezpečení provozu zrekonstruovaného Červeného kostela o 8 nových pracovníků, v přepočtených stavech o 3,51 pracovníka postupně v průběhu roku 2022. PO současně požaduje navýšení prostředků související s navýšením platových stupňů stávajících pracovníků a zaručené mzdy v návaznosti na úpravu minimální mzdy. </t>
    </r>
  </si>
  <si>
    <r>
      <rPr>
        <b/>
        <sz val="10"/>
        <rFont val="Arial"/>
        <family val="2"/>
        <charset val="238"/>
      </rPr>
      <t>Vlastivědné muzeum v Olomouci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109 tis.Kč</t>
    </r>
    <r>
      <rPr>
        <sz val="10"/>
        <rFont val="Arial"/>
        <family val="2"/>
        <charset val="238"/>
      </rPr>
      <t xml:space="preserve"> související s platovými postupy zaměstnanců</t>
    </r>
  </si>
  <si>
    <r>
      <rPr>
        <b/>
        <sz val="10"/>
        <rFont val="Arial"/>
        <family val="2"/>
        <charset val="238"/>
      </rPr>
      <t>Vlastivědné muzeum v Šumperku, příspěvková organizace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57 tis.Kč</t>
    </r>
    <r>
      <rPr>
        <sz val="10"/>
        <rFont val="Arial"/>
        <family val="2"/>
        <charset val="238"/>
      </rPr>
      <t xml:space="preserve"> související s platovými postupy zaměstnanců v roce 2022 včetně zákonných odvodů.</t>
    </r>
  </si>
  <si>
    <r>
      <rPr>
        <b/>
        <sz val="10"/>
        <rFont val="Arial"/>
        <family val="2"/>
        <charset val="238"/>
      </rPr>
      <t>Vědecká knihovna v Olomouci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1 350 tis.Kč</t>
    </r>
    <r>
      <rPr>
        <sz val="10"/>
        <rFont val="Arial"/>
        <family val="2"/>
        <charset val="238"/>
      </rPr>
      <t xml:space="preserve"> na nákup knih ( 1 200 tis. Kč ) a na tisk ( 150 tis. Kč). </t>
    </r>
  </si>
  <si>
    <r>
      <rPr>
        <b/>
        <sz val="10"/>
        <rFont val="Arial"/>
        <family val="2"/>
        <charset val="238"/>
      </rPr>
      <t xml:space="preserve">Vlastivědné muzeum v Olomouci </t>
    </r>
    <r>
      <rPr>
        <sz val="10"/>
        <rFont val="Arial"/>
        <family val="2"/>
        <charset val="238"/>
      </rPr>
      <t xml:space="preserve">- navýšení prostředků </t>
    </r>
    <r>
      <rPr>
        <b/>
        <sz val="10"/>
        <rFont val="Arial"/>
        <family val="2"/>
        <charset val="238"/>
      </rPr>
      <t>o 350 tis.Kč</t>
    </r>
    <r>
      <rPr>
        <sz val="10"/>
        <rFont val="Arial"/>
        <family val="2"/>
        <charset val="238"/>
      </rPr>
      <t xml:space="preserve"> na ořezy dřevin v zámeckém parku v Čechách pod kosířem a v Arboretu Bílá Lhota</t>
    </r>
  </si>
  <si>
    <r>
      <rPr>
        <b/>
        <sz val="10"/>
        <rFont val="Arial"/>
        <family val="2"/>
        <charset val="238"/>
      </rPr>
      <t>Archeologické centrum Olomouc, příspěvková organizace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1 100 tis.Kč</t>
    </r>
    <r>
      <rPr>
        <sz val="10"/>
        <rFont val="Arial"/>
        <family val="2"/>
        <charset val="238"/>
      </rPr>
      <t xml:space="preserve"> na podporu projektu Preventivní archeologie ve výši 200 tis. Kč a na financování neinvestiční části ERCA ve výši 900 tis. Kč ( nutno projednat ). </t>
    </r>
  </si>
  <si>
    <r>
      <t xml:space="preserve">Příspěvkovým organizacím zřizovaným Olomouckým krajem v oblasti sociální je navržen oproti schválenému příspěvku na provoz na rok 2021 vyšší příspěvek, a to i v návaznosti na přijatá úsporná opatření z důvodu aktuálního vývoje ekonomiky. (Požadovaná výše příspěvku na provoz příspěvkovými organizacemi byla 49 827 tis. Kč, návrh OSV je 32 986 tis. Kč). Důvodem je růst některých nákladů a inflace. Příspěvek na provoz na rok 2022 je oproti schválenému rozpočtu na rok 2021 i upravenému rozpočtu k 31. 7. 2021 </t>
    </r>
    <r>
      <rPr>
        <b/>
        <sz val="10"/>
        <rFont val="Arial"/>
        <family val="2"/>
        <charset val="238"/>
      </rPr>
      <t>navýšen o 6 757 tis. Kč.</t>
    </r>
  </si>
  <si>
    <r>
      <t xml:space="preserve">Příspěvkovým organizacím zřizovaným Olomouckým krajem v oblasti sociální je navržen oproti schválenému příspěvku na provoz – mzdové náklady na rok 2021 vyšší příspěvek </t>
    </r>
    <r>
      <rPr>
        <b/>
        <sz val="10"/>
        <rFont val="Arial"/>
        <family val="2"/>
        <charset val="238"/>
      </rPr>
      <t>o 13 859 tis. Kč</t>
    </r>
    <r>
      <rPr>
        <sz val="10"/>
        <rFont val="Arial"/>
        <family val="2"/>
        <charset val="238"/>
      </rPr>
      <t>. Důvodem je novelizace nařízení vlády č. 603/2020 Sb., kterým se mění nařízení vlády č. 341/2017 Sb., o platových poměrech zaměstnanců ve veřejných službách a správě, ve znění pozdějších předpisů., platná od 1. 1. 2021 a také navýšení mzdových nákladů v souvislosti s navýšením průměrného počtu pracovníků. Dopad tohoto nařízení i navýšení pracovníků byl promítnut až do upraveného rozpočtu k 31. 7. 2021, a to navýšením o 35 785 481 Kč.</t>
    </r>
  </si>
  <si>
    <t>Správce: Mgr. Miroslav Gajdůšek, MBA</t>
  </si>
  <si>
    <t>ORJ - 10</t>
  </si>
  <si>
    <r>
      <t>Odborné učiliště a Základní škola, Křenovice</t>
    </r>
    <r>
      <rPr>
        <vertAlign val="superscript"/>
        <sz val="10"/>
        <rFont val="Arial"/>
        <family val="2"/>
        <charset val="238"/>
      </rPr>
      <t xml:space="preserve"> </t>
    </r>
  </si>
  <si>
    <r>
      <t>Dětský domov a Školní jídelna, Plumlov, Balkán 333</t>
    </r>
    <r>
      <rPr>
        <vertAlign val="superscript"/>
        <sz val="10"/>
        <color theme="1"/>
        <rFont val="Arial"/>
        <family val="2"/>
        <charset val="238"/>
      </rPr>
      <t xml:space="preserve"> </t>
    </r>
  </si>
  <si>
    <t>ORJ - 07</t>
  </si>
  <si>
    <t>Správce: Mgr. Olga Fidrová, MBA</t>
  </si>
  <si>
    <t>10</t>
  </si>
  <si>
    <t>11</t>
  </si>
  <si>
    <t>Rezerva - PO</t>
  </si>
  <si>
    <t>07</t>
  </si>
  <si>
    <t>13</t>
  </si>
  <si>
    <t>12</t>
  </si>
  <si>
    <t>Správce: Ing. Ladislav Růžička</t>
  </si>
  <si>
    <t>ORJ - 12</t>
  </si>
  <si>
    <t xml:space="preserve">Běžné výdaje </t>
  </si>
  <si>
    <t>Kapitálové výdaje</t>
  </si>
  <si>
    <t xml:space="preserve">Celkem </t>
  </si>
  <si>
    <t>Dětský domov Šance, Olomouc, U Sportovní haly 1a</t>
  </si>
  <si>
    <t>Střední škola, Základní škola a Mateřská škola Lipník nad Bečvou, Osecká 301</t>
  </si>
  <si>
    <t xml:space="preserve">Zdravotnická záchranná služba Olomouckého kraje, příspěvková organizace - příspěvek je určený na informační systém ZOS - servisní smlouvy ve stejné výši jako v roce 2021. </t>
  </si>
  <si>
    <r>
      <rPr>
        <b/>
        <sz val="10"/>
        <rFont val="Arial"/>
        <family val="2"/>
        <charset val="238"/>
      </rPr>
      <t>Vlastivědné muzeum Jesenicka, příspěvková organizace</t>
    </r>
    <r>
      <rPr>
        <sz val="10"/>
        <rFont val="Arial"/>
        <family val="2"/>
        <charset val="238"/>
      </rPr>
      <t xml:space="preserve"> - po úpravě požadavku na navýšení prostředků </t>
    </r>
    <r>
      <rPr>
        <b/>
        <sz val="10"/>
        <rFont val="Arial"/>
        <family val="2"/>
        <charset val="238"/>
      </rPr>
      <t>o 1 265 tis.Kč</t>
    </r>
    <r>
      <rPr>
        <sz val="10"/>
        <rFont val="Arial"/>
        <family val="2"/>
        <charset val="238"/>
      </rPr>
      <t xml:space="preserve"> oproti roku 2021 na dvě nové pozice  „vedoucího provozního a administrativně-ekonomického oddělení“ a „ etnografa“PO přehodnotila požadavek na nové pracovní pozice a žádá navýšení příspěvku na mzdové náklady o 801 tis. Kč oproti roku 2021 na pozici „vedoucího provozního a administrativně-ekonomického oddělení“. Snížení požadavku na rok 2022 činí 464 tis. Kč</t>
    </r>
  </si>
  <si>
    <r>
      <rPr>
        <b/>
        <sz val="10"/>
        <rFont val="Arial"/>
        <family val="2"/>
        <charset val="238"/>
      </rPr>
      <t xml:space="preserve">Muzeum a galerie v Prostějově, příspěvková organizace </t>
    </r>
    <r>
      <rPr>
        <sz val="10"/>
        <rFont val="Arial"/>
        <family val="2"/>
        <charset val="238"/>
      </rPr>
      <t xml:space="preserve">- dle sdělení PO k 1.9. 2021 vstoupila platnost nová organizační struktura MGP na základě které došlo k inventuře mzdových požadavků na rok 2022. Původní  navýšení prostředků </t>
    </r>
    <r>
      <rPr>
        <b/>
        <sz val="10"/>
        <rFont val="Arial"/>
        <family val="2"/>
        <charset val="238"/>
      </rPr>
      <t xml:space="preserve">o 1 810 tis.Kč </t>
    </r>
    <r>
      <rPr>
        <sz val="10"/>
        <rFont val="Arial"/>
        <family val="2"/>
        <charset val="238"/>
      </rPr>
      <t>na dva nové odborné pracovníky ( edukátor a botanik ), u provozních pracovníků rozšíření úvazků a na navýšní mezd způsobených posunem v platových třídách se snížil na navýšení o 330 tis. Kč oproti roku 2021. Snížení požadavku na rok 2022 činí 1 480 tis. Kč.  Bližší upřesnění viz přiložený komentář.</t>
    </r>
  </si>
  <si>
    <r>
      <rPr>
        <b/>
        <sz val="10"/>
        <rFont val="Arial"/>
        <family val="2"/>
        <charset val="238"/>
      </rPr>
      <t>Muzeum Komenského v Přerově, příspěvková organizace</t>
    </r>
    <r>
      <rPr>
        <sz val="10"/>
        <rFont val="Arial"/>
        <family val="2"/>
        <charset val="238"/>
      </rPr>
      <t xml:space="preserve"> - po úpravě požadavku na navýšení mzdových prostředků </t>
    </r>
    <r>
      <rPr>
        <b/>
        <sz val="10"/>
        <rFont val="Arial"/>
        <family val="2"/>
        <charset val="238"/>
      </rPr>
      <t>o 2 574 tis.Kč oproti roku 2021</t>
    </r>
    <r>
      <rPr>
        <sz val="10"/>
        <rFont val="Arial"/>
        <family val="2"/>
        <charset val="238"/>
      </rPr>
      <t xml:space="preserve"> na platové postupy zaměstnanců, posuny v platové stupni zaměstnanců, nové pracovní pozice pracovníka vztahů s veřejností a marketingem a navýšení osobních příplatků zaměstnanců PO přehodnotila, požadavek snížila u  příspěveku na osobní příplatky a mzdy na novou pozici pracovníka vztahů s veřejností a marketingem. Snížení požadavku na rok 2022 činí 1 316 tis. Kč</t>
    </r>
  </si>
  <si>
    <t>nárůst/snížení v tis. Kč</t>
  </si>
  <si>
    <t>nárůst/snížení                    v tis. Kč</t>
  </si>
  <si>
    <t>nárůst/snížení                  v tis. Kč</t>
  </si>
  <si>
    <t>nárůst/snížení                                 v tis. Kč</t>
  </si>
  <si>
    <t>nárůst/snížení                               v tis. Kč</t>
  </si>
  <si>
    <t>nárůst/snížení                   v tis. Kč</t>
  </si>
  <si>
    <t>Správce: Ing. Petr Flora</t>
  </si>
  <si>
    <t>Správce:  Ing. Petr Flora</t>
  </si>
  <si>
    <t>Střední škola technická Mohelnice</t>
  </si>
  <si>
    <t>Správce: Bc. Mgr. Zbyněk Vočka</t>
  </si>
  <si>
    <t>Příspěvek na mezikrajské smouvy na drážní dopravu</t>
  </si>
  <si>
    <t>/UZ 138/</t>
  </si>
  <si>
    <t xml:space="preserve">         b) příspěvek na mezikrajské smlouvy na drážní 
         dopravu (UZ 138)</t>
  </si>
  <si>
    <t xml:space="preserve">g) příspěvek na mezikrajské smlouvy na drážní dopravu </t>
  </si>
  <si>
    <t>138</t>
  </si>
  <si>
    <t>Střední škola řemesel Šumperk</t>
  </si>
  <si>
    <t>Střední zdravotnická škola a Vyšší odborná škola zdravotnická, Šumperk, příspěvková organizace</t>
  </si>
  <si>
    <t>Střední škola řemesel a Odborné učiliště Lipová - Lázně</t>
  </si>
  <si>
    <t>Střední škola gastronomiem, farmářství a služeb Jeseník</t>
  </si>
  <si>
    <t xml:space="preserve">a) na havárie </t>
  </si>
  <si>
    <t>b) na energie</t>
  </si>
  <si>
    <t>a) na havárie (UZ 307)</t>
  </si>
  <si>
    <t>c) dopravní obslužnost</t>
  </si>
  <si>
    <t>c) dopravní obslužnost (UZ 130)</t>
  </si>
  <si>
    <t>/UZ 311/</t>
  </si>
  <si>
    <t>/UZ 312/</t>
  </si>
  <si>
    <t>Příspěvek na provoz - plyn 1)</t>
  </si>
  <si>
    <t>Příspěvek na provoz-eletrická energie 1)</t>
  </si>
  <si>
    <t>Okres Olomouc celkem</t>
  </si>
  <si>
    <t>311</t>
  </si>
  <si>
    <t>312</t>
  </si>
  <si>
    <t>313</t>
  </si>
  <si>
    <t>b) na energie (UZ 313)</t>
  </si>
  <si>
    <t xml:space="preserve">Rezerva pro PO </t>
  </si>
  <si>
    <t xml:space="preserve">c) příspěvek na úhradu protarifovací ztráty - drážní doprava </t>
  </si>
  <si>
    <t>Srovnání (nárůst)</t>
  </si>
  <si>
    <t>Příspěvek na provoz - nájemné</t>
  </si>
  <si>
    <t>Příspěvek na provoz - odpisy</t>
  </si>
  <si>
    <t>Příspěvek na provoz - teplo</t>
  </si>
  <si>
    <t>/UZ 314/</t>
  </si>
  <si>
    <t>SCHVÁLENÝ ROZPOČET 2023</t>
  </si>
  <si>
    <t>UPRAVENÝ ROZPOČET 2023 (k 31.7.2023)</t>
  </si>
  <si>
    <t>NÁVRH ROZPOČTU 2024</t>
  </si>
  <si>
    <t>0033011001702</t>
  </si>
  <si>
    <t>Příspěvek na provoz - plyn</t>
  </si>
  <si>
    <t>Příspěvek na provoz - elektřina</t>
  </si>
  <si>
    <t>UPRAVENÝ ROZPOČET k 31.7.2023</t>
  </si>
  <si>
    <t xml:space="preserve">Příspěvek na provoz - plyn </t>
  </si>
  <si>
    <t xml:space="preserve">Příspěvek na provoz-eletrická energie </t>
  </si>
  <si>
    <t>002294</t>
  </si>
  <si>
    <t>Koordinátor Integrovaného dopravního systému, příspěvková organizace</t>
  </si>
  <si>
    <t>0033014001702</t>
  </si>
  <si>
    <r>
      <t>Dětské centrum Ostrůvek, příspěvková organizace</t>
    </r>
    <r>
      <rPr>
        <vertAlign val="superscript"/>
        <sz val="11"/>
        <rFont val="Arial"/>
        <family val="2"/>
        <charset val="238"/>
      </rPr>
      <t>1)</t>
    </r>
  </si>
  <si>
    <r>
      <t>1)</t>
    </r>
    <r>
      <rPr>
        <sz val="10"/>
        <rFont val="Arial"/>
        <family val="2"/>
        <charset val="238"/>
      </rPr>
      <t>Od 1. 1. 2024 přesun příspěvkové organizace Dětské centrum Ostrůvek z oblasti zdravotnictví, do oblasti sociální</t>
    </r>
  </si>
  <si>
    <t xml:space="preserve">         e) příspěvek na provoz - plyn (UZ 311)</t>
  </si>
  <si>
    <t xml:space="preserve">         f) příspěvek na provoz - elektrická energie (UZ 312)</t>
  </si>
  <si>
    <t>UPRAVENÝ ROZPOČET                    (k 31.7.2023)</t>
  </si>
  <si>
    <t xml:space="preserve">         d) příspěvek na provoz - účelově určený  
            příspěvek (UZ 303)                                                                                                      </t>
  </si>
  <si>
    <t xml:space="preserve">         f) příspěvek na provoz - záchr. archeol. výzkum (UZ 308)</t>
  </si>
  <si>
    <t xml:space="preserve">         g) příspěvek na provoz - plyn (UZ 311)</t>
  </si>
  <si>
    <t xml:space="preserve">         h) příspěvek na provoz - elektrická energie (UZ 312)</t>
  </si>
  <si>
    <t xml:space="preserve">         g) příspěvek na provoz - teplo (UZ 314)</t>
  </si>
  <si>
    <t xml:space="preserve">         i) příspěvek na provoz - teplo  (UZ 314)</t>
  </si>
  <si>
    <r>
      <t>1)</t>
    </r>
    <r>
      <rPr>
        <sz val="10"/>
        <rFont val="Arial"/>
        <family val="2"/>
        <charset val="238"/>
      </rPr>
      <t>Od 1. 1. 2024 přesun příspěvkové organizace Dětské centrum Ostrůvek z oblasti zdravotnictví do oblasti sociální</t>
    </r>
  </si>
  <si>
    <t xml:space="preserve">         g) příspěvek na provoz - teplo  (UZ 314)</t>
  </si>
  <si>
    <t>e) příspěvek na provoz - plyn</t>
  </si>
  <si>
    <t>f) příspěvek na provoz - elektrická energie</t>
  </si>
  <si>
    <t>g) příspěvek na provoz - teplo</t>
  </si>
  <si>
    <t>314</t>
  </si>
  <si>
    <t>3. Výdaje Olomouckého kraje na rok 2024</t>
  </si>
  <si>
    <t xml:space="preserve">e) příspěvek na provoz - nájemné </t>
  </si>
  <si>
    <t>f) příspěvek na provoz - záchr. archeol. Výzkum</t>
  </si>
  <si>
    <t xml:space="preserve">g) příspěvek na provoz - plyn </t>
  </si>
  <si>
    <t>h) příspěvek na provoz - elektrická energie</t>
  </si>
  <si>
    <t xml:space="preserve">i) příspěvek na provoz - teplo </t>
  </si>
  <si>
    <t>j) REZERVA - záchr. archeologický výzkum</t>
  </si>
  <si>
    <t>k) rezerva pro PO</t>
  </si>
  <si>
    <t>d) energeticky úsporná opatření</t>
  </si>
  <si>
    <t>315</t>
  </si>
  <si>
    <t>d) energeticky úsporná opatření (UZ 315)</t>
  </si>
  <si>
    <t>Střední průmyslová škola elektrotechniky a informatiky Mohelnice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</si>
</sst>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&quot;Kčs&quot;_-;\-* #,##0.00\ &quot;Kčs&quot;_-;_-* &quot;-&quot;??\ &quot;Kčs&quot;_-;_-@_-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_K_č_s_-;\-* #,##0.00\ _K_č_s_-;_-* &quot;-&quot;??\ _K_č_s_-;_-@_-"/>
    <numFmt numFmtId="170" formatCode="#,##0\ &quot;Kčs&quot;;[Red]\-#,##0\ &quot;Kčs&quot;"/>
    <numFmt numFmtId="171" formatCode="#,##0.00\ &quot;Kčs&quot;;[Red]\-#,##0.00\ &quot;Kčs&quot;"/>
    <numFmt numFmtId="172" formatCode="#,##0.0"/>
    <numFmt numFmtId="173" formatCode="#,##0.00&quot; tis.&quot;\ &quot;Kč&quot;"/>
    <numFmt numFmtId="174" formatCode="#,##0.00\ &quot;Kč&quot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i/>
      <sz val="10"/>
      <color indexed="19"/>
      <name val="Arial"/>
      <family val="2"/>
      <charset val="238"/>
    </font>
    <font>
      <b/>
      <sz val="12"/>
      <name val="Arial CE"/>
      <charset val="238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8.5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i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 CE"/>
      <charset val="238"/>
    </font>
    <font>
      <vertAlign val="superscript"/>
      <sz val="10"/>
      <color theme="1"/>
      <name val="Arial"/>
      <family val="2"/>
      <charset val="238"/>
    </font>
    <font>
      <sz val="10.5"/>
      <name val="Arial"/>
      <family val="2"/>
      <charset val="238"/>
    </font>
    <font>
      <u/>
      <sz val="10"/>
      <name val="Arial"/>
      <family val="2"/>
      <charset val="238"/>
    </font>
    <font>
      <u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9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5" fillId="0" borderId="0"/>
    <xf numFmtId="0" fontId="11" fillId="0" borderId="0"/>
    <xf numFmtId="171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1344">
    <xf numFmtId="0" fontId="0" fillId="0" borderId="0" xfId="0"/>
    <xf numFmtId="0" fontId="2" fillId="0" borderId="0" xfId="1"/>
    <xf numFmtId="0" fontId="2" fillId="0" borderId="0" xfId="1" applyFill="1"/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4" fillId="0" borderId="0" xfId="1" applyFont="1" applyFill="1"/>
    <xf numFmtId="0" fontId="10" fillId="0" borderId="0" xfId="1" applyFont="1"/>
    <xf numFmtId="0" fontId="2" fillId="0" borderId="0" xfId="1" applyBorder="1"/>
    <xf numFmtId="3" fontId="5" fillId="0" borderId="0" xfId="1" applyNumberFormat="1" applyFont="1" applyFill="1" applyBorder="1"/>
    <xf numFmtId="3" fontId="5" fillId="0" borderId="0" xfId="1" applyNumberFormat="1" applyFont="1" applyBorder="1"/>
    <xf numFmtId="0" fontId="11" fillId="0" borderId="0" xfId="1" applyFont="1"/>
    <xf numFmtId="3" fontId="3" fillId="0" borderId="0" xfId="1" applyNumberFormat="1" applyFont="1" applyFill="1" applyBorder="1"/>
    <xf numFmtId="0" fontId="2" fillId="0" borderId="0" xfId="1" applyFont="1"/>
    <xf numFmtId="3" fontId="6" fillId="0" borderId="0" xfId="1" applyNumberFormat="1" applyFont="1" applyFill="1" applyBorder="1"/>
    <xf numFmtId="3" fontId="2" fillId="0" borderId="18" xfId="1" applyNumberFormat="1" applyFont="1" applyBorder="1"/>
    <xf numFmtId="0" fontId="12" fillId="0" borderId="0" xfId="1" applyFont="1"/>
    <xf numFmtId="0" fontId="4" fillId="0" borderId="0" xfId="1" applyFont="1" applyFill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3" fillId="0" borderId="0" xfId="1" applyNumberFormat="1" applyFont="1" applyAlignment="1">
      <alignment horizontal="left"/>
    </xf>
    <xf numFmtId="49" fontId="4" fillId="0" borderId="0" xfId="1" applyNumberFormat="1" applyFont="1" applyFill="1" applyAlignment="1">
      <alignment horizontal="right"/>
    </xf>
    <xf numFmtId="49" fontId="11" fillId="0" borderId="0" xfId="0" applyNumberFormat="1" applyFont="1" applyAlignment="1">
      <alignment horizontal="left"/>
    </xf>
    <xf numFmtId="49" fontId="13" fillId="0" borderId="0" xfId="1" applyNumberFormat="1" applyFont="1" applyAlignment="1">
      <alignment horizontal="left"/>
    </xf>
    <xf numFmtId="0" fontId="3" fillId="0" borderId="0" xfId="2" applyFont="1" applyFill="1"/>
    <xf numFmtId="0" fontId="2" fillId="0" borderId="1" xfId="1" applyBorder="1"/>
    <xf numFmtId="0" fontId="6" fillId="0" borderId="0" xfId="1" applyFont="1"/>
    <xf numFmtId="3" fontId="8" fillId="2" borderId="13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0" borderId="0" xfId="2" applyFont="1"/>
    <xf numFmtId="49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3" fillId="0" borderId="0" xfId="1" applyFont="1"/>
    <xf numFmtId="49" fontId="19" fillId="0" borderId="0" xfId="1" applyNumberFormat="1" applyFont="1" applyAlignment="1">
      <alignment horizontal="left"/>
    </xf>
    <xf numFmtId="3" fontId="4" fillId="0" borderId="0" xfId="1" applyNumberFormat="1" applyFont="1" applyFill="1" applyAlignment="1" applyProtection="1"/>
    <xf numFmtId="0" fontId="4" fillId="2" borderId="29" xfId="0" applyFont="1" applyFill="1" applyBorder="1" applyAlignment="1">
      <alignment horizontal="center"/>
    </xf>
    <xf numFmtId="49" fontId="4" fillId="2" borderId="34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top" wrapText="1"/>
    </xf>
    <xf numFmtId="0" fontId="6" fillId="0" borderId="0" xfId="1" applyFont="1" applyFill="1" applyAlignment="1" applyProtection="1">
      <alignment horizontal="center" vertical="center"/>
    </xf>
    <xf numFmtId="3" fontId="2" fillId="0" borderId="0" xfId="1" applyNumberFormat="1"/>
    <xf numFmtId="0" fontId="2" fillId="0" borderId="0" xfId="1" applyBorder="1" applyAlignment="1">
      <alignment horizontal="right"/>
    </xf>
    <xf numFmtId="0" fontId="2" fillId="0" borderId="0" xfId="1" applyAlignment="1">
      <alignment horizontal="right"/>
    </xf>
    <xf numFmtId="0" fontId="20" fillId="0" borderId="0" xfId="1" applyFont="1" applyAlignment="1">
      <alignment horizontal="left"/>
    </xf>
    <xf numFmtId="3" fontId="20" fillId="0" borderId="0" xfId="1" applyNumberFormat="1" applyFont="1" applyAlignment="1">
      <alignment horizontal="left"/>
    </xf>
    <xf numFmtId="3" fontId="20" fillId="0" borderId="0" xfId="1" applyNumberFormat="1" applyFont="1" applyAlignment="1">
      <alignment horizontal="right"/>
    </xf>
    <xf numFmtId="3" fontId="2" fillId="0" borderId="0" xfId="1" applyNumberFormat="1" applyAlignment="1"/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3" fontId="10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4" fillId="2" borderId="27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0" fontId="4" fillId="2" borderId="33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49" fontId="4" fillId="2" borderId="42" xfId="1" applyNumberFormat="1" applyFont="1" applyFill="1" applyBorder="1" applyAlignment="1">
      <alignment horizontal="center"/>
    </xf>
    <xf numFmtId="0" fontId="8" fillId="2" borderId="84" xfId="1" applyFont="1" applyFill="1" applyBorder="1" applyAlignment="1">
      <alignment horizontal="center"/>
    </xf>
    <xf numFmtId="3" fontId="8" fillId="2" borderId="84" xfId="1" applyNumberFormat="1" applyFont="1" applyFill="1" applyBorder="1" applyAlignment="1">
      <alignment horizontal="center"/>
    </xf>
    <xf numFmtId="3" fontId="8" fillId="2" borderId="45" xfId="1" applyNumberFormat="1" applyFont="1" applyFill="1" applyBorder="1" applyAlignment="1">
      <alignment horizontal="center"/>
    </xf>
    <xf numFmtId="3" fontId="8" fillId="2" borderId="46" xfId="1" applyNumberFormat="1" applyFont="1" applyFill="1" applyBorder="1" applyAlignment="1">
      <alignment horizontal="center"/>
    </xf>
    <xf numFmtId="49" fontId="2" fillId="0" borderId="50" xfId="1" applyNumberFormat="1" applyFont="1" applyBorder="1" applyAlignment="1">
      <alignment horizontal="right" vertical="center"/>
    </xf>
    <xf numFmtId="0" fontId="2" fillId="0" borderId="53" xfId="1" applyFont="1" applyBorder="1" applyAlignment="1">
      <alignment horizontal="left" vertical="center"/>
    </xf>
    <xf numFmtId="3" fontId="6" fillId="0" borderId="50" xfId="1" applyNumberFormat="1" applyFont="1" applyFill="1" applyBorder="1" applyAlignment="1">
      <alignment horizontal="right" vertical="center"/>
    </xf>
    <xf numFmtId="3" fontId="6" fillId="0" borderId="56" xfId="1" applyNumberFormat="1" applyFont="1" applyFill="1" applyBorder="1" applyAlignment="1">
      <alignment horizontal="right" vertical="center"/>
    </xf>
    <xf numFmtId="49" fontId="2" fillId="0" borderId="50" xfId="1" applyNumberFormat="1" applyFont="1" applyFill="1" applyBorder="1" applyAlignment="1">
      <alignment horizontal="right" vertical="center"/>
    </xf>
    <xf numFmtId="3" fontId="5" fillId="2" borderId="56" xfId="1" applyNumberFormat="1" applyFont="1" applyFill="1" applyBorder="1" applyAlignment="1">
      <alignment horizontal="right" vertical="center"/>
    </xf>
    <xf numFmtId="0" fontId="2" fillId="0" borderId="18" xfId="1" applyBorder="1"/>
    <xf numFmtId="172" fontId="29" fillId="5" borderId="50" xfId="1" applyNumberFormat="1" applyFont="1" applyFill="1" applyBorder="1" applyAlignment="1" applyProtection="1">
      <alignment shrinkToFit="1"/>
    </xf>
    <xf numFmtId="0" fontId="2" fillId="0" borderId="0" xfId="1" applyFill="1" applyBorder="1"/>
    <xf numFmtId="0" fontId="5" fillId="5" borderId="94" xfId="1" applyFont="1" applyFill="1" applyBorder="1" applyAlignment="1">
      <alignment horizontal="center"/>
    </xf>
    <xf numFmtId="0" fontId="5" fillId="5" borderId="22" xfId="1" applyFont="1" applyFill="1" applyBorder="1" applyAlignment="1">
      <alignment horizontal="center"/>
    </xf>
    <xf numFmtId="0" fontId="2" fillId="5" borderId="36" xfId="1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Fill="1" applyProtection="1">
      <protection locked="0"/>
    </xf>
    <xf numFmtId="0" fontId="4" fillId="0" borderId="0" xfId="0" applyFont="1" applyFill="1"/>
    <xf numFmtId="0" fontId="18" fillId="0" borderId="0" xfId="1" applyFont="1"/>
    <xf numFmtId="3" fontId="6" fillId="0" borderId="0" xfId="1" applyNumberFormat="1" applyFont="1" applyBorder="1"/>
    <xf numFmtId="3" fontId="6" fillId="0" borderId="107" xfId="1" applyNumberFormat="1" applyFont="1" applyBorder="1"/>
    <xf numFmtId="3" fontId="6" fillId="0" borderId="98" xfId="1" applyNumberFormat="1" applyFont="1" applyBorder="1"/>
    <xf numFmtId="3" fontId="8" fillId="2" borderId="109" xfId="1" applyNumberFormat="1" applyFont="1" applyFill="1" applyBorder="1" applyAlignment="1">
      <alignment horizontal="center"/>
    </xf>
    <xf numFmtId="0" fontId="0" fillId="0" borderId="0" xfId="0" applyFill="1" applyAlignment="1"/>
    <xf numFmtId="4" fontId="4" fillId="0" borderId="110" xfId="1" applyNumberFormat="1" applyFont="1" applyBorder="1" applyAlignment="1">
      <alignment horizontal="left"/>
    </xf>
    <xf numFmtId="4" fontId="4" fillId="0" borderId="111" xfId="1" applyNumberFormat="1" applyFont="1" applyBorder="1" applyAlignment="1">
      <alignment horizontal="left"/>
    </xf>
    <xf numFmtId="4" fontId="4" fillId="0" borderId="112" xfId="1" applyNumberFormat="1" applyFont="1" applyBorder="1" applyAlignment="1">
      <alignment horizontal="left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Border="1" applyAlignment="1">
      <alignment horizontal="right" vertical="center" shrinkToFit="1"/>
    </xf>
    <xf numFmtId="3" fontId="2" fillId="0" borderId="0" xfId="1" applyNumberFormat="1" applyFont="1" applyAlignment="1">
      <alignment shrinkToFit="1"/>
    </xf>
    <xf numFmtId="4" fontId="2" fillId="0" borderId="71" xfId="1" applyNumberFormat="1" applyFont="1" applyBorder="1"/>
    <xf numFmtId="4" fontId="2" fillId="0" borderId="94" xfId="1" applyNumberFormat="1" applyFont="1" applyBorder="1"/>
    <xf numFmtId="4" fontId="2" fillId="0" borderId="59" xfId="1" applyNumberFormat="1" applyFont="1" applyBorder="1"/>
    <xf numFmtId="0" fontId="2" fillId="0" borderId="94" xfId="1" applyBorder="1"/>
    <xf numFmtId="0" fontId="2" fillId="0" borderId="59" xfId="1" applyBorder="1"/>
    <xf numFmtId="0" fontId="2" fillId="0" borderId="71" xfId="1" applyBorder="1"/>
    <xf numFmtId="3" fontId="6" fillId="0" borderId="56" xfId="1" applyNumberFormat="1" applyFont="1" applyBorder="1" applyAlignment="1">
      <alignment horizontal="right" vertical="center"/>
    </xf>
    <xf numFmtId="3" fontId="6" fillId="0" borderId="50" xfId="1" applyNumberFormat="1" applyFont="1" applyBorder="1" applyAlignment="1">
      <alignment horizontal="right" vertical="center"/>
    </xf>
    <xf numFmtId="9" fontId="2" fillId="2" borderId="23" xfId="1" applyNumberFormat="1" applyFill="1" applyBorder="1"/>
    <xf numFmtId="0" fontId="2" fillId="2" borderId="116" xfId="1" applyFill="1" applyBorder="1"/>
    <xf numFmtId="3" fontId="4" fillId="0" borderId="0" xfId="1" applyNumberFormat="1" applyFont="1" applyFill="1" applyBorder="1" applyAlignment="1">
      <alignment horizontal="center"/>
    </xf>
    <xf numFmtId="0" fontId="4" fillId="2" borderId="53" xfId="1" applyFont="1" applyFill="1" applyBorder="1" applyAlignment="1">
      <alignment horizontal="center"/>
    </xf>
    <xf numFmtId="0" fontId="4" fillId="2" borderId="50" xfId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3" fontId="8" fillId="2" borderId="43" xfId="1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31" fillId="0" borderId="0" xfId="1" applyFont="1" applyFill="1"/>
    <xf numFmtId="3" fontId="2" fillId="0" borderId="0" xfId="1" applyNumberFormat="1" applyFont="1" applyFill="1" applyAlignment="1">
      <alignment horizontal="right"/>
    </xf>
    <xf numFmtId="0" fontId="32" fillId="0" borderId="0" xfId="1" applyFont="1"/>
    <xf numFmtId="0" fontId="8" fillId="0" borderId="0" xfId="1" applyFont="1"/>
    <xf numFmtId="3" fontId="20" fillId="0" borderId="0" xfId="1" applyNumberFormat="1" applyFont="1" applyFill="1" applyAlignment="1">
      <alignment horizontal="right"/>
    </xf>
    <xf numFmtId="49" fontId="20" fillId="0" borderId="0" xfId="1" applyNumberFormat="1" applyFont="1" applyAlignment="1">
      <alignment horizontal="left"/>
    </xf>
    <xf numFmtId="0" fontId="6" fillId="0" borderId="0" xfId="1" applyFont="1" applyFill="1" applyAlignment="1">
      <alignment horizontal="justify" vertical="justify"/>
    </xf>
    <xf numFmtId="4" fontId="3" fillId="0" borderId="0" xfId="1" applyNumberFormat="1" applyFont="1" applyFill="1" applyAlignment="1">
      <alignment horizontal="justify" vertical="justify"/>
    </xf>
    <xf numFmtId="0" fontId="5" fillId="0" borderId="0" xfId="1" applyFont="1"/>
    <xf numFmtId="3" fontId="11" fillId="0" borderId="0" xfId="1" applyNumberFormat="1" applyFont="1" applyAlignment="1"/>
    <xf numFmtId="3" fontId="2" fillId="0" borderId="0" xfId="1" applyNumberFormat="1" applyFont="1" applyAlignment="1"/>
    <xf numFmtId="0" fontId="5" fillId="0" borderId="118" xfId="1" applyFont="1" applyBorder="1" applyAlignment="1">
      <alignment horizontal="right" vertical="center"/>
    </xf>
    <xf numFmtId="49" fontId="2" fillId="0" borderId="119" xfId="1" applyNumberFormat="1" applyFont="1" applyBorder="1" applyAlignment="1">
      <alignment horizontal="right" vertical="center"/>
    </xf>
    <xf numFmtId="0" fontId="11" fillId="0" borderId="0" xfId="1" applyFont="1" applyBorder="1"/>
    <xf numFmtId="0" fontId="2" fillId="0" borderId="0" xfId="1" applyFont="1" applyBorder="1"/>
    <xf numFmtId="0" fontId="4" fillId="2" borderId="119" xfId="1" applyFont="1" applyFill="1" applyBorder="1" applyAlignment="1">
      <alignment horizontal="center"/>
    </xf>
    <xf numFmtId="3" fontId="2" fillId="2" borderId="45" xfId="1" applyNumberFormat="1" applyFont="1" applyFill="1" applyBorder="1" applyAlignment="1">
      <alignment horizontal="center"/>
    </xf>
    <xf numFmtId="49" fontId="4" fillId="2" borderId="121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105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49" fontId="5" fillId="0" borderId="0" xfId="1" applyNumberFormat="1" applyFont="1" applyFill="1" applyBorder="1"/>
    <xf numFmtId="3" fontId="2" fillId="0" borderId="47" xfId="1" applyNumberFormat="1" applyBorder="1"/>
    <xf numFmtId="3" fontId="6" fillId="0" borderId="47" xfId="1" applyNumberFormat="1" applyFont="1" applyBorder="1"/>
    <xf numFmtId="3" fontId="3" fillId="0" borderId="49" xfId="1" applyNumberFormat="1" applyFont="1" applyBorder="1"/>
    <xf numFmtId="49" fontId="11" fillId="0" borderId="0" xfId="1" applyNumberFormat="1" applyFont="1"/>
    <xf numFmtId="3" fontId="6" fillId="0" borderId="0" xfId="1" applyNumberFormat="1" applyFont="1" applyAlignment="1"/>
    <xf numFmtId="0" fontId="2" fillId="2" borderId="26" xfId="1" applyFill="1" applyBorder="1"/>
    <xf numFmtId="3" fontId="11" fillId="0" borderId="0" xfId="1" applyNumberFormat="1" applyFont="1" applyFill="1" applyAlignment="1"/>
    <xf numFmtId="0" fontId="11" fillId="0" borderId="0" xfId="1" applyFont="1" applyFill="1" applyAlignment="1">
      <alignment horizontal="right"/>
    </xf>
    <xf numFmtId="0" fontId="11" fillId="0" borderId="0" xfId="1" applyFont="1" applyFill="1"/>
    <xf numFmtId="3" fontId="11" fillId="0" borderId="0" xfId="1" applyNumberFormat="1" applyFont="1" applyFill="1" applyAlignment="1">
      <alignment horizontal="right"/>
    </xf>
    <xf numFmtId="173" fontId="33" fillId="0" borderId="0" xfId="1" applyNumberFormat="1" applyFont="1" applyFill="1" applyAlignment="1">
      <alignment horizontal="right" shrinkToFit="1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left"/>
    </xf>
    <xf numFmtId="3" fontId="2" fillId="0" borderId="0" xfId="1" applyNumberFormat="1" applyBorder="1"/>
    <xf numFmtId="3" fontId="3" fillId="0" borderId="45" xfId="1" applyNumberFormat="1" applyFont="1" applyBorder="1"/>
    <xf numFmtId="3" fontId="3" fillId="0" borderId="83" xfId="1" applyNumberFormat="1" applyFont="1" applyBorder="1"/>
    <xf numFmtId="3" fontId="3" fillId="0" borderId="28" xfId="1" applyNumberFormat="1" applyFont="1" applyBorder="1"/>
    <xf numFmtId="3" fontId="4" fillId="0" borderId="0" xfId="1" applyNumberFormat="1" applyFont="1"/>
    <xf numFmtId="0" fontId="0" fillId="0" borderId="0" xfId="0" applyFill="1" applyAlignment="1">
      <alignment horizontal="left" vertical="top"/>
    </xf>
    <xf numFmtId="3" fontId="4" fillId="0" borderId="0" xfId="1" applyNumberFormat="1" applyFont="1" applyFill="1" applyBorder="1"/>
    <xf numFmtId="0" fontId="2" fillId="0" borderId="9" xfId="1" applyBorder="1"/>
    <xf numFmtId="3" fontId="2" fillId="0" borderId="64" xfId="1" applyNumberFormat="1" applyBorder="1"/>
    <xf numFmtId="3" fontId="2" fillId="0" borderId="0" xfId="1" applyNumberFormat="1" applyFill="1" applyBorder="1"/>
    <xf numFmtId="3" fontId="2" fillId="0" borderId="4" xfId="1" applyNumberFormat="1" applyBorder="1"/>
    <xf numFmtId="3" fontId="2" fillId="0" borderId="12" xfId="1" applyNumberFormat="1" applyFont="1" applyFill="1" applyBorder="1"/>
    <xf numFmtId="49" fontId="2" fillId="0" borderId="119" xfId="1" applyNumberFormat="1" applyFont="1" applyFill="1" applyBorder="1" applyAlignment="1">
      <alignment horizontal="right" vertical="center"/>
    </xf>
    <xf numFmtId="3" fontId="7" fillId="0" borderId="11" xfId="1" applyNumberFormat="1" applyFont="1" applyFill="1" applyBorder="1"/>
    <xf numFmtId="3" fontId="7" fillId="0" borderId="18" xfId="1" applyNumberFormat="1" applyFont="1" applyBorder="1"/>
    <xf numFmtId="3" fontId="6" fillId="0" borderId="51" xfId="1" applyNumberFormat="1" applyFont="1" applyBorder="1" applyAlignment="1">
      <alignment horizontal="right" vertical="center"/>
    </xf>
    <xf numFmtId="0" fontId="2" fillId="0" borderId="4" xfId="1" applyBorder="1"/>
    <xf numFmtId="0" fontId="2" fillId="2" borderId="82" xfId="1" applyFill="1" applyBorder="1"/>
    <xf numFmtId="0" fontId="2" fillId="2" borderId="122" xfId="1" applyFill="1" applyBorder="1"/>
    <xf numFmtId="0" fontId="2" fillId="2" borderId="1" xfId="1" applyFill="1" applyBorder="1"/>
    <xf numFmtId="3" fontId="8" fillId="2" borderId="83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 vertical="top" wrapText="1"/>
    </xf>
    <xf numFmtId="0" fontId="34" fillId="0" borderId="0" xfId="1" applyFont="1"/>
    <xf numFmtId="0" fontId="34" fillId="0" borderId="0" xfId="1" applyFont="1" applyFill="1"/>
    <xf numFmtId="0" fontId="35" fillId="0" borderId="0" xfId="1" applyFont="1" applyFill="1"/>
    <xf numFmtId="49" fontId="10" fillId="0" borderId="0" xfId="1" applyNumberFormat="1" applyFont="1" applyAlignment="1">
      <alignment horizontal="right" shrinkToFit="1"/>
    </xf>
    <xf numFmtId="0" fontId="36" fillId="0" borderId="0" xfId="1" applyFont="1"/>
    <xf numFmtId="0" fontId="2" fillId="0" borderId="0" xfId="1" applyAlignment="1">
      <alignment horizontal="right"/>
    </xf>
    <xf numFmtId="3" fontId="5" fillId="2" borderId="54" xfId="1" applyNumberFormat="1" applyFont="1" applyFill="1" applyBorder="1" applyAlignment="1">
      <alignment horizontal="right" vertical="center"/>
    </xf>
    <xf numFmtId="3" fontId="5" fillId="2" borderId="122" xfId="1" applyNumberFormat="1" applyFont="1" applyFill="1" applyBorder="1" applyAlignment="1">
      <alignment horizontal="right" vertical="center"/>
    </xf>
    <xf numFmtId="3" fontId="5" fillId="2" borderId="55" xfId="1" applyNumberFormat="1" applyFont="1" applyFill="1" applyBorder="1" applyAlignment="1">
      <alignment horizontal="right" vertical="center"/>
    </xf>
    <xf numFmtId="3" fontId="4" fillId="2" borderId="53" xfId="1" applyNumberFormat="1" applyFont="1" applyFill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horizontal="center" vertical="center" wrapText="1"/>
    </xf>
    <xf numFmtId="3" fontId="6" fillId="0" borderId="88" xfId="1" applyNumberFormat="1" applyFont="1" applyBorder="1" applyAlignment="1">
      <alignment horizontal="right" vertical="center"/>
    </xf>
    <xf numFmtId="3" fontId="4" fillId="2" borderId="29" xfId="1" applyNumberFormat="1" applyFont="1" applyFill="1" applyBorder="1" applyAlignment="1">
      <alignment horizontal="center" vertical="center" wrapText="1"/>
    </xf>
    <xf numFmtId="3" fontId="4" fillId="2" borderId="34" xfId="1" applyNumberFormat="1" applyFont="1" applyFill="1" applyBorder="1" applyAlignment="1">
      <alignment horizontal="center" vertical="top" wrapText="1"/>
    </xf>
    <xf numFmtId="3" fontId="5" fillId="2" borderId="88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center" vertical="top" wrapText="1"/>
    </xf>
    <xf numFmtId="3" fontId="3" fillId="2" borderId="29" xfId="1" applyNumberFormat="1" applyFont="1" applyFill="1" applyBorder="1" applyAlignment="1">
      <alignment horizontal="center" vertical="center" wrapText="1"/>
    </xf>
    <xf numFmtId="3" fontId="11" fillId="2" borderId="43" xfId="1" applyNumberFormat="1" applyFont="1" applyFill="1" applyBorder="1" applyAlignment="1">
      <alignment horizontal="center"/>
    </xf>
    <xf numFmtId="3" fontId="2" fillId="2" borderId="83" xfId="1" applyNumberFormat="1" applyFont="1" applyFill="1" applyBorder="1" applyAlignment="1">
      <alignment horizontal="center"/>
    </xf>
    <xf numFmtId="3" fontId="2" fillId="2" borderId="43" xfId="1" applyNumberFormat="1" applyFont="1" applyFill="1" applyBorder="1" applyAlignment="1">
      <alignment horizontal="center"/>
    </xf>
    <xf numFmtId="3" fontId="12" fillId="2" borderId="2" xfId="1" applyNumberFormat="1" applyFont="1" applyFill="1" applyBorder="1" applyAlignment="1">
      <alignment horizontal="center" vertical="top" wrapText="1"/>
    </xf>
    <xf numFmtId="3" fontId="4" fillId="2" borderId="82" xfId="1" applyNumberFormat="1" applyFont="1" applyFill="1" applyBorder="1" applyAlignment="1">
      <alignment horizontal="center" vertical="center" wrapText="1"/>
    </xf>
    <xf numFmtId="3" fontId="4" fillId="2" borderId="68" xfId="1" applyNumberFormat="1" applyFont="1" applyFill="1" applyBorder="1" applyAlignment="1">
      <alignment horizontal="center" vertical="top" wrapText="1"/>
    </xf>
    <xf numFmtId="3" fontId="2" fillId="2" borderId="120" xfId="1" applyNumberFormat="1" applyFont="1" applyFill="1" applyBorder="1" applyAlignment="1">
      <alignment horizontal="center"/>
    </xf>
    <xf numFmtId="3" fontId="8" fillId="2" borderId="44" xfId="1" applyNumberFormat="1" applyFont="1" applyFill="1" applyBorder="1" applyAlignment="1">
      <alignment horizontal="center"/>
    </xf>
    <xf numFmtId="3" fontId="12" fillId="2" borderId="108" xfId="1" applyNumberFormat="1" applyFont="1" applyFill="1" applyBorder="1" applyAlignment="1">
      <alignment horizontal="center" vertical="top" wrapText="1"/>
    </xf>
    <xf numFmtId="3" fontId="8" fillId="2" borderId="17" xfId="1" applyNumberFormat="1" applyFont="1" applyFill="1" applyBorder="1" applyAlignment="1">
      <alignment horizontal="center"/>
    </xf>
    <xf numFmtId="3" fontId="6" fillId="0" borderId="52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shrinkToFit="1"/>
    </xf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" fillId="0" borderId="0" xfId="1" applyAlignment="1">
      <alignment horizontal="right"/>
    </xf>
    <xf numFmtId="3" fontId="2" fillId="0" borderId="0" xfId="1" applyNumberFormat="1" applyAlignment="1">
      <alignment horizontal="right"/>
    </xf>
    <xf numFmtId="0" fontId="4" fillId="2" borderId="88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0" fontId="2" fillId="0" borderId="0" xfId="1" applyFont="1" applyAlignment="1">
      <alignment shrinkToFit="1"/>
    </xf>
    <xf numFmtId="0" fontId="26" fillId="5" borderId="0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justify"/>
    </xf>
    <xf numFmtId="0" fontId="8" fillId="5" borderId="61" xfId="1" applyFont="1" applyFill="1" applyBorder="1" applyAlignment="1">
      <alignment horizontal="center" vertical="justify"/>
    </xf>
    <xf numFmtId="0" fontId="4" fillId="2" borderId="0" xfId="1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center" wrapText="1"/>
    </xf>
    <xf numFmtId="3" fontId="8" fillId="2" borderId="127" xfId="1" applyNumberFormat="1" applyFont="1" applyFill="1" applyBorder="1" applyAlignment="1">
      <alignment horizontal="center"/>
    </xf>
    <xf numFmtId="0" fontId="4" fillId="2" borderId="48" xfId="1" applyFont="1" applyFill="1" applyBorder="1" applyAlignment="1">
      <alignment horizontal="center"/>
    </xf>
    <xf numFmtId="3" fontId="8" fillId="2" borderId="48" xfId="1" applyNumberFormat="1" applyFont="1" applyFill="1" applyBorder="1" applyAlignment="1">
      <alignment horizontal="center" wrapText="1"/>
    </xf>
    <xf numFmtId="3" fontId="8" fillId="2" borderId="132" xfId="1" applyNumberFormat="1" applyFont="1" applyFill="1" applyBorder="1" applyAlignment="1">
      <alignment horizontal="center"/>
    </xf>
    <xf numFmtId="49" fontId="3" fillId="0" borderId="27" xfId="1" applyNumberFormat="1" applyFont="1" applyBorder="1"/>
    <xf numFmtId="10" fontId="3" fillId="0" borderId="48" xfId="1" applyNumberFormat="1" applyFont="1" applyBorder="1"/>
    <xf numFmtId="49" fontId="2" fillId="0" borderId="33" xfId="1" applyNumberFormat="1" applyBorder="1"/>
    <xf numFmtId="3" fontId="3" fillId="2" borderId="88" xfId="1" applyNumberFormat="1" applyFont="1" applyFill="1" applyBorder="1"/>
    <xf numFmtId="3" fontId="3" fillId="2" borderId="51" xfId="1" applyNumberFormat="1" applyFont="1" applyFill="1" applyBorder="1"/>
    <xf numFmtId="49" fontId="6" fillId="0" borderId="33" xfId="1" applyNumberFormat="1" applyFont="1" applyBorder="1"/>
    <xf numFmtId="10" fontId="6" fillId="0" borderId="48" xfId="1" applyNumberFormat="1" applyFont="1" applyBorder="1"/>
    <xf numFmtId="49" fontId="6" fillId="0" borderId="33" xfId="1" applyNumberFormat="1" applyFont="1" applyBorder="1" applyAlignment="1">
      <alignment wrapText="1"/>
    </xf>
    <xf numFmtId="3" fontId="5" fillId="0" borderId="34" xfId="1" applyNumberFormat="1" applyFont="1" applyBorder="1"/>
    <xf numFmtId="49" fontId="6" fillId="0" borderId="28" xfId="1" applyNumberFormat="1" applyFont="1" applyBorder="1" applyAlignment="1">
      <alignment vertical="top"/>
    </xf>
    <xf numFmtId="49" fontId="0" fillId="0" borderId="28" xfId="0" applyNumberFormat="1" applyBorder="1" applyAlignment="1">
      <alignment vertical="top"/>
    </xf>
    <xf numFmtId="49" fontId="4" fillId="0" borderId="3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wrapText="1"/>
    </xf>
    <xf numFmtId="3" fontId="6" fillId="2" borderId="0" xfId="1" applyNumberFormat="1" applyFont="1" applyFill="1" applyAlignment="1"/>
    <xf numFmtId="49" fontId="6" fillId="0" borderId="53" xfId="1" applyNumberFormat="1" applyFont="1" applyBorder="1" applyAlignment="1">
      <alignment horizontal="right" vertical="center"/>
    </xf>
    <xf numFmtId="49" fontId="6" fillId="0" borderId="50" xfId="1" applyNumberFormat="1" applyFont="1" applyBorder="1" applyAlignment="1">
      <alignment horizontal="right" vertical="center"/>
    </xf>
    <xf numFmtId="4" fontId="6" fillId="0" borderId="71" xfId="1" applyNumberFormat="1" applyFont="1" applyBorder="1"/>
    <xf numFmtId="4" fontId="6" fillId="0" borderId="59" xfId="1" applyNumberFormat="1" applyFont="1" applyBorder="1"/>
    <xf numFmtId="4" fontId="6" fillId="0" borderId="94" xfId="1" applyNumberFormat="1" applyFont="1" applyBorder="1"/>
    <xf numFmtId="49" fontId="5" fillId="0" borderId="33" xfId="1" applyNumberFormat="1" applyFont="1" applyBorder="1"/>
    <xf numFmtId="3" fontId="5" fillId="0" borderId="29" xfId="1" applyNumberFormat="1" applyFont="1" applyBorder="1" applyAlignment="1">
      <alignment horizontal="right" vertical="center"/>
    </xf>
    <xf numFmtId="3" fontId="5" fillId="0" borderId="89" xfId="1" applyNumberFormat="1" applyFont="1" applyBorder="1" applyAlignment="1">
      <alignment horizontal="right" vertical="center"/>
    </xf>
    <xf numFmtId="3" fontId="5" fillId="0" borderId="89" xfId="1" applyNumberFormat="1" applyFont="1" applyBorder="1" applyAlignment="1">
      <alignment horizontal="right" vertical="center" shrinkToFit="1"/>
    </xf>
    <xf numFmtId="49" fontId="6" fillId="0" borderId="53" xfId="1" applyNumberFormat="1" applyFont="1" applyFill="1" applyBorder="1" applyAlignment="1">
      <alignment horizontal="right" vertical="center"/>
    </xf>
    <xf numFmtId="49" fontId="6" fillId="0" borderId="50" xfId="1" applyNumberFormat="1" applyFont="1" applyFill="1" applyBorder="1" applyAlignment="1">
      <alignment horizontal="right" vertical="center"/>
    </xf>
    <xf numFmtId="172" fontId="6" fillId="0" borderId="114" xfId="0" applyNumberFormat="1" applyFont="1" applyFill="1" applyBorder="1" applyAlignment="1" applyProtection="1">
      <alignment horizontal="left" shrinkToFit="1"/>
      <protection hidden="1"/>
    </xf>
    <xf numFmtId="3" fontId="5" fillId="0" borderId="114" xfId="1" applyNumberFormat="1" applyFont="1" applyFill="1" applyBorder="1" applyAlignment="1">
      <alignment horizontal="right" vertical="center"/>
    </xf>
    <xf numFmtId="3" fontId="5" fillId="0" borderId="114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3" fontId="6" fillId="0" borderId="59" xfId="1" applyNumberFormat="1" applyFont="1" applyFill="1" applyBorder="1"/>
    <xf numFmtId="4" fontId="6" fillId="4" borderId="94" xfId="1" applyNumberFormat="1" applyFont="1" applyFill="1" applyBorder="1"/>
    <xf numFmtId="3" fontId="5" fillId="0" borderId="125" xfId="1" applyNumberFormat="1" applyFont="1" applyFill="1" applyBorder="1" applyAlignment="1">
      <alignment horizontal="right" vertical="center"/>
    </xf>
    <xf numFmtId="0" fontId="5" fillId="2" borderId="88" xfId="1" applyFont="1" applyFill="1" applyBorder="1" applyAlignment="1">
      <alignment horizontal="left" vertical="center" wrapText="1"/>
    </xf>
    <xf numFmtId="3" fontId="5" fillId="2" borderId="43" xfId="1" applyNumberFormat="1" applyFont="1" applyFill="1" applyBorder="1" applyAlignment="1">
      <alignment horizontal="right" vertical="center"/>
    </xf>
    <xf numFmtId="3" fontId="5" fillId="2" borderId="88" xfId="1" applyNumberFormat="1" applyFont="1" applyFill="1" applyBorder="1" applyAlignment="1">
      <alignment horizontal="right" vertical="center" shrinkToFit="1"/>
    </xf>
    <xf numFmtId="3" fontId="5" fillId="2" borderId="55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Alignment="1"/>
    <xf numFmtId="49" fontId="3" fillId="2" borderId="93" xfId="1" applyNumberFormat="1" applyFont="1" applyFill="1" applyBorder="1"/>
    <xf numFmtId="0" fontId="0" fillId="0" borderId="0" xfId="0" applyFill="1" applyBorder="1" applyAlignment="1"/>
    <xf numFmtId="49" fontId="5" fillId="0" borderId="27" xfId="1" applyNumberFormat="1" applyFont="1" applyBorder="1"/>
    <xf numFmtId="10" fontId="5" fillId="0" borderId="115" xfId="1" applyNumberFormat="1" applyFont="1" applyBorder="1"/>
    <xf numFmtId="3" fontId="5" fillId="0" borderId="28" xfId="1" applyNumberFormat="1" applyFont="1" applyBorder="1"/>
    <xf numFmtId="3" fontId="5" fillId="0" borderId="49" xfId="1" applyNumberFormat="1" applyFont="1" applyBorder="1"/>
    <xf numFmtId="4" fontId="6" fillId="0" borderId="0" xfId="1" applyNumberFormat="1" applyFont="1" applyBorder="1"/>
    <xf numFmtId="3" fontId="5" fillId="0" borderId="29" xfId="1" applyNumberFormat="1" applyFont="1" applyBorder="1"/>
    <xf numFmtId="49" fontId="6" fillId="0" borderId="130" xfId="1" applyNumberFormat="1" applyFont="1" applyBorder="1"/>
    <xf numFmtId="10" fontId="2" fillId="0" borderId="19" xfId="1" applyNumberFormat="1" applyFont="1" applyBorder="1"/>
    <xf numFmtId="10" fontId="2" fillId="0" borderId="17" xfId="1" applyNumberFormat="1" applyFont="1" applyBorder="1"/>
    <xf numFmtId="0" fontId="2" fillId="2" borderId="0" xfId="1" applyFill="1"/>
    <xf numFmtId="0" fontId="6" fillId="3" borderId="0" xfId="1" applyFont="1" applyFill="1"/>
    <xf numFmtId="3" fontId="17" fillId="2" borderId="53" xfId="1" applyNumberFormat="1" applyFont="1" applyFill="1" applyBorder="1" applyAlignment="1" applyProtection="1">
      <alignment shrinkToFit="1"/>
    </xf>
    <xf numFmtId="3" fontId="17" fillId="2" borderId="54" xfId="1" applyNumberFormat="1" applyFont="1" applyFill="1" applyBorder="1" applyAlignment="1" applyProtection="1">
      <alignment shrinkToFit="1"/>
    </xf>
    <xf numFmtId="3" fontId="17" fillId="2" borderId="55" xfId="1" applyNumberFormat="1" applyFont="1" applyFill="1" applyBorder="1" applyAlignment="1" applyProtection="1">
      <alignment shrinkToFit="1"/>
    </xf>
    <xf numFmtId="3" fontId="17" fillId="2" borderId="56" xfId="1" applyNumberFormat="1" applyFont="1" applyFill="1" applyBorder="1" applyAlignment="1" applyProtection="1">
      <alignment shrinkToFit="1"/>
    </xf>
    <xf numFmtId="0" fontId="2" fillId="2" borderId="34" xfId="1" applyFill="1" applyBorder="1" applyAlignment="1">
      <alignment horizontal="center" vertical="center"/>
    </xf>
    <xf numFmtId="0" fontId="25" fillId="2" borderId="137" xfId="1" applyFont="1" applyFill="1" applyBorder="1" applyAlignment="1" applyProtection="1">
      <alignment wrapText="1" shrinkToFit="1"/>
    </xf>
    <xf numFmtId="0" fontId="41" fillId="2" borderId="88" xfId="1" applyFont="1" applyFill="1" applyBorder="1" applyAlignment="1" applyProtection="1"/>
    <xf numFmtId="10" fontId="6" fillId="5" borderId="37" xfId="1" applyNumberFormat="1" applyFont="1" applyFill="1" applyBorder="1" applyAlignment="1">
      <alignment shrinkToFit="1"/>
    </xf>
    <xf numFmtId="10" fontId="6" fillId="5" borderId="59" xfId="1" applyNumberFormat="1" applyFont="1" applyFill="1" applyBorder="1" applyAlignment="1">
      <alignment shrinkToFit="1"/>
    </xf>
    <xf numFmtId="10" fontId="6" fillId="0" borderId="37" xfId="1" applyNumberFormat="1" applyFont="1" applyFill="1" applyBorder="1" applyAlignment="1">
      <alignment shrinkToFit="1"/>
    </xf>
    <xf numFmtId="10" fontId="6" fillId="6" borderId="59" xfId="1" applyNumberFormat="1" applyFont="1" applyFill="1" applyBorder="1"/>
    <xf numFmtId="10" fontId="6" fillId="6" borderId="59" xfId="1" applyNumberFormat="1" applyFont="1" applyFill="1" applyBorder="1" applyAlignment="1">
      <alignment shrinkToFit="1"/>
    </xf>
    <xf numFmtId="10" fontId="6" fillId="6" borderId="70" xfId="1" applyNumberFormat="1" applyFont="1" applyFill="1" applyBorder="1"/>
    <xf numFmtId="10" fontId="6" fillId="5" borderId="59" xfId="1" applyNumberFormat="1" applyFont="1" applyFill="1" applyBorder="1"/>
    <xf numFmtId="10" fontId="6" fillId="6" borderId="70" xfId="1" applyNumberFormat="1" applyFont="1" applyFill="1" applyBorder="1" applyAlignment="1">
      <alignment shrinkToFit="1"/>
    </xf>
    <xf numFmtId="10" fontId="6" fillId="5" borderId="70" xfId="1" applyNumberFormat="1" applyFont="1" applyFill="1" applyBorder="1" applyAlignment="1">
      <alignment shrinkToFit="1"/>
    </xf>
    <xf numFmtId="0" fontId="6" fillId="5" borderId="0" xfId="1" applyFont="1" applyFill="1"/>
    <xf numFmtId="10" fontId="6" fillId="0" borderId="70" xfId="1" applyNumberFormat="1" applyFont="1" applyFill="1" applyBorder="1" applyAlignment="1">
      <alignment shrinkToFit="1"/>
    </xf>
    <xf numFmtId="10" fontId="6" fillId="0" borderId="98" xfId="1" applyNumberFormat="1" applyFont="1" applyFill="1" applyBorder="1" applyAlignment="1">
      <alignment shrinkToFit="1"/>
    </xf>
    <xf numFmtId="10" fontId="6" fillId="6" borderId="57" xfId="1" applyNumberFormat="1" applyFont="1" applyFill="1" applyBorder="1" applyAlignment="1">
      <alignment shrinkToFit="1"/>
    </xf>
    <xf numFmtId="10" fontId="6" fillId="6" borderId="57" xfId="1" applyNumberFormat="1" applyFont="1" applyFill="1" applyBorder="1"/>
    <xf numFmtId="10" fontId="6" fillId="6" borderId="74" xfId="1" applyNumberFormat="1" applyFont="1" applyFill="1" applyBorder="1" applyAlignment="1">
      <alignment shrinkToFit="1"/>
    </xf>
    <xf numFmtId="3" fontId="40" fillId="2" borderId="54" xfId="1" applyNumberFormat="1" applyFont="1" applyFill="1" applyBorder="1" applyAlignment="1" applyProtection="1">
      <alignment shrinkToFit="1"/>
    </xf>
    <xf numFmtId="3" fontId="40" fillId="2" borderId="55" xfId="1" applyNumberFormat="1" applyFont="1" applyFill="1" applyBorder="1" applyAlignment="1" applyProtection="1">
      <alignment shrinkToFit="1"/>
    </xf>
    <xf numFmtId="172" fontId="40" fillId="5" borderId="51" xfId="1" applyNumberFormat="1" applyFont="1" applyFill="1" applyBorder="1" applyAlignment="1" applyProtection="1">
      <alignment shrinkToFit="1"/>
    </xf>
    <xf numFmtId="172" fontId="40" fillId="5" borderId="50" xfId="1" applyNumberFormat="1" applyFont="1" applyFill="1" applyBorder="1" applyAlignment="1" applyProtection="1">
      <alignment shrinkToFit="1"/>
    </xf>
    <xf numFmtId="0" fontId="27" fillId="5" borderId="0" xfId="1" applyFont="1" applyFill="1" applyBorder="1" applyAlignment="1">
      <alignment horizontal="center" vertical="center" wrapText="1"/>
    </xf>
    <xf numFmtId="0" fontId="8" fillId="5" borderId="75" xfId="1" applyFont="1" applyFill="1" applyBorder="1" applyAlignment="1">
      <alignment horizontal="center" vertical="justify"/>
    </xf>
    <xf numFmtId="0" fontId="2" fillId="0" borderId="75" xfId="1" applyBorder="1" applyAlignment="1">
      <alignment horizontal="center" vertical="justify"/>
    </xf>
    <xf numFmtId="0" fontId="2" fillId="0" borderId="47" xfId="1" applyBorder="1" applyAlignment="1">
      <alignment horizontal="center" vertical="justify"/>
    </xf>
    <xf numFmtId="10" fontId="2" fillId="2" borderId="22" xfId="1" applyNumberFormat="1" applyFont="1" applyFill="1" applyBorder="1"/>
    <xf numFmtId="10" fontId="2" fillId="2" borderId="75" xfId="1" applyNumberFormat="1" applyFont="1" applyFill="1" applyBorder="1"/>
    <xf numFmtId="0" fontId="4" fillId="0" borderId="19" xfId="1" applyFont="1" applyBorder="1"/>
    <xf numFmtId="3" fontId="40" fillId="2" borderId="56" xfId="1" applyNumberFormat="1" applyFont="1" applyFill="1" applyBorder="1" applyAlignment="1" applyProtection="1">
      <alignment shrinkToFit="1"/>
    </xf>
    <xf numFmtId="49" fontId="4" fillId="2" borderId="34" xfId="1" applyNumberFormat="1" applyFont="1" applyFill="1" applyBorder="1" applyAlignment="1">
      <alignment horizontal="center" vertical="center" wrapText="1"/>
    </xf>
    <xf numFmtId="0" fontId="5" fillId="2" borderId="53" xfId="1" applyFont="1" applyFill="1" applyBorder="1" applyAlignment="1">
      <alignment horizontal="left" vertical="center" wrapText="1"/>
    </xf>
    <xf numFmtId="3" fontId="4" fillId="0" borderId="0" xfId="1" applyNumberFormat="1" applyFont="1" applyAlignment="1"/>
    <xf numFmtId="0" fontId="8" fillId="5" borderId="75" xfId="1" applyFont="1" applyFill="1" applyBorder="1" applyAlignment="1">
      <alignment horizontal="center" vertical="center" wrapText="1"/>
    </xf>
    <xf numFmtId="3" fontId="4" fillId="0" borderId="19" xfId="1" applyNumberFormat="1" applyFont="1" applyBorder="1"/>
    <xf numFmtId="10" fontId="6" fillId="5" borderId="64" xfId="1" applyNumberFormat="1" applyFont="1" applyFill="1" applyBorder="1"/>
    <xf numFmtId="10" fontId="6" fillId="5" borderId="63" xfId="1" applyNumberFormat="1" applyFont="1" applyFill="1" applyBorder="1"/>
    <xf numFmtId="0" fontId="24" fillId="2" borderId="53" xfId="1" applyFont="1" applyFill="1" applyBorder="1" applyAlignment="1" applyProtection="1"/>
    <xf numFmtId="3" fontId="40" fillId="2" borderId="88" xfId="1" applyNumberFormat="1" applyFont="1" applyFill="1" applyBorder="1" applyAlignment="1" applyProtection="1">
      <alignment horizontal="right"/>
    </xf>
    <xf numFmtId="3" fontId="40" fillId="2" borderId="122" xfId="1" applyNumberFormat="1" applyFont="1" applyFill="1" applyBorder="1" applyAlignment="1" applyProtection="1">
      <alignment horizontal="right"/>
    </xf>
    <xf numFmtId="3" fontId="40" fillId="2" borderId="55" xfId="1" applyNumberFormat="1" applyFont="1" applyFill="1" applyBorder="1" applyAlignment="1" applyProtection="1">
      <alignment horizontal="right"/>
    </xf>
    <xf numFmtId="3" fontId="40" fillId="2" borderId="50" xfId="1" applyNumberFormat="1" applyFont="1" applyFill="1" applyBorder="1" applyAlignment="1" applyProtection="1">
      <alignment horizontal="right"/>
    </xf>
    <xf numFmtId="3" fontId="40" fillId="2" borderId="56" xfId="1" applyNumberFormat="1" applyFont="1" applyFill="1" applyBorder="1" applyAlignment="1" applyProtection="1">
      <alignment horizontal="right"/>
    </xf>
    <xf numFmtId="3" fontId="5" fillId="0" borderId="97" xfId="1" applyNumberFormat="1" applyFont="1" applyFill="1" applyBorder="1" applyAlignment="1" applyProtection="1">
      <alignment horizontal="right" vertical="center"/>
      <protection locked="0"/>
    </xf>
    <xf numFmtId="3" fontId="5" fillId="2" borderId="88" xfId="1" applyNumberFormat="1" applyFont="1" applyFill="1" applyBorder="1" applyAlignment="1" applyProtection="1">
      <alignment horizontal="right" vertical="center"/>
    </xf>
    <xf numFmtId="3" fontId="5" fillId="2" borderId="55" xfId="1" applyNumberFormat="1" applyFont="1" applyFill="1" applyBorder="1" applyAlignment="1" applyProtection="1">
      <alignment horizontal="right" vertical="center"/>
    </xf>
    <xf numFmtId="3" fontId="5" fillId="2" borderId="56" xfId="1" applyNumberFormat="1" applyFont="1" applyFill="1" applyBorder="1" applyAlignment="1" applyProtection="1">
      <alignment horizontal="right" vertical="center"/>
    </xf>
    <xf numFmtId="3" fontId="6" fillId="0" borderId="59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54" xfId="1" applyNumberFormat="1" applyFont="1" applyFill="1" applyBorder="1" applyAlignment="1" applyProtection="1">
      <alignment horizontal="right" vertical="center"/>
    </xf>
    <xf numFmtId="10" fontId="3" fillId="0" borderId="20" xfId="1" applyNumberFormat="1" applyFont="1" applyBorder="1"/>
    <xf numFmtId="10" fontId="6" fillId="0" borderId="19" xfId="1" applyNumberFormat="1" applyFont="1" applyBorder="1"/>
    <xf numFmtId="3" fontId="3" fillId="0" borderId="142" xfId="1" applyNumberFormat="1" applyFont="1" applyBorder="1"/>
    <xf numFmtId="3" fontId="6" fillId="0" borderId="143" xfId="1" applyNumberFormat="1" applyFont="1" applyBorder="1"/>
    <xf numFmtId="3" fontId="6" fillId="0" borderId="48" xfId="1" applyNumberFormat="1" applyFont="1" applyBorder="1"/>
    <xf numFmtId="4" fontId="6" fillId="0" borderId="143" xfId="1" applyNumberFormat="1" applyFont="1" applyBorder="1"/>
    <xf numFmtId="3" fontId="6" fillId="0" borderId="34" xfId="1" applyNumberFormat="1" applyFont="1" applyBorder="1"/>
    <xf numFmtId="3" fontId="6" fillId="0" borderId="43" xfId="1" applyNumberFormat="1" applyFont="1" applyBorder="1"/>
    <xf numFmtId="3" fontId="6" fillId="0" borderId="33" xfId="1" applyNumberFormat="1" applyFont="1" applyBorder="1"/>
    <xf numFmtId="3" fontId="6" fillId="0" borderId="84" xfId="1" applyNumberFormat="1" applyFont="1" applyBorder="1"/>
    <xf numFmtId="3" fontId="5" fillId="0" borderId="33" xfId="1" applyNumberFormat="1" applyFont="1" applyBorder="1"/>
    <xf numFmtId="3" fontId="2" fillId="0" borderId="143" xfId="1" applyNumberFormat="1" applyFont="1" applyBorder="1"/>
    <xf numFmtId="3" fontId="2" fillId="0" borderId="44" xfId="1" applyNumberFormat="1" applyFont="1" applyBorder="1"/>
    <xf numFmtId="3" fontId="12" fillId="2" borderId="75" xfId="1" applyNumberFormat="1" applyFont="1" applyFill="1" applyBorder="1" applyAlignment="1">
      <alignment horizontal="center" vertical="top" wrapText="1"/>
    </xf>
    <xf numFmtId="0" fontId="4" fillId="2" borderId="29" xfId="1" applyFont="1" applyFill="1" applyBorder="1" applyAlignment="1">
      <alignment horizontal="center"/>
    </xf>
    <xf numFmtId="49" fontId="3" fillId="2" borderId="34" xfId="1" applyNumberFormat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top" wrapText="1"/>
    </xf>
    <xf numFmtId="0" fontId="11" fillId="2" borderId="43" xfId="1" applyFont="1" applyFill="1" applyBorder="1" applyAlignment="1">
      <alignment horizontal="center"/>
    </xf>
    <xf numFmtId="0" fontId="3" fillId="2" borderId="88" xfId="1" applyFont="1" applyFill="1" applyBorder="1" applyAlignment="1">
      <alignment horizontal="center"/>
    </xf>
    <xf numFmtId="3" fontId="2" fillId="2" borderId="46" xfId="1" applyNumberFormat="1" applyFont="1" applyFill="1" applyBorder="1" applyAlignment="1">
      <alignment horizontal="center"/>
    </xf>
    <xf numFmtId="3" fontId="38" fillId="2" borderId="0" xfId="1" applyNumberFormat="1" applyFont="1" applyFill="1" applyBorder="1" applyAlignment="1">
      <alignment horizontal="center" vertical="top" wrapText="1"/>
    </xf>
    <xf numFmtId="3" fontId="12" fillId="2" borderId="47" xfId="1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left"/>
    </xf>
    <xf numFmtId="0" fontId="3" fillId="2" borderId="29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 vertical="top" wrapText="1"/>
    </xf>
    <xf numFmtId="0" fontId="2" fillId="2" borderId="43" xfId="1" applyFont="1" applyFill="1" applyBorder="1" applyAlignment="1">
      <alignment horizontal="center"/>
    </xf>
    <xf numFmtId="10" fontId="5" fillId="0" borderId="48" xfId="1" applyNumberFormat="1" applyFont="1" applyBorder="1"/>
    <xf numFmtId="3" fontId="5" fillId="0" borderId="18" xfId="1" applyNumberFormat="1" applyFont="1" applyBorder="1"/>
    <xf numFmtId="3" fontId="6" fillId="0" borderId="18" xfId="1" applyNumberFormat="1" applyFont="1" applyBorder="1"/>
    <xf numFmtId="3" fontId="3" fillId="2" borderId="122" xfId="1" applyNumberFormat="1" applyFont="1" applyFill="1" applyBorder="1"/>
    <xf numFmtId="0" fontId="8" fillId="2" borderId="43" xfId="1" applyFont="1" applyFill="1" applyBorder="1" applyAlignment="1">
      <alignment horizontal="center"/>
    </xf>
    <xf numFmtId="49" fontId="2" fillId="0" borderId="34" xfId="1" applyNumberFormat="1" applyBorder="1"/>
    <xf numFmtId="49" fontId="6" fillId="0" borderId="34" xfId="1" applyNumberFormat="1" applyFont="1" applyBorder="1"/>
    <xf numFmtId="3" fontId="3" fillId="0" borderId="18" xfId="1" applyNumberFormat="1" applyFont="1" applyBorder="1"/>
    <xf numFmtId="0" fontId="2" fillId="2" borderId="15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49" fontId="4" fillId="2" borderId="34" xfId="1" applyNumberFormat="1" applyFont="1" applyFill="1" applyBorder="1" applyAlignment="1">
      <alignment horizontal="center" vertical="center" wrapText="1"/>
    </xf>
    <xf numFmtId="3" fontId="3" fillId="2" borderId="126" xfId="1" applyNumberFormat="1" applyFont="1" applyFill="1" applyBorder="1"/>
    <xf numFmtId="3" fontId="3" fillId="2" borderId="145" xfId="1" applyNumberFormat="1" applyFont="1" applyFill="1" applyBorder="1"/>
    <xf numFmtId="3" fontId="3" fillId="2" borderId="148" xfId="1" applyNumberFormat="1" applyFont="1" applyFill="1" applyBorder="1"/>
    <xf numFmtId="10" fontId="3" fillId="2" borderId="139" xfId="1" applyNumberFormat="1" applyFont="1" applyFill="1" applyBorder="1"/>
    <xf numFmtId="0" fontId="4" fillId="2" borderId="14" xfId="1" applyFont="1" applyFill="1" applyBorder="1" applyAlignment="1">
      <alignment horizontal="center"/>
    </xf>
    <xf numFmtId="0" fontId="4" fillId="2" borderId="149" xfId="1" applyFont="1" applyFill="1" applyBorder="1" applyAlignment="1">
      <alignment horizontal="center"/>
    </xf>
    <xf numFmtId="0" fontId="8" fillId="2" borderId="135" xfId="1" applyFont="1" applyFill="1" applyBorder="1" applyAlignment="1">
      <alignment horizontal="center"/>
    </xf>
    <xf numFmtId="49" fontId="6" fillId="0" borderId="130" xfId="1" applyNumberFormat="1" applyFont="1" applyBorder="1" applyAlignment="1">
      <alignment wrapText="1"/>
    </xf>
    <xf numFmtId="49" fontId="3" fillId="2" borderId="150" xfId="1" applyNumberFormat="1" applyFont="1" applyFill="1" applyBorder="1"/>
    <xf numFmtId="3" fontId="3" fillId="2" borderId="152" xfId="1" applyNumberFormat="1" applyFont="1" applyFill="1" applyBorder="1"/>
    <xf numFmtId="49" fontId="6" fillId="0" borderId="114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88" xfId="1" applyNumberFormat="1" applyFont="1" applyBorder="1" applyAlignment="1">
      <alignment horizontal="left" vertical="center" wrapText="1"/>
    </xf>
    <xf numFmtId="3" fontId="5" fillId="2" borderId="52" xfId="1" applyNumberFormat="1" applyFont="1" applyFill="1" applyBorder="1" applyAlignment="1">
      <alignment horizontal="right" vertical="center"/>
    </xf>
    <xf numFmtId="10" fontId="3" fillId="2" borderId="52" xfId="1" applyNumberFormat="1" applyFont="1" applyFill="1" applyBorder="1"/>
    <xf numFmtId="0" fontId="5" fillId="2" borderId="89" xfId="1" applyFont="1" applyFill="1" applyBorder="1" applyAlignment="1">
      <alignment horizontal="center"/>
    </xf>
    <xf numFmtId="49" fontId="3" fillId="0" borderId="29" xfId="1" applyNumberFormat="1" applyFont="1" applyBorder="1"/>
    <xf numFmtId="49" fontId="5" fillId="0" borderId="29" xfId="1" applyNumberFormat="1" applyFont="1" applyBorder="1"/>
    <xf numFmtId="3" fontId="2" fillId="0" borderId="34" xfId="1" applyNumberFormat="1" applyFont="1" applyBorder="1" applyAlignment="1">
      <alignment horizontal="center"/>
    </xf>
    <xf numFmtId="3" fontId="2" fillId="0" borderId="43" xfId="1" applyNumberFormat="1" applyFont="1" applyBorder="1" applyAlignment="1">
      <alignment horizontal="center"/>
    </xf>
    <xf numFmtId="3" fontId="2" fillId="0" borderId="124" xfId="1" applyNumberFormat="1" applyFont="1" applyBorder="1" applyAlignment="1">
      <alignment horizontal="right"/>
    </xf>
    <xf numFmtId="3" fontId="3" fillId="2" borderId="139" xfId="1" applyNumberFormat="1" applyFont="1" applyFill="1" applyBorder="1"/>
    <xf numFmtId="3" fontId="3" fillId="2" borderId="86" xfId="1" applyNumberFormat="1" applyFont="1" applyFill="1" applyBorder="1"/>
    <xf numFmtId="49" fontId="4" fillId="2" borderId="155" xfId="1" applyNumberFormat="1" applyFont="1" applyFill="1" applyBorder="1" applyAlignment="1">
      <alignment horizontal="center"/>
    </xf>
    <xf numFmtId="0" fontId="2" fillId="0" borderId="66" xfId="1" applyFont="1" applyBorder="1" applyAlignment="1">
      <alignment horizontal="center"/>
    </xf>
    <xf numFmtId="3" fontId="3" fillId="0" borderId="0" xfId="1" applyNumberFormat="1" applyFont="1" applyBorder="1"/>
    <xf numFmtId="3" fontId="11" fillId="0" borderId="29" xfId="1" applyNumberFormat="1" applyFont="1" applyBorder="1"/>
    <xf numFmtId="3" fontId="12" fillId="2" borderId="34" xfId="1" applyNumberFormat="1" applyFont="1" applyFill="1" applyBorder="1" applyAlignment="1">
      <alignment horizontal="center" vertical="top" wrapText="1"/>
    </xf>
    <xf numFmtId="10" fontId="2" fillId="2" borderId="47" xfId="1" applyNumberFormat="1" applyFont="1" applyFill="1" applyBorder="1"/>
    <xf numFmtId="10" fontId="6" fillId="6" borderId="36" xfId="1" applyNumberFormat="1" applyFont="1" applyFill="1" applyBorder="1" applyAlignment="1">
      <alignment shrinkToFit="1"/>
    </xf>
    <xf numFmtId="3" fontId="40" fillId="2" borderId="88" xfId="1" applyNumberFormat="1" applyFont="1" applyFill="1" applyBorder="1" applyAlignment="1" applyProtection="1">
      <alignment shrinkToFit="1"/>
    </xf>
    <xf numFmtId="0" fontId="4" fillId="2" borderId="62" xfId="1" applyFont="1" applyFill="1" applyBorder="1" applyAlignment="1">
      <alignment horizontal="center"/>
    </xf>
    <xf numFmtId="0" fontId="10" fillId="0" borderId="0" xfId="1" applyFont="1" applyAlignment="1">
      <alignment horizontal="right"/>
    </xf>
    <xf numFmtId="49" fontId="10" fillId="0" borderId="0" xfId="1" applyNumberFormat="1" applyFont="1" applyAlignment="1">
      <alignment horizontal="right"/>
    </xf>
    <xf numFmtId="49" fontId="4" fillId="2" borderId="33" xfId="1" applyNumberFormat="1" applyFont="1" applyFill="1" applyBorder="1" applyAlignment="1">
      <alignment horizontal="center" vertical="center" wrapText="1"/>
    </xf>
    <xf numFmtId="173" fontId="3" fillId="0" borderId="0" xfId="1" applyNumberFormat="1" applyFont="1" applyFill="1" applyAlignment="1">
      <alignment horizontal="right" shrinkToFit="1"/>
    </xf>
    <xf numFmtId="0" fontId="11" fillId="0" borderId="0" xfId="1" applyFont="1" applyAlignment="1">
      <alignment horizontal="right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49" fontId="2" fillId="0" borderId="130" xfId="1" applyNumberFormat="1" applyFont="1" applyBorder="1"/>
    <xf numFmtId="49" fontId="2" fillId="0" borderId="135" xfId="1" applyNumberFormat="1" applyFont="1" applyBorder="1"/>
    <xf numFmtId="0" fontId="2" fillId="0" borderId="147" xfId="1" applyFont="1" applyBorder="1"/>
    <xf numFmtId="3" fontId="2" fillId="0" borderId="124" xfId="1" applyNumberFormat="1" applyFont="1" applyFill="1" applyBorder="1"/>
    <xf numFmtId="0" fontId="2" fillId="0" borderId="64" xfId="1" applyFont="1" applyFill="1" applyBorder="1"/>
    <xf numFmtId="0" fontId="2" fillId="0" borderId="104" xfId="1" applyFont="1" applyFill="1" applyBorder="1"/>
    <xf numFmtId="4" fontId="2" fillId="0" borderId="0" xfId="1" applyNumberFormat="1" applyFont="1"/>
    <xf numFmtId="3" fontId="2" fillId="0" borderId="0" xfId="1" applyNumberFormat="1" applyFont="1" applyFill="1"/>
    <xf numFmtId="0" fontId="2" fillId="0" borderId="118" xfId="1" applyFont="1" applyBorder="1"/>
    <xf numFmtId="0" fontId="2" fillId="0" borderId="65" xfId="1" applyFont="1" applyFill="1" applyBorder="1"/>
    <xf numFmtId="174" fontId="4" fillId="0" borderId="0" xfId="1" applyNumberFormat="1" applyFont="1" applyFill="1" applyAlignment="1">
      <alignment horizontal="right" shrinkToFit="1"/>
    </xf>
    <xf numFmtId="0" fontId="2" fillId="0" borderId="0" xfId="1" applyFont="1" applyFill="1" applyBorder="1"/>
    <xf numFmtId="0" fontId="2" fillId="2" borderId="26" xfId="1" applyFont="1" applyFill="1" applyBorder="1"/>
    <xf numFmtId="0" fontId="2" fillId="2" borderId="116" xfId="1" applyFont="1" applyFill="1" applyBorder="1"/>
    <xf numFmtId="9" fontId="2" fillId="2" borderId="23" xfId="1" applyNumberFormat="1" applyFont="1" applyFill="1" applyBorder="1"/>
    <xf numFmtId="0" fontId="2" fillId="0" borderId="71" xfId="1" applyFont="1" applyBorder="1"/>
    <xf numFmtId="0" fontId="2" fillId="0" borderId="59" xfId="1" applyFont="1" applyBorder="1"/>
    <xf numFmtId="0" fontId="2" fillId="0" borderId="94" xfId="1" applyFont="1" applyBorder="1"/>
    <xf numFmtId="3" fontId="2" fillId="0" borderId="0" xfId="1" applyNumberFormat="1" applyFont="1" applyFill="1" applyBorder="1"/>
    <xf numFmtId="0" fontId="2" fillId="0" borderId="0" xfId="2" applyFont="1"/>
    <xf numFmtId="0" fontId="45" fillId="0" borderId="0" xfId="2" applyFont="1" applyFill="1" applyProtection="1">
      <protection locked="0"/>
    </xf>
    <xf numFmtId="0" fontId="45" fillId="0" borderId="0" xfId="2" applyFont="1" applyFill="1"/>
    <xf numFmtId="0" fontId="46" fillId="0" borderId="0" xfId="2" applyFont="1" applyFill="1" applyProtection="1">
      <protection locked="0"/>
    </xf>
    <xf numFmtId="0" fontId="46" fillId="0" borderId="0" xfId="2" applyFont="1" applyFill="1"/>
    <xf numFmtId="0" fontId="2" fillId="0" borderId="0" xfId="1" applyFont="1" applyFill="1" applyProtection="1"/>
    <xf numFmtId="3" fontId="2" fillId="0" borderId="0" xfId="1" applyNumberFormat="1" applyFont="1" applyFill="1" applyAlignment="1" applyProtection="1"/>
    <xf numFmtId="0" fontId="43" fillId="0" borderId="0" xfId="0" applyFont="1" applyFill="1"/>
    <xf numFmtId="49" fontId="2" fillId="0" borderId="33" xfId="1" applyNumberFormat="1" applyFont="1" applyBorder="1"/>
    <xf numFmtId="0" fontId="2" fillId="0" borderId="0" xfId="1" applyFont="1" applyAlignment="1">
      <alignment horizontal="justify" vertical="justify"/>
    </xf>
    <xf numFmtId="0" fontId="43" fillId="0" borderId="0" xfId="0" applyFont="1" applyAlignment="1"/>
    <xf numFmtId="3" fontId="2" fillId="0" borderId="0" xfId="1" applyNumberFormat="1" applyFont="1" applyFill="1" applyAlignment="1"/>
    <xf numFmtId="0" fontId="2" fillId="0" borderId="0" xfId="1" applyFont="1" applyAlignment="1">
      <alignment horizontal="right"/>
    </xf>
    <xf numFmtId="3" fontId="12" fillId="2" borderId="0" xfId="0" applyNumberFormat="1" applyFont="1" applyFill="1" applyBorder="1" applyAlignment="1">
      <alignment horizontal="center" vertical="top" wrapText="1"/>
    </xf>
    <xf numFmtId="3" fontId="12" fillId="2" borderId="20" xfId="1" applyNumberFormat="1" applyFont="1" applyFill="1" applyBorder="1" applyAlignment="1">
      <alignment horizontal="center" vertical="top" wrapText="1"/>
    </xf>
    <xf numFmtId="3" fontId="6" fillId="0" borderId="19" xfId="1" applyNumberFormat="1" applyFont="1" applyBorder="1"/>
    <xf numFmtId="3" fontId="6" fillId="0" borderId="17" xfId="1" applyNumberFormat="1" applyFont="1" applyBorder="1"/>
    <xf numFmtId="0" fontId="2" fillId="0" borderId="104" xfId="1" applyFont="1" applyBorder="1"/>
    <xf numFmtId="3" fontId="8" fillId="2" borderId="161" xfId="1" applyNumberFormat="1" applyFont="1" applyFill="1" applyBorder="1" applyAlignment="1">
      <alignment horizontal="center"/>
    </xf>
    <xf numFmtId="3" fontId="6" fillId="0" borderId="75" xfId="1" applyNumberFormat="1" applyFont="1" applyBorder="1"/>
    <xf numFmtId="3" fontId="6" fillId="0" borderId="109" xfId="1" applyNumberFormat="1" applyFont="1" applyBorder="1"/>
    <xf numFmtId="3" fontId="3" fillId="2" borderId="163" xfId="1" applyNumberFormat="1" applyFont="1" applyFill="1" applyBorder="1"/>
    <xf numFmtId="0" fontId="2" fillId="0" borderId="63" xfId="1" applyFont="1" applyBorder="1"/>
    <xf numFmtId="3" fontId="8" fillId="2" borderId="164" xfId="1" applyNumberFormat="1" applyFont="1" applyFill="1" applyBorder="1" applyAlignment="1">
      <alignment horizontal="center"/>
    </xf>
    <xf numFmtId="3" fontId="6" fillId="3" borderId="41" xfId="1" applyNumberFormat="1" applyFont="1" applyFill="1" applyBorder="1" applyAlignment="1">
      <alignment horizontal="right" vertical="center"/>
    </xf>
    <xf numFmtId="3" fontId="6" fillId="3" borderId="42" xfId="1" applyNumberFormat="1" applyFont="1" applyFill="1" applyBorder="1" applyAlignment="1">
      <alignment horizontal="right" vertical="center"/>
    </xf>
    <xf numFmtId="3" fontId="6" fillId="3" borderId="113" xfId="1" applyNumberFormat="1" applyFont="1" applyFill="1" applyBorder="1" applyAlignment="1">
      <alignment horizontal="right" vertical="center"/>
    </xf>
    <xf numFmtId="3" fontId="6" fillId="3" borderId="167" xfId="1" applyNumberFormat="1" applyFont="1" applyFill="1" applyBorder="1" applyAlignment="1">
      <alignment horizontal="right" vertical="center"/>
    </xf>
    <xf numFmtId="3" fontId="6" fillId="3" borderId="81" xfId="1" applyNumberFormat="1" applyFont="1" applyFill="1" applyBorder="1" applyAlignment="1">
      <alignment horizontal="right" vertical="center"/>
    </xf>
    <xf numFmtId="3" fontId="6" fillId="3" borderId="168" xfId="1" applyNumberFormat="1" applyFont="1" applyFill="1" applyBorder="1" applyAlignment="1">
      <alignment horizontal="right" vertical="center"/>
    </xf>
    <xf numFmtId="3" fontId="6" fillId="3" borderId="101" xfId="1" applyNumberFormat="1" applyFont="1" applyFill="1" applyBorder="1" applyAlignment="1">
      <alignment horizontal="right" vertical="center"/>
    </xf>
    <xf numFmtId="3" fontId="6" fillId="3" borderId="36" xfId="1" applyNumberFormat="1" applyFont="1" applyFill="1" applyBorder="1" applyAlignment="1">
      <alignment horizontal="right" vertical="center"/>
    </xf>
    <xf numFmtId="3" fontId="6" fillId="3" borderId="60" xfId="1" applyNumberFormat="1" applyFont="1" applyFill="1" applyBorder="1" applyAlignment="1">
      <alignment horizontal="right" vertical="center"/>
    </xf>
    <xf numFmtId="3" fontId="6" fillId="3" borderId="39" xfId="1" applyNumberFormat="1" applyFont="1" applyFill="1" applyBorder="1" applyAlignment="1">
      <alignment horizontal="right" vertical="center"/>
    </xf>
    <xf numFmtId="3" fontId="6" fillId="3" borderId="40" xfId="1" applyNumberFormat="1" applyFont="1" applyFill="1" applyBorder="1" applyAlignment="1">
      <alignment horizontal="right" vertical="center"/>
    </xf>
    <xf numFmtId="3" fontId="6" fillId="3" borderId="24" xfId="1" applyNumberFormat="1" applyFont="1" applyFill="1" applyBorder="1" applyAlignment="1">
      <alignment horizontal="right" vertical="center"/>
    </xf>
    <xf numFmtId="3" fontId="6" fillId="3" borderId="37" xfId="1" applyNumberFormat="1" applyFont="1" applyFill="1" applyBorder="1" applyAlignment="1">
      <alignment horizontal="right" vertical="center"/>
    </xf>
    <xf numFmtId="3" fontId="6" fillId="0" borderId="106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122" xfId="1" applyNumberFormat="1" applyFont="1" applyFill="1" applyBorder="1" applyAlignment="1" applyProtection="1">
      <alignment horizontal="right" vertical="center"/>
    </xf>
    <xf numFmtId="3" fontId="5" fillId="0" borderId="169" xfId="1" applyNumberFormat="1" applyFont="1" applyFill="1" applyBorder="1" applyAlignment="1" applyProtection="1">
      <alignment horizontal="right" vertical="center"/>
    </xf>
    <xf numFmtId="3" fontId="5" fillId="0" borderId="97" xfId="1" applyNumberFormat="1" applyFont="1" applyFill="1" applyBorder="1" applyAlignment="1" applyProtection="1">
      <alignment horizontal="right" vertical="center"/>
    </xf>
    <xf numFmtId="3" fontId="6" fillId="3" borderId="146" xfId="1" applyNumberFormat="1" applyFont="1" applyFill="1" applyBorder="1" applyAlignment="1">
      <alignment horizontal="right" vertical="center"/>
    </xf>
    <xf numFmtId="3" fontId="6" fillId="3" borderId="162" xfId="1" applyNumberFormat="1" applyFont="1" applyFill="1" applyBorder="1" applyAlignment="1">
      <alignment horizontal="right" vertical="center"/>
    </xf>
    <xf numFmtId="3" fontId="6" fillId="3" borderId="91" xfId="1" applyNumberFormat="1" applyFont="1" applyFill="1" applyBorder="1" applyAlignment="1">
      <alignment horizontal="right" vertical="center"/>
    </xf>
    <xf numFmtId="3" fontId="6" fillId="3" borderId="58" xfId="1" applyNumberFormat="1" applyFont="1" applyFill="1" applyBorder="1" applyAlignment="1">
      <alignment horizontal="right" vertical="center"/>
    </xf>
    <xf numFmtId="3" fontId="6" fillId="3" borderId="59" xfId="1" applyNumberFormat="1" applyFont="1" applyFill="1" applyBorder="1" applyAlignment="1">
      <alignment horizontal="right" vertical="center"/>
    </xf>
    <xf numFmtId="3" fontId="6" fillId="3" borderId="165" xfId="1" applyNumberFormat="1" applyFont="1" applyFill="1" applyBorder="1" applyAlignment="1">
      <alignment horizontal="right" vertical="center"/>
    </xf>
    <xf numFmtId="3" fontId="6" fillId="3" borderId="166" xfId="1" applyNumberFormat="1" applyFont="1" applyFill="1" applyBorder="1" applyAlignment="1">
      <alignment horizontal="right" vertical="center"/>
    </xf>
    <xf numFmtId="3" fontId="5" fillId="0" borderId="89" xfId="1" applyNumberFormat="1" applyFont="1" applyFill="1" applyBorder="1" applyAlignment="1">
      <alignment horizontal="right" vertical="center"/>
    </xf>
    <xf numFmtId="3" fontId="6" fillId="0" borderId="42" xfId="1" applyNumberFormat="1" applyFont="1" applyFill="1" applyBorder="1" applyAlignment="1">
      <alignment horizontal="right" vertical="center"/>
    </xf>
    <xf numFmtId="3" fontId="6" fillId="3" borderId="141" xfId="1" applyNumberFormat="1" applyFont="1" applyFill="1" applyBorder="1" applyAlignment="1">
      <alignment horizontal="right" vertical="center"/>
    </xf>
    <xf numFmtId="3" fontId="6" fillId="3" borderId="171" xfId="1" applyNumberFormat="1" applyFont="1" applyFill="1" applyBorder="1" applyAlignment="1">
      <alignment horizontal="right" vertical="center"/>
    </xf>
    <xf numFmtId="3" fontId="6" fillId="3" borderId="116" xfId="1" applyNumberFormat="1" applyFont="1" applyFill="1" applyBorder="1" applyAlignment="1">
      <alignment horizontal="right" vertical="center"/>
    </xf>
    <xf numFmtId="0" fontId="2" fillId="3" borderId="0" xfId="1" applyFill="1"/>
    <xf numFmtId="0" fontId="11" fillId="3" borderId="0" xfId="1" applyFont="1" applyFill="1"/>
    <xf numFmtId="0" fontId="8" fillId="2" borderId="34" xfId="0" applyFont="1" applyFill="1" applyBorder="1" applyAlignment="1">
      <alignment horizontal="center"/>
    </xf>
    <xf numFmtId="0" fontId="4" fillId="2" borderId="137" xfId="0" applyFont="1" applyFill="1" applyBorder="1" applyAlignment="1">
      <alignment horizontal="center"/>
    </xf>
    <xf numFmtId="49" fontId="4" fillId="2" borderId="137" xfId="1" applyNumberFormat="1" applyFont="1" applyFill="1" applyBorder="1" applyAlignment="1">
      <alignment vertical="center" wrapText="1"/>
    </xf>
    <xf numFmtId="3" fontId="8" fillId="2" borderId="47" xfId="1" applyNumberFormat="1" applyFont="1" applyFill="1" applyBorder="1" applyAlignment="1">
      <alignment horizontal="center"/>
    </xf>
    <xf numFmtId="3" fontId="40" fillId="6" borderId="102" xfId="1" applyNumberFormat="1" applyFont="1" applyFill="1" applyBorder="1" applyAlignment="1" applyProtection="1">
      <alignment vertical="center"/>
    </xf>
    <xf numFmtId="3" fontId="40" fillId="6" borderId="117" xfId="1" applyNumberFormat="1" applyFont="1" applyFill="1" applyBorder="1" applyAlignment="1" applyProtection="1">
      <alignment vertical="center"/>
    </xf>
    <xf numFmtId="3" fontId="40" fillId="0" borderId="102" xfId="1" applyNumberFormat="1" applyFont="1" applyFill="1" applyBorder="1" applyAlignment="1" applyProtection="1">
      <alignment vertical="center"/>
    </xf>
    <xf numFmtId="3" fontId="40" fillId="6" borderId="38" xfId="1" applyNumberFormat="1" applyFont="1" applyFill="1" applyBorder="1" applyAlignment="1" applyProtection="1">
      <alignment vertical="center"/>
    </xf>
    <xf numFmtId="3" fontId="40" fillId="3" borderId="97" xfId="1" applyNumberFormat="1" applyFont="1" applyFill="1" applyBorder="1" applyAlignment="1" applyProtection="1">
      <alignment horizontal="right" vertical="center"/>
    </xf>
    <xf numFmtId="3" fontId="5" fillId="0" borderId="142" xfId="1" applyNumberFormat="1" applyFont="1" applyBorder="1"/>
    <xf numFmtId="49" fontId="4" fillId="0" borderId="0" xfId="0" applyNumberFormat="1" applyFont="1" applyFill="1" applyBorder="1"/>
    <xf numFmtId="3" fontId="6" fillId="3" borderId="30" xfId="1" applyNumberFormat="1" applyFont="1" applyFill="1" applyBorder="1" applyAlignment="1">
      <alignment horizontal="right" vertical="center"/>
    </xf>
    <xf numFmtId="3" fontId="12" fillId="2" borderId="115" xfId="0" applyNumberFormat="1" applyFont="1" applyFill="1" applyBorder="1" applyAlignment="1">
      <alignment horizontal="center" vertical="top" wrapText="1"/>
    </xf>
    <xf numFmtId="3" fontId="6" fillId="3" borderId="90" xfId="1" applyNumberFormat="1" applyFont="1" applyFill="1" applyBorder="1" applyAlignment="1">
      <alignment horizontal="right" vertical="center"/>
    </xf>
    <xf numFmtId="49" fontId="49" fillId="0" borderId="0" xfId="0" applyNumberFormat="1" applyFont="1" applyBorder="1"/>
    <xf numFmtId="0" fontId="42" fillId="0" borderId="0" xfId="1" applyFont="1" applyAlignment="1">
      <alignment horizontal="justify"/>
    </xf>
    <xf numFmtId="0" fontId="2" fillId="0" borderId="0" xfId="1" applyFont="1" applyAlignment="1"/>
    <xf numFmtId="0" fontId="42" fillId="0" borderId="0" xfId="1" applyFont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/>
    <xf numFmtId="49" fontId="0" fillId="0" borderId="0" xfId="0" applyNumberFormat="1" applyAlignment="1">
      <alignment horizontal="left" indent="4"/>
    </xf>
    <xf numFmtId="0" fontId="6" fillId="3" borderId="0" xfId="1" applyFont="1" applyFill="1" applyAlignment="1">
      <alignment horizontal="justify" vertical="justify"/>
    </xf>
    <xf numFmtId="0" fontId="43" fillId="3" borderId="0" xfId="0" applyFont="1" applyFill="1" applyAlignment="1">
      <alignment horizontal="justify" vertical="justify"/>
    </xf>
    <xf numFmtId="3" fontId="6" fillId="0" borderId="166" xfId="1" applyNumberFormat="1" applyFont="1" applyFill="1" applyBorder="1" applyAlignment="1">
      <alignment horizontal="right" vertical="center"/>
    </xf>
    <xf numFmtId="3" fontId="6" fillId="0" borderId="174" xfId="1" applyNumberFormat="1" applyFont="1" applyBorder="1" applyAlignment="1">
      <alignment horizontal="right" vertical="center"/>
    </xf>
    <xf numFmtId="3" fontId="5" fillId="0" borderId="96" xfId="1" applyNumberFormat="1" applyFont="1" applyFill="1" applyBorder="1" applyAlignment="1">
      <alignment horizontal="right" vertical="center"/>
    </xf>
    <xf numFmtId="3" fontId="5" fillId="0" borderId="175" xfId="1" applyNumberFormat="1" applyFont="1" applyFill="1" applyBorder="1" applyAlignment="1">
      <alignment horizontal="right" vertical="center"/>
    </xf>
    <xf numFmtId="3" fontId="6" fillId="0" borderId="176" xfId="1" applyNumberFormat="1" applyFont="1" applyBorder="1" applyAlignment="1">
      <alignment horizontal="right" vertical="center"/>
    </xf>
    <xf numFmtId="3" fontId="6" fillId="0" borderId="42" xfId="1" applyNumberFormat="1" applyFont="1" applyBorder="1" applyAlignment="1">
      <alignment horizontal="right" vertical="center"/>
    </xf>
    <xf numFmtId="3" fontId="12" fillId="2" borderId="49" xfId="0" applyNumberFormat="1" applyFont="1" applyFill="1" applyBorder="1" applyAlignment="1">
      <alignment horizontal="center" vertical="top" wrapText="1"/>
    </xf>
    <xf numFmtId="3" fontId="8" fillId="2" borderId="83" xfId="0" applyNumberFormat="1" applyFont="1" applyFill="1" applyBorder="1" applyAlignment="1">
      <alignment horizontal="center"/>
    </xf>
    <xf numFmtId="3" fontId="12" fillId="2" borderId="108" xfId="0" applyNumberFormat="1" applyFont="1" applyFill="1" applyBorder="1" applyAlignment="1">
      <alignment horizontal="center" vertical="top" wrapText="1"/>
    </xf>
    <xf numFmtId="3" fontId="6" fillId="3" borderId="146" xfId="1" applyNumberFormat="1" applyFont="1" applyFill="1" applyBorder="1" applyAlignment="1">
      <alignment horizontal="right" vertical="center" shrinkToFit="1"/>
    </xf>
    <xf numFmtId="3" fontId="6" fillId="3" borderId="162" xfId="1" applyNumberFormat="1" applyFont="1" applyFill="1" applyBorder="1" applyAlignment="1">
      <alignment horizontal="right" vertical="center" shrinkToFit="1"/>
    </xf>
    <xf numFmtId="3" fontId="6" fillId="3" borderId="173" xfId="1" applyNumberFormat="1" applyFont="1" applyFill="1" applyBorder="1" applyAlignment="1">
      <alignment horizontal="right" vertical="center"/>
    </xf>
    <xf numFmtId="3" fontId="6" fillId="3" borderId="58" xfId="1" applyNumberFormat="1" applyFont="1" applyFill="1" applyBorder="1" applyAlignment="1">
      <alignment horizontal="right" vertical="center" shrinkToFit="1"/>
    </xf>
    <xf numFmtId="3" fontId="6" fillId="3" borderId="59" xfId="1" applyNumberFormat="1" applyFont="1" applyFill="1" applyBorder="1" applyAlignment="1">
      <alignment horizontal="right" vertical="center" shrinkToFit="1"/>
    </xf>
    <xf numFmtId="3" fontId="6" fillId="3" borderId="70" xfId="1" applyNumberFormat="1" applyFont="1" applyFill="1" applyBorder="1" applyAlignment="1">
      <alignment horizontal="right" vertical="center"/>
    </xf>
    <xf numFmtId="3" fontId="6" fillId="3" borderId="35" xfId="1" applyNumberFormat="1" applyFont="1" applyFill="1" applyBorder="1" applyAlignment="1">
      <alignment horizontal="right" vertical="center" shrinkToFit="1"/>
    </xf>
    <xf numFmtId="3" fontId="6" fillId="3" borderId="61" xfId="1" applyNumberFormat="1" applyFont="1" applyFill="1" applyBorder="1" applyAlignment="1">
      <alignment horizontal="right" vertical="center" shrinkToFit="1"/>
    </xf>
    <xf numFmtId="3" fontId="6" fillId="3" borderId="61" xfId="1" applyNumberFormat="1" applyFont="1" applyFill="1" applyBorder="1" applyAlignment="1">
      <alignment horizontal="right" vertical="center"/>
    </xf>
    <xf numFmtId="3" fontId="6" fillId="3" borderId="8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3" fontId="6" fillId="3" borderId="101" xfId="0" applyNumberFormat="1" applyFont="1" applyFill="1" applyBorder="1" applyAlignment="1">
      <alignment horizontal="right" vertical="center"/>
    </xf>
    <xf numFmtId="3" fontId="6" fillId="3" borderId="36" xfId="0" applyNumberFormat="1" applyFont="1" applyFill="1" applyBorder="1" applyAlignment="1">
      <alignment horizontal="right" vertical="center"/>
    </xf>
    <xf numFmtId="3" fontId="6" fillId="3" borderId="141" xfId="0" applyNumberFormat="1" applyFont="1" applyFill="1" applyBorder="1" applyAlignment="1">
      <alignment horizontal="right" vertical="center"/>
    </xf>
    <xf numFmtId="3" fontId="6" fillId="3" borderId="39" xfId="0" applyNumberFormat="1" applyFont="1" applyFill="1" applyBorder="1" applyAlignment="1">
      <alignment horizontal="right" vertical="center"/>
    </xf>
    <xf numFmtId="3" fontId="6" fillId="3" borderId="70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right" vertical="center"/>
    </xf>
    <xf numFmtId="0" fontId="5" fillId="0" borderId="0" xfId="1" applyFont="1" applyAlignment="1">
      <alignment shrinkToFit="1"/>
    </xf>
    <xf numFmtId="0" fontId="43" fillId="2" borderId="172" xfId="0" applyFont="1" applyFill="1" applyBorder="1"/>
    <xf numFmtId="0" fontId="43" fillId="2" borderId="103" xfId="0" applyFont="1" applyFill="1" applyBorder="1"/>
    <xf numFmtId="49" fontId="2" fillId="3" borderId="171" xfId="1" applyNumberFormat="1" applyFont="1" applyFill="1" applyBorder="1" applyAlignment="1">
      <alignment horizontal="right" vertical="center"/>
    </xf>
    <xf numFmtId="49" fontId="2" fillId="3" borderId="168" xfId="1" applyNumberFormat="1" applyFont="1" applyFill="1" applyBorder="1" applyAlignment="1">
      <alignment horizontal="right" vertical="center"/>
    </xf>
    <xf numFmtId="49" fontId="2" fillId="3" borderId="58" xfId="1" applyNumberFormat="1" applyFont="1" applyFill="1" applyBorder="1" applyAlignment="1">
      <alignment horizontal="right" vertical="center"/>
    </xf>
    <xf numFmtId="49" fontId="2" fillId="3" borderId="60" xfId="1" applyNumberFormat="1" applyFont="1" applyFill="1" applyBorder="1" applyAlignment="1">
      <alignment horizontal="right" vertical="center"/>
    </xf>
    <xf numFmtId="49" fontId="2" fillId="3" borderId="165" xfId="1" applyNumberFormat="1" applyFont="1" applyFill="1" applyBorder="1" applyAlignment="1">
      <alignment horizontal="right" vertical="center"/>
    </xf>
    <xf numFmtId="49" fontId="2" fillId="3" borderId="113" xfId="1" applyNumberFormat="1" applyFont="1" applyFill="1" applyBorder="1" applyAlignment="1">
      <alignment horizontal="right" vertical="center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104" xfId="1" applyFont="1" applyFill="1" applyBorder="1" applyAlignment="1" applyProtection="1">
      <alignment horizontal="center" vertical="center"/>
    </xf>
    <xf numFmtId="0" fontId="6" fillId="2" borderId="53" xfId="1" applyFont="1" applyFill="1" applyBorder="1"/>
    <xf numFmtId="0" fontId="6" fillId="2" borderId="52" xfId="1" applyFont="1" applyFill="1" applyBorder="1"/>
    <xf numFmtId="0" fontId="5" fillId="2" borderId="52" xfId="1" applyFont="1" applyFill="1" applyBorder="1" applyAlignment="1">
      <alignment horizontal="right" vertical="center"/>
    </xf>
    <xf numFmtId="0" fontId="11" fillId="2" borderId="53" xfId="1" applyFont="1" applyFill="1" applyBorder="1"/>
    <xf numFmtId="0" fontId="11" fillId="2" borderId="52" xfId="1" applyFont="1" applyFill="1" applyBorder="1"/>
    <xf numFmtId="0" fontId="43" fillId="2" borderId="172" xfId="0" applyFont="1" applyFill="1" applyBorder="1" applyAlignment="1">
      <alignment horizontal="center"/>
    </xf>
    <xf numFmtId="3" fontId="2" fillId="0" borderId="33" xfId="1" applyNumberFormat="1" applyFont="1" applyBorder="1" applyAlignment="1">
      <alignment horizontal="center"/>
    </xf>
    <xf numFmtId="3" fontId="2" fillId="0" borderId="84" xfId="1" applyNumberFormat="1" applyFont="1" applyBorder="1" applyAlignment="1">
      <alignment horizontal="center"/>
    </xf>
    <xf numFmtId="3" fontId="2" fillId="0" borderId="147" xfId="1" applyNumberFormat="1" applyFont="1" applyBorder="1" applyAlignment="1">
      <alignment horizontal="right"/>
    </xf>
    <xf numFmtId="3" fontId="2" fillId="0" borderId="118" xfId="1" applyNumberFormat="1" applyFont="1" applyBorder="1" applyAlignment="1">
      <alignment horizontal="right"/>
    </xf>
    <xf numFmtId="0" fontId="3" fillId="2" borderId="89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 shrinkToFit="1"/>
    </xf>
    <xf numFmtId="49" fontId="3" fillId="2" borderId="134" xfId="1" applyNumberFormat="1" applyFont="1" applyFill="1" applyBorder="1"/>
    <xf numFmtId="49" fontId="3" fillId="2" borderId="129" xfId="1" applyNumberFormat="1" applyFont="1" applyFill="1" applyBorder="1" applyAlignment="1">
      <alignment horizontal="center"/>
    </xf>
    <xf numFmtId="3" fontId="3" fillId="2" borderId="30" xfId="1" applyNumberFormat="1" applyFont="1" applyFill="1" applyBorder="1"/>
    <xf numFmtId="3" fontId="3" fillId="2" borderId="162" xfId="1" applyNumberFormat="1" applyFont="1" applyFill="1" applyBorder="1"/>
    <xf numFmtId="3" fontId="3" fillId="2" borderId="32" xfId="1" applyNumberFormat="1" applyFont="1" applyFill="1" applyBorder="1"/>
    <xf numFmtId="3" fontId="3" fillId="2" borderId="89" xfId="1" applyNumberFormat="1" applyFont="1" applyFill="1" applyBorder="1"/>
    <xf numFmtId="3" fontId="3" fillId="2" borderId="146" xfId="1" applyNumberFormat="1" applyFont="1" applyFill="1" applyBorder="1"/>
    <xf numFmtId="10" fontId="3" fillId="2" borderId="32" xfId="1" applyNumberFormat="1" applyFont="1" applyFill="1" applyBorder="1"/>
    <xf numFmtId="3" fontId="11" fillId="0" borderId="0" xfId="1" applyNumberFormat="1" applyFont="1" applyFill="1" applyBorder="1"/>
    <xf numFmtId="49" fontId="3" fillId="2" borderId="153" xfId="1" applyNumberFormat="1" applyFont="1" applyFill="1" applyBorder="1"/>
    <xf numFmtId="49" fontId="3" fillId="2" borderId="10" xfId="1" applyNumberFormat="1" applyFont="1" applyFill="1" applyBorder="1" applyAlignment="1">
      <alignment horizontal="center"/>
    </xf>
    <xf numFmtId="3" fontId="3" fillId="2" borderId="147" xfId="1" applyNumberFormat="1" applyFont="1" applyFill="1" applyBorder="1"/>
    <xf numFmtId="3" fontId="3" fillId="2" borderId="63" xfId="1" applyNumberFormat="1" applyFont="1" applyFill="1" applyBorder="1"/>
    <xf numFmtId="3" fontId="3" fillId="2" borderId="124" xfId="1" applyNumberFormat="1" applyFont="1" applyFill="1" applyBorder="1"/>
    <xf numFmtId="49" fontId="3" fillId="2" borderId="87" xfId="1" applyNumberFormat="1" applyFont="1" applyFill="1" applyBorder="1" applyAlignment="1">
      <alignment horizontal="center"/>
    </xf>
    <xf numFmtId="0" fontId="3" fillId="2" borderId="149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89" xfId="1" applyFont="1" applyFill="1" applyBorder="1" applyAlignment="1">
      <alignment horizontal="center"/>
    </xf>
    <xf numFmtId="0" fontId="3" fillId="2" borderId="29" xfId="1" applyFont="1" applyFill="1" applyBorder="1" applyAlignment="1">
      <alignment horizontal="center" shrinkToFit="1"/>
    </xf>
    <xf numFmtId="49" fontId="3" fillId="2" borderId="95" xfId="1" applyNumberFormat="1" applyFont="1" applyFill="1" applyBorder="1"/>
    <xf numFmtId="49" fontId="3" fillId="2" borderId="156" xfId="1" applyNumberFormat="1" applyFont="1" applyFill="1" applyBorder="1" applyAlignment="1">
      <alignment horizontal="center"/>
    </xf>
    <xf numFmtId="3" fontId="3" fillId="2" borderId="123" xfId="1" applyNumberFormat="1" applyFont="1" applyFill="1" applyBorder="1"/>
    <xf numFmtId="3" fontId="3" fillId="2" borderId="98" xfId="1" applyNumberFormat="1" applyFont="1" applyFill="1" applyBorder="1"/>
    <xf numFmtId="3" fontId="3" fillId="2" borderId="97" xfId="1" applyNumberFormat="1" applyFont="1" applyFill="1" applyBorder="1"/>
    <xf numFmtId="3" fontId="3" fillId="2" borderId="76" xfId="1" applyNumberFormat="1" applyFont="1" applyFill="1" applyBorder="1"/>
    <xf numFmtId="10" fontId="3" fillId="2" borderId="100" xfId="1" applyNumberFormat="1" applyFont="1" applyFill="1" applyBorder="1"/>
    <xf numFmtId="49" fontId="3" fillId="2" borderId="92" xfId="1" applyNumberFormat="1" applyFont="1" applyFill="1" applyBorder="1" applyAlignment="1">
      <alignment horizontal="center" wrapText="1"/>
    </xf>
    <xf numFmtId="3" fontId="3" fillId="2" borderId="55" xfId="1" applyNumberFormat="1" applyFont="1" applyFill="1" applyBorder="1"/>
    <xf numFmtId="49" fontId="3" fillId="2" borderId="155" xfId="1" applyNumberFormat="1" applyFont="1" applyFill="1" applyBorder="1" applyAlignment="1">
      <alignment horizontal="center"/>
    </xf>
    <xf numFmtId="49" fontId="11" fillId="0" borderId="130" xfId="1" applyNumberFormat="1" applyFont="1" applyBorder="1"/>
    <xf numFmtId="49" fontId="3" fillId="0" borderId="3" xfId="1" applyNumberFormat="1" applyFont="1" applyBorder="1" applyAlignment="1">
      <alignment horizontal="center"/>
    </xf>
    <xf numFmtId="3" fontId="11" fillId="0" borderId="33" xfId="1" applyNumberFormat="1" applyFont="1" applyBorder="1"/>
    <xf numFmtId="3" fontId="11" fillId="0" borderId="75" xfId="1" applyNumberFormat="1" applyFont="1" applyBorder="1"/>
    <xf numFmtId="3" fontId="11" fillId="0" borderId="19" xfId="1" applyNumberFormat="1" applyFont="1" applyBorder="1"/>
    <xf numFmtId="3" fontId="11" fillId="0" borderId="34" xfId="1" applyNumberFormat="1" applyFont="1" applyBorder="1"/>
    <xf numFmtId="3" fontId="11" fillId="0" borderId="143" xfId="1" applyNumberFormat="1" applyFont="1" applyBorder="1"/>
    <xf numFmtId="10" fontId="11" fillId="0" borderId="19" xfId="1" applyNumberFormat="1" applyFont="1" applyBorder="1"/>
    <xf numFmtId="49" fontId="11" fillId="0" borderId="130" xfId="1" applyNumberFormat="1" applyFont="1" applyBorder="1" applyAlignment="1">
      <alignment wrapText="1"/>
    </xf>
    <xf numFmtId="49" fontId="3" fillId="0" borderId="3" xfId="1" applyNumberFormat="1" applyFont="1" applyBorder="1" applyAlignment="1">
      <alignment horizontal="center" wrapText="1"/>
    </xf>
    <xf numFmtId="3" fontId="11" fillId="0" borderId="109" xfId="1" applyNumberFormat="1" applyFont="1" applyBorder="1"/>
    <xf numFmtId="49" fontId="11" fillId="0" borderId="135" xfId="1" applyNumberFormat="1" applyFont="1" applyBorder="1" applyAlignment="1">
      <alignment wrapText="1"/>
    </xf>
    <xf numFmtId="49" fontId="3" fillId="0" borderId="15" xfId="1" applyNumberFormat="1" applyFont="1" applyBorder="1" applyAlignment="1">
      <alignment horizontal="center" wrapText="1"/>
    </xf>
    <xf numFmtId="3" fontId="11" fillId="0" borderId="84" xfId="1" applyNumberFormat="1" applyFont="1" applyBorder="1"/>
    <xf numFmtId="3" fontId="11" fillId="0" borderId="17" xfId="1" applyNumberFormat="1" applyFont="1" applyBorder="1"/>
    <xf numFmtId="3" fontId="11" fillId="0" borderId="43" xfId="1" applyNumberFormat="1" applyFont="1" applyBorder="1"/>
    <xf numFmtId="49" fontId="3" fillId="0" borderId="130" xfId="1" applyNumberFormat="1" applyFont="1" applyBorder="1"/>
    <xf numFmtId="3" fontId="3" fillId="0" borderId="33" xfId="1" applyNumberFormat="1" applyFont="1" applyBorder="1"/>
    <xf numFmtId="3" fontId="3" fillId="0" borderId="75" xfId="1" applyNumberFormat="1" applyFont="1" applyBorder="1"/>
    <xf numFmtId="3" fontId="3" fillId="0" borderId="19" xfId="1" applyNumberFormat="1" applyFont="1" applyBorder="1"/>
    <xf numFmtId="3" fontId="3" fillId="0" borderId="34" xfId="1" applyNumberFormat="1" applyFont="1" applyBorder="1"/>
    <xf numFmtId="3" fontId="3" fillId="0" borderId="143" xfId="1" applyNumberFormat="1" applyFont="1" applyBorder="1"/>
    <xf numFmtId="10" fontId="3" fillId="0" borderId="19" xfId="1" applyNumberFormat="1" applyFont="1" applyBorder="1"/>
    <xf numFmtId="49" fontId="11" fillId="0" borderId="34" xfId="1" applyNumberFormat="1" applyFont="1" applyBorder="1" applyAlignment="1">
      <alignment wrapText="1"/>
    </xf>
    <xf numFmtId="0" fontId="11" fillId="0" borderId="34" xfId="1" applyFont="1" applyBorder="1" applyAlignment="1">
      <alignment wrapText="1"/>
    </xf>
    <xf numFmtId="49" fontId="3" fillId="0" borderId="3" xfId="1" applyNumberFormat="1" applyFont="1" applyBorder="1" applyAlignment="1">
      <alignment horizontal="center" shrinkToFit="1"/>
    </xf>
    <xf numFmtId="49" fontId="3" fillId="0" borderId="68" xfId="1" applyNumberFormat="1" applyFont="1" applyBorder="1" applyAlignment="1">
      <alignment horizontal="center"/>
    </xf>
    <xf numFmtId="3" fontId="11" fillId="0" borderId="18" xfId="1" applyNumberFormat="1" applyFont="1" applyBorder="1"/>
    <xf numFmtId="3" fontId="11" fillId="0" borderId="0" xfId="1" applyNumberFormat="1" applyFont="1" applyBorder="1"/>
    <xf numFmtId="49" fontId="3" fillId="0" borderId="68" xfId="1" applyNumberFormat="1" applyFont="1" applyBorder="1" applyAlignment="1">
      <alignment horizontal="center" wrapText="1"/>
    </xf>
    <xf numFmtId="49" fontId="3" fillId="0" borderId="157" xfId="1" applyNumberFormat="1" applyFont="1" applyBorder="1" applyAlignment="1">
      <alignment horizontal="center" shrinkToFit="1"/>
    </xf>
    <xf numFmtId="3" fontId="8" fillId="2" borderId="179" xfId="1" applyNumberFormat="1" applyFont="1" applyFill="1" applyBorder="1" applyAlignment="1">
      <alignment horizontal="center"/>
    </xf>
    <xf numFmtId="49" fontId="2" fillId="3" borderId="53" xfId="1" applyNumberFormat="1" applyFont="1" applyFill="1" applyBorder="1" applyAlignment="1">
      <alignment horizontal="left" vertical="center" wrapText="1"/>
    </xf>
    <xf numFmtId="0" fontId="28" fillId="2" borderId="137" xfId="1" applyFont="1" applyFill="1" applyBorder="1" applyAlignment="1">
      <alignment vertical="center"/>
    </xf>
    <xf numFmtId="0" fontId="39" fillId="0" borderId="180" xfId="1" applyFont="1" applyFill="1" applyBorder="1" applyAlignment="1" applyProtection="1">
      <alignment wrapText="1" shrinkToFit="1"/>
    </xf>
    <xf numFmtId="3" fontId="40" fillId="3" borderId="169" xfId="1" applyNumberFormat="1" applyFont="1" applyFill="1" applyBorder="1" applyAlignment="1" applyProtection="1">
      <alignment horizontal="right" vertical="center"/>
    </xf>
    <xf numFmtId="0" fontId="39" fillId="0" borderId="114" xfId="1" applyFont="1" applyFill="1" applyBorder="1" applyAlignment="1" applyProtection="1">
      <alignment wrapText="1" shrinkToFit="1"/>
    </xf>
    <xf numFmtId="0" fontId="39" fillId="0" borderId="97" xfId="1" applyFont="1" applyFill="1" applyBorder="1" applyAlignment="1" applyProtection="1">
      <alignment wrapText="1" shrinkToFit="1"/>
    </xf>
    <xf numFmtId="0" fontId="2" fillId="0" borderId="33" xfId="1" applyFill="1" applyBorder="1"/>
    <xf numFmtId="1" fontId="6" fillId="3" borderId="0" xfId="1" applyNumberFormat="1" applyFont="1" applyFill="1"/>
    <xf numFmtId="0" fontId="27" fillId="2" borderId="19" xfId="1" applyFont="1" applyFill="1" applyBorder="1" applyAlignment="1">
      <alignment horizontal="center" vertical="center" wrapText="1"/>
    </xf>
    <xf numFmtId="3" fontId="3" fillId="0" borderId="20" xfId="1" applyNumberFormat="1" applyFont="1" applyBorder="1"/>
    <xf numFmtId="3" fontId="3" fillId="0" borderId="29" xfId="1" applyNumberFormat="1" applyFont="1" applyBorder="1"/>
    <xf numFmtId="3" fontId="8" fillId="2" borderId="80" xfId="0" applyNumberFormat="1" applyFont="1" applyFill="1" applyBorder="1" applyAlignment="1">
      <alignment horizontal="center"/>
    </xf>
    <xf numFmtId="3" fontId="8" fillId="2" borderId="80" xfId="1" applyNumberFormat="1" applyFont="1" applyFill="1" applyBorder="1" applyAlignment="1">
      <alignment horizontal="center"/>
    </xf>
    <xf numFmtId="3" fontId="40" fillId="2" borderId="52" xfId="1" applyNumberFormat="1" applyFont="1" applyFill="1" applyBorder="1" applyAlignment="1" applyProtection="1">
      <alignment shrinkToFit="1"/>
    </xf>
    <xf numFmtId="0" fontId="24" fillId="2" borderId="88" xfId="1" applyFont="1" applyFill="1" applyBorder="1" applyAlignment="1" applyProtection="1"/>
    <xf numFmtId="49" fontId="37" fillId="3" borderId="0" xfId="1" applyNumberFormat="1" applyFont="1" applyFill="1"/>
    <xf numFmtId="49" fontId="2" fillId="3" borderId="0" xfId="1" applyNumberFormat="1" applyFill="1"/>
    <xf numFmtId="0" fontId="10" fillId="3" borderId="0" xfId="1" applyFont="1" applyFill="1"/>
    <xf numFmtId="49" fontId="11" fillId="3" borderId="0" xfId="1" applyNumberFormat="1" applyFont="1" applyFill="1" applyAlignment="1">
      <alignment horizontal="left"/>
    </xf>
    <xf numFmtId="49" fontId="11" fillId="3" borderId="0" xfId="1" applyNumberFormat="1" applyFont="1" applyFill="1" applyAlignment="1"/>
    <xf numFmtId="0" fontId="2" fillId="3" borderId="0" xfId="1" applyFill="1" applyAlignment="1"/>
    <xf numFmtId="49" fontId="11" fillId="3" borderId="0" xfId="1" applyNumberFormat="1" applyFont="1" applyFill="1" applyBorder="1" applyAlignment="1">
      <alignment horizontal="left"/>
    </xf>
    <xf numFmtId="49" fontId="17" fillId="3" borderId="0" xfId="1" applyNumberFormat="1" applyFont="1" applyFill="1" applyBorder="1" applyAlignment="1">
      <alignment vertical="center"/>
    </xf>
    <xf numFmtId="0" fontId="2" fillId="3" borderId="0" xfId="1" applyFill="1" applyBorder="1"/>
    <xf numFmtId="0" fontId="2" fillId="3" borderId="0" xfId="1" applyFill="1" applyAlignment="1">
      <alignment horizontal="right"/>
    </xf>
    <xf numFmtId="0" fontId="6" fillId="3" borderId="0" xfId="1" applyFont="1" applyFill="1" applyAlignment="1">
      <alignment shrinkToFit="1"/>
    </xf>
    <xf numFmtId="3" fontId="2" fillId="3" borderId="0" xfId="1" applyNumberFormat="1" applyFill="1"/>
    <xf numFmtId="3" fontId="4" fillId="3" borderId="28" xfId="1" applyNumberFormat="1" applyFont="1" applyFill="1" applyBorder="1"/>
    <xf numFmtId="0" fontId="4" fillId="3" borderId="0" xfId="1" applyFont="1" applyFill="1"/>
    <xf numFmtId="3" fontId="2" fillId="3" borderId="0" xfId="1" applyNumberFormat="1" applyFill="1" applyAlignment="1"/>
    <xf numFmtId="49" fontId="2" fillId="3" borderId="0" xfId="1" applyNumberFormat="1" applyFill="1" applyAlignment="1"/>
    <xf numFmtId="0" fontId="17" fillId="3" borderId="0" xfId="1" applyFont="1" applyFill="1" applyBorder="1" applyAlignment="1">
      <alignment horizontal="left" vertical="center"/>
    </xf>
    <xf numFmtId="0" fontId="27" fillId="3" borderId="0" xfId="1" applyFont="1" applyFill="1"/>
    <xf numFmtId="0" fontId="4" fillId="3" borderId="0" xfId="1" applyFont="1" applyFill="1" applyAlignment="1">
      <alignment horizontal="right"/>
    </xf>
    <xf numFmtId="0" fontId="2" fillId="3" borderId="0" xfId="1" applyFill="1" applyBorder="1" applyAlignment="1">
      <alignment horizontal="right"/>
    </xf>
    <xf numFmtId="3" fontId="4" fillId="3" borderId="0" xfId="1" applyNumberFormat="1" applyFont="1" applyFill="1" applyAlignment="1"/>
    <xf numFmtId="3" fontId="10" fillId="3" borderId="0" xfId="1" applyNumberFormat="1" applyFont="1" applyFill="1" applyAlignment="1">
      <alignment vertical="top"/>
    </xf>
    <xf numFmtId="3" fontId="3" fillId="3" borderId="0" xfId="1" applyNumberFormat="1" applyFont="1" applyFill="1" applyAlignment="1">
      <alignment horizontal="left"/>
    </xf>
    <xf numFmtId="3" fontId="3" fillId="3" borderId="0" xfId="1" applyNumberFormat="1" applyFont="1" applyFill="1" applyAlignment="1">
      <alignment horizontal="right"/>
    </xf>
    <xf numFmtId="0" fontId="2" fillId="3" borderId="0" xfId="1" applyFont="1" applyFill="1" applyAlignment="1">
      <alignment horizontal="right"/>
    </xf>
    <xf numFmtId="3" fontId="4" fillId="3" borderId="0" xfId="1" applyNumberFormat="1" applyFont="1" applyFill="1" applyAlignment="1">
      <alignment horizontal="right"/>
    </xf>
    <xf numFmtId="3" fontId="2" fillId="3" borderId="0" xfId="1" applyNumberFormat="1" applyFont="1" applyFill="1" applyAlignment="1">
      <alignment horizontal="right"/>
    </xf>
    <xf numFmtId="0" fontId="5" fillId="3" borderId="0" xfId="1" applyFont="1" applyFill="1"/>
    <xf numFmtId="172" fontId="4" fillId="3" borderId="0" xfId="1" applyNumberFormat="1" applyFont="1" applyFill="1"/>
    <xf numFmtId="3" fontId="20" fillId="3" borderId="0" xfId="0" applyNumberFormat="1" applyFont="1" applyFill="1" applyAlignment="1">
      <alignment horizontal="left"/>
    </xf>
    <xf numFmtId="3" fontId="20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right"/>
    </xf>
    <xf numFmtId="3" fontId="47" fillId="3" borderId="0" xfId="0" applyNumberFormat="1" applyFont="1" applyFill="1" applyAlignment="1"/>
    <xf numFmtId="3" fontId="43" fillId="3" borderId="0" xfId="0" applyNumberFormat="1" applyFont="1" applyFill="1" applyAlignment="1"/>
    <xf numFmtId="3" fontId="2" fillId="3" borderId="0" xfId="0" applyNumberFormat="1" applyFont="1" applyFill="1" applyAlignment="1">
      <alignment horizontal="right"/>
    </xf>
    <xf numFmtId="49" fontId="6" fillId="0" borderId="33" xfId="1" applyNumberFormat="1" applyFont="1" applyBorder="1" applyAlignment="1">
      <alignment vertical="center"/>
    </xf>
    <xf numFmtId="49" fontId="45" fillId="0" borderId="33" xfId="1" applyNumberFormat="1" applyFont="1" applyBorder="1"/>
    <xf numFmtId="3" fontId="5" fillId="0" borderId="181" xfId="1" applyNumberFormat="1" applyFont="1" applyFill="1" applyBorder="1" applyAlignment="1">
      <alignment horizontal="right" vertical="center"/>
    </xf>
    <xf numFmtId="3" fontId="4" fillId="2" borderId="68" xfId="1" applyNumberFormat="1" applyFont="1" applyFill="1" applyBorder="1" applyAlignment="1">
      <alignment horizontal="center" vertical="center" wrapText="1"/>
    </xf>
    <xf numFmtId="3" fontId="4" fillId="2" borderId="83" xfId="1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42" fillId="0" borderId="0" xfId="2" applyFont="1" applyAlignment="1">
      <alignment horizontal="left" vertical="top" wrapText="1"/>
    </xf>
    <xf numFmtId="3" fontId="6" fillId="0" borderId="43" xfId="1" applyNumberFormat="1" applyFont="1" applyFill="1" applyBorder="1" applyAlignment="1">
      <alignment horizontal="right" vertical="center"/>
    </xf>
    <xf numFmtId="3" fontId="6" fillId="0" borderId="83" xfId="1" applyNumberFormat="1" applyFont="1" applyFill="1" applyBorder="1" applyAlignment="1">
      <alignment horizontal="right" vertical="center"/>
    </xf>
    <xf numFmtId="3" fontId="6" fillId="0" borderId="45" xfId="1" applyNumberFormat="1" applyFont="1" applyFill="1" applyBorder="1" applyAlignment="1">
      <alignment horizontal="right" vertical="center"/>
    </xf>
    <xf numFmtId="3" fontId="3" fillId="2" borderId="34" xfId="1" applyNumberFormat="1" applyFont="1" applyFill="1" applyBorder="1" applyAlignment="1">
      <alignment horizontal="center" vertical="center" wrapText="1"/>
    </xf>
    <xf numFmtId="3" fontId="6" fillId="0" borderId="55" xfId="1" applyNumberFormat="1" applyFont="1" applyFill="1" applyBorder="1" applyAlignment="1">
      <alignment horizontal="right" vertical="center"/>
    </xf>
    <xf numFmtId="0" fontId="2" fillId="0" borderId="19" xfId="1" applyBorder="1"/>
    <xf numFmtId="0" fontId="49" fillId="0" borderId="0" xfId="0" applyFont="1"/>
    <xf numFmtId="3" fontId="8" fillId="2" borderId="34" xfId="1" applyNumberFormat="1" applyFont="1" applyFill="1" applyBorder="1" applyAlignment="1">
      <alignment horizontal="center"/>
    </xf>
    <xf numFmtId="3" fontId="6" fillId="0" borderId="43" xfId="1" applyNumberFormat="1" applyFont="1" applyBorder="1" applyAlignment="1">
      <alignment horizontal="right" vertical="center"/>
    </xf>
    <xf numFmtId="0" fontId="43" fillId="0" borderId="0" xfId="0" applyFont="1"/>
    <xf numFmtId="0" fontId="2" fillId="0" borderId="0" xfId="1" applyFont="1" applyAlignment="1">
      <alignment horizontal="right"/>
    </xf>
    <xf numFmtId="0" fontId="2" fillId="0" borderId="33" xfId="1" applyFont="1" applyFill="1" applyBorder="1"/>
    <xf numFmtId="0" fontId="2" fillId="0" borderId="5" xfId="1" applyBorder="1"/>
    <xf numFmtId="0" fontId="2" fillId="2" borderId="3" xfId="1" applyFill="1" applyBorder="1"/>
    <xf numFmtId="0" fontId="2" fillId="2" borderId="158" xfId="1" applyFill="1" applyBorder="1"/>
    <xf numFmtId="3" fontId="4" fillId="0" borderId="158" xfId="1" applyNumberFormat="1" applyFont="1" applyBorder="1"/>
    <xf numFmtId="3" fontId="4" fillId="0" borderId="33" xfId="1" applyNumberFormat="1" applyFont="1" applyFill="1" applyBorder="1"/>
    <xf numFmtId="0" fontId="2" fillId="3" borderId="33" xfId="1" applyFill="1" applyBorder="1"/>
    <xf numFmtId="1" fontId="6" fillId="3" borderId="33" xfId="1" applyNumberFormat="1" applyFont="1" applyFill="1" applyBorder="1"/>
    <xf numFmtId="3" fontId="6" fillId="3" borderId="0" xfId="1" applyNumberFormat="1" applyFont="1" applyFill="1" applyAlignment="1"/>
    <xf numFmtId="3" fontId="7" fillId="3" borderId="0" xfId="1" applyNumberFormat="1" applyFont="1" applyFill="1" applyAlignment="1"/>
    <xf numFmtId="0" fontId="2" fillId="3" borderId="0" xfId="1" applyFont="1" applyFill="1" applyProtection="1"/>
    <xf numFmtId="0" fontId="43" fillId="3" borderId="0" xfId="0" applyFont="1" applyFill="1"/>
    <xf numFmtId="0" fontId="6" fillId="3" borderId="0" xfId="1" applyFont="1" applyFill="1" applyAlignment="1" applyProtection="1">
      <alignment horizontal="right" vertical="center"/>
    </xf>
    <xf numFmtId="1" fontId="6" fillId="3" borderId="0" xfId="1" applyNumberFormat="1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horizontal="center" vertical="center"/>
    </xf>
    <xf numFmtId="0" fontId="2" fillId="3" borderId="0" xfId="1" applyFont="1" applyFill="1" applyAlignment="1" applyProtection="1">
      <alignment horizontal="right"/>
    </xf>
    <xf numFmtId="3" fontId="4" fillId="3" borderId="0" xfId="1" applyNumberFormat="1" applyFont="1" applyFill="1" applyBorder="1" applyAlignment="1" applyProtection="1"/>
    <xf numFmtId="3" fontId="2" fillId="3" borderId="0" xfId="1" applyNumberFormat="1" applyFont="1" applyFill="1" applyBorder="1" applyAlignment="1" applyProtection="1">
      <alignment horizontal="right"/>
    </xf>
    <xf numFmtId="3" fontId="2" fillId="3" borderId="0" xfId="1" applyNumberFormat="1" applyFont="1" applyFill="1" applyAlignment="1" applyProtection="1">
      <alignment horizontal="right"/>
    </xf>
    <xf numFmtId="3" fontId="4" fillId="3" borderId="0" xfId="1" applyNumberFormat="1" applyFont="1" applyFill="1" applyAlignment="1" applyProtection="1">
      <alignment horizontal="right"/>
    </xf>
    <xf numFmtId="3" fontId="4" fillId="3" borderId="0" xfId="1" applyNumberFormat="1" applyFont="1" applyFill="1" applyAlignment="1" applyProtection="1"/>
    <xf numFmtId="3" fontId="2" fillId="3" borderId="0" xfId="1" applyNumberFormat="1" applyFont="1" applyFill="1" applyAlignment="1" applyProtection="1"/>
    <xf numFmtId="0" fontId="43" fillId="2" borderId="182" xfId="0" applyFont="1" applyFill="1" applyBorder="1"/>
    <xf numFmtId="0" fontId="43" fillId="2" borderId="182" xfId="0" applyFont="1" applyFill="1" applyBorder="1" applyAlignment="1">
      <alignment horizontal="center"/>
    </xf>
    <xf numFmtId="0" fontId="11" fillId="3" borderId="0" xfId="1" applyFont="1" applyFill="1" applyAlignment="1">
      <alignment horizontal="left"/>
    </xf>
    <xf numFmtId="0" fontId="4" fillId="2" borderId="20" xfId="1" applyFont="1" applyFill="1" applyBorder="1" applyAlignment="1">
      <alignment horizontal="center"/>
    </xf>
    <xf numFmtId="49" fontId="4" fillId="2" borderId="56" xfId="1" applyNumberFormat="1" applyFont="1" applyFill="1" applyBorder="1" applyAlignment="1">
      <alignment horizontal="center"/>
    </xf>
    <xf numFmtId="49" fontId="4" fillId="2" borderId="119" xfId="1" applyNumberFormat="1" applyFont="1" applyFill="1" applyBorder="1" applyAlignment="1">
      <alignment horizontal="center"/>
    </xf>
    <xf numFmtId="0" fontId="4" fillId="2" borderId="54" xfId="1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  <xf numFmtId="3" fontId="3" fillId="2" borderId="5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3" fontId="4" fillId="2" borderId="84" xfId="1" applyNumberFormat="1" applyFont="1" applyFill="1" applyBorder="1" applyAlignment="1">
      <alignment horizontal="center" vertical="center" wrapText="1"/>
    </xf>
    <xf numFmtId="3" fontId="3" fillId="2" borderId="83" xfId="1" applyNumberFormat="1" applyFont="1" applyFill="1" applyBorder="1" applyAlignment="1">
      <alignment horizontal="center" vertical="center" wrapText="1"/>
    </xf>
    <xf numFmtId="3" fontId="11" fillId="2" borderId="34" xfId="1" applyNumberFormat="1" applyFont="1" applyFill="1" applyBorder="1" applyAlignment="1">
      <alignment horizontal="center"/>
    </xf>
    <xf numFmtId="3" fontId="8" fillId="2" borderId="75" xfId="1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6" fillId="0" borderId="83" xfId="1" applyNumberFormat="1" applyFont="1" applyBorder="1" applyAlignment="1">
      <alignment horizontal="right" vertical="center"/>
    </xf>
    <xf numFmtId="49" fontId="4" fillId="0" borderId="0" xfId="0" applyNumberFormat="1" applyFont="1" applyBorder="1"/>
    <xf numFmtId="0" fontId="49" fillId="0" borderId="0" xfId="0" applyFont="1" applyFill="1" applyAlignment="1">
      <alignment wrapText="1"/>
    </xf>
    <xf numFmtId="0" fontId="0" fillId="0" borderId="0" xfId="0" applyFont="1" applyFill="1" applyAlignment="1">
      <alignment horizontal="left" indent="4"/>
    </xf>
    <xf numFmtId="49" fontId="0" fillId="0" borderId="0" xfId="0" applyNumberFormat="1" applyBorder="1" applyAlignment="1">
      <alignment vertical="top"/>
    </xf>
    <xf numFmtId="3" fontId="8" fillId="2" borderId="45" xfId="0" applyNumberFormat="1" applyFont="1" applyFill="1" applyBorder="1" applyAlignment="1">
      <alignment horizontal="center"/>
    </xf>
    <xf numFmtId="3" fontId="6" fillId="3" borderId="58" xfId="0" applyNumberFormat="1" applyFont="1" applyFill="1" applyBorder="1" applyAlignment="1">
      <alignment horizontal="right" vertical="center"/>
    </xf>
    <xf numFmtId="3" fontId="6" fillId="0" borderId="18" xfId="1" applyNumberFormat="1" applyFont="1" applyBorder="1" applyAlignment="1">
      <alignment vertical="center"/>
    </xf>
    <xf numFmtId="3" fontId="6" fillId="0" borderId="34" xfId="1" applyNumberFormat="1" applyFont="1" applyBorder="1" applyAlignment="1">
      <alignment vertical="center"/>
    </xf>
    <xf numFmtId="3" fontId="6" fillId="0" borderId="143" xfId="1" applyNumberFormat="1" applyFont="1" applyBorder="1" applyAlignment="1">
      <alignment vertical="center"/>
    </xf>
    <xf numFmtId="49" fontId="3" fillId="2" borderId="53" xfId="1" applyNumberFormat="1" applyFont="1" applyFill="1" applyBorder="1" applyAlignment="1">
      <alignment vertical="center"/>
    </xf>
    <xf numFmtId="3" fontId="3" fillId="2" borderId="54" xfId="1" applyNumberFormat="1" applyFont="1" applyFill="1" applyBorder="1" applyAlignment="1">
      <alignment vertical="center"/>
    </xf>
    <xf numFmtId="3" fontId="3" fillId="2" borderId="88" xfId="1" applyNumberFormat="1" applyFont="1" applyFill="1" applyBorder="1" applyAlignment="1">
      <alignment vertical="center"/>
    </xf>
    <xf numFmtId="3" fontId="3" fillId="2" borderId="52" xfId="1" applyNumberFormat="1" applyFont="1" applyFill="1" applyBorder="1" applyAlignment="1">
      <alignment vertical="center"/>
    </xf>
    <xf numFmtId="3" fontId="3" fillId="2" borderId="51" xfId="1" applyNumberFormat="1" applyFont="1" applyFill="1" applyBorder="1" applyAlignment="1">
      <alignment vertical="center"/>
    </xf>
    <xf numFmtId="3" fontId="3" fillId="2" borderId="53" xfId="1" applyNumberFormat="1" applyFont="1" applyFill="1" applyBorder="1" applyAlignment="1">
      <alignment vertical="center"/>
    </xf>
    <xf numFmtId="10" fontId="3" fillId="2" borderId="56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10" fontId="5" fillId="2" borderId="32" xfId="1" applyNumberFormat="1" applyFont="1" applyFill="1" applyBorder="1" applyAlignment="1">
      <alignment vertical="center"/>
    </xf>
    <xf numFmtId="49" fontId="5" fillId="2" borderId="134" xfId="1" applyNumberFormat="1" applyFont="1" applyFill="1" applyBorder="1" applyAlignment="1">
      <alignment vertical="center"/>
    </xf>
    <xf numFmtId="49" fontId="4" fillId="2" borderId="129" xfId="1" applyNumberFormat="1" applyFont="1" applyFill="1" applyBorder="1" applyAlignment="1">
      <alignment horizontal="center" vertical="center"/>
    </xf>
    <xf numFmtId="3" fontId="5" fillId="2" borderId="30" xfId="1" applyNumberFormat="1" applyFont="1" applyFill="1" applyBorder="1" applyAlignment="1">
      <alignment vertical="center"/>
    </xf>
    <xf numFmtId="3" fontId="5" fillId="2" borderId="162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3" fontId="5" fillId="2" borderId="89" xfId="1" applyNumberFormat="1" applyFont="1" applyFill="1" applyBorder="1" applyAlignment="1">
      <alignment vertical="center"/>
    </xf>
    <xf numFmtId="3" fontId="5" fillId="2" borderId="146" xfId="1" applyNumberFormat="1" applyFont="1" applyFill="1" applyBorder="1" applyAlignment="1">
      <alignment vertical="center"/>
    </xf>
    <xf numFmtId="49" fontId="3" fillId="2" borderId="88" xfId="1" applyNumberFormat="1" applyFont="1" applyFill="1" applyBorder="1" applyAlignment="1">
      <alignment vertical="center"/>
    </xf>
    <xf numFmtId="3" fontId="3" fillId="2" borderId="122" xfId="1" applyNumberFormat="1" applyFont="1" applyFill="1" applyBorder="1" applyAlignment="1">
      <alignment vertical="center"/>
    </xf>
    <xf numFmtId="3" fontId="6" fillId="0" borderId="47" xfId="1" applyNumberFormat="1" applyFont="1" applyBorder="1" applyAlignment="1">
      <alignment vertical="center"/>
    </xf>
    <xf numFmtId="10" fontId="6" fillId="0" borderId="48" xfId="1" applyNumberFormat="1" applyFont="1" applyBorder="1" applyAlignment="1">
      <alignment vertical="center"/>
    </xf>
    <xf numFmtId="0" fontId="2" fillId="0" borderId="0" xfId="1" applyFont="1" applyAlignment="1">
      <alignment horizontal="right"/>
    </xf>
    <xf numFmtId="49" fontId="4" fillId="2" borderId="34" xfId="1" applyNumberFormat="1" applyFont="1" applyFill="1" applyBorder="1" applyAlignment="1">
      <alignment horizontal="center" vertical="center" wrapText="1"/>
    </xf>
    <xf numFmtId="49" fontId="4" fillId="2" borderId="41" xfId="1" applyNumberFormat="1" applyFont="1" applyFill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Fill="1"/>
    <xf numFmtId="0" fontId="7" fillId="0" borderId="0" xfId="1" applyFont="1" applyBorder="1"/>
    <xf numFmtId="3" fontId="56" fillId="0" borderId="0" xfId="1" applyNumberFormat="1" applyFont="1" applyFill="1" applyBorder="1"/>
    <xf numFmtId="3" fontId="56" fillId="0" borderId="33" xfId="1" applyNumberFormat="1" applyFont="1" applyBorder="1"/>
    <xf numFmtId="0" fontId="7" fillId="0" borderId="147" xfId="1" applyFont="1" applyBorder="1"/>
    <xf numFmtId="0" fontId="7" fillId="0" borderId="66" xfId="1" applyFont="1" applyBorder="1" applyAlignment="1">
      <alignment horizontal="center"/>
    </xf>
    <xf numFmtId="3" fontId="7" fillId="0" borderId="124" xfId="1" applyNumberFormat="1" applyFont="1" applyBorder="1" applyAlignment="1">
      <alignment horizontal="right"/>
    </xf>
    <xf numFmtId="0" fontId="7" fillId="0" borderId="63" xfId="1" applyFont="1" applyBorder="1"/>
    <xf numFmtId="0" fontId="7" fillId="0" borderId="104" xfId="1" applyFont="1" applyBorder="1"/>
    <xf numFmtId="0" fontId="7" fillId="0" borderId="64" xfId="1" applyFont="1" applyFill="1" applyBorder="1"/>
    <xf numFmtId="0" fontId="7" fillId="0" borderId="104" xfId="1" applyFont="1" applyFill="1" applyBorder="1"/>
    <xf numFmtId="3" fontId="55" fillId="0" borderId="0" xfId="1" applyNumberFormat="1" applyFont="1" applyFill="1" applyBorder="1"/>
    <xf numFmtId="49" fontId="54" fillId="2" borderId="150" xfId="1" applyNumberFormat="1" applyFont="1" applyFill="1" applyBorder="1"/>
    <xf numFmtId="49" fontId="53" fillId="2" borderId="155" xfId="1" applyNumberFormat="1" applyFont="1" applyFill="1" applyBorder="1" applyAlignment="1">
      <alignment horizontal="center"/>
    </xf>
    <xf numFmtId="3" fontId="54" fillId="2" borderId="86" xfId="1" applyNumberFormat="1" applyFont="1" applyFill="1" applyBorder="1"/>
    <xf numFmtId="3" fontId="54" fillId="2" borderId="148" xfId="1" applyNumberFormat="1" applyFont="1" applyFill="1" applyBorder="1"/>
    <xf numFmtId="3" fontId="54" fillId="2" borderId="163" xfId="1" applyNumberFormat="1" applyFont="1" applyFill="1" applyBorder="1"/>
    <xf numFmtId="3" fontId="54" fillId="2" borderId="152" xfId="1" applyNumberFormat="1" applyFont="1" applyFill="1" applyBorder="1"/>
    <xf numFmtId="10" fontId="54" fillId="2" borderId="139" xfId="1" applyNumberFormat="1" applyFont="1" applyFill="1" applyBorder="1"/>
    <xf numFmtId="4" fontId="7" fillId="0" borderId="0" xfId="1" applyNumberFormat="1" applyFont="1"/>
    <xf numFmtId="0" fontId="8" fillId="2" borderId="83" xfId="1" applyFont="1" applyFill="1" applyBorder="1" applyAlignment="1">
      <alignment horizontal="center"/>
    </xf>
    <xf numFmtId="49" fontId="5" fillId="2" borderId="31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right" vertical="center"/>
    </xf>
    <xf numFmtId="3" fontId="6" fillId="3" borderId="170" xfId="1" applyNumberFormat="1" applyFont="1" applyFill="1" applyBorder="1" applyAlignment="1">
      <alignment horizontal="right" vertical="center"/>
    </xf>
    <xf numFmtId="3" fontId="5" fillId="2" borderId="54" xfId="1" applyNumberFormat="1" applyFont="1" applyFill="1" applyBorder="1" applyAlignment="1">
      <alignment horizontal="right" vertical="center" shrinkToFit="1"/>
    </xf>
    <xf numFmtId="49" fontId="6" fillId="3" borderId="53" xfId="1" applyNumberFormat="1" applyFont="1" applyFill="1" applyBorder="1" applyAlignment="1">
      <alignment horizontal="right" vertical="center"/>
    </xf>
    <xf numFmtId="49" fontId="6" fillId="3" borderId="50" xfId="1" applyNumberFormat="1" applyFont="1" applyFill="1" applyBorder="1" applyAlignment="1">
      <alignment horizontal="right" vertical="center"/>
    </xf>
    <xf numFmtId="172" fontId="6" fillId="3" borderId="114" xfId="0" applyNumberFormat="1" applyFont="1" applyFill="1" applyBorder="1" applyAlignment="1" applyProtection="1">
      <alignment horizontal="left" shrinkToFit="1"/>
      <protection hidden="1"/>
    </xf>
    <xf numFmtId="0" fontId="2" fillId="2" borderId="6" xfId="1" applyFont="1" applyFill="1" applyBorder="1"/>
    <xf numFmtId="0" fontId="2" fillId="2" borderId="4" xfId="1" applyFont="1" applyFill="1" applyBorder="1"/>
    <xf numFmtId="0" fontId="2" fillId="2" borderId="71" xfId="1" applyFont="1" applyFill="1" applyBorder="1"/>
    <xf numFmtId="4" fontId="2" fillId="0" borderId="71" xfId="1" applyNumberFormat="1" applyFont="1" applyFill="1" applyBorder="1"/>
    <xf numFmtId="4" fontId="2" fillId="0" borderId="59" xfId="1" applyNumberFormat="1" applyFont="1" applyFill="1" applyBorder="1"/>
    <xf numFmtId="4" fontId="2" fillId="0" borderId="94" xfId="1" applyNumberFormat="1" applyFont="1" applyFill="1" applyBorder="1"/>
    <xf numFmtId="0" fontId="2" fillId="0" borderId="0" xfId="1" applyFont="1" applyBorder="1" applyAlignment="1">
      <alignment horizontal="left"/>
    </xf>
    <xf numFmtId="0" fontId="2" fillId="0" borderId="28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Alignment="1">
      <alignment wrapText="1"/>
    </xf>
    <xf numFmtId="3" fontId="4" fillId="2" borderId="20" xfId="1" applyNumberFormat="1" applyFont="1" applyFill="1" applyBorder="1" applyAlignment="1">
      <alignment horizontal="center" vertical="center" wrapText="1"/>
    </xf>
    <xf numFmtId="3" fontId="4" fillId="2" borderId="19" xfId="1" applyNumberFormat="1" applyFont="1" applyFill="1" applyBorder="1" applyAlignment="1">
      <alignment horizontal="center" vertical="top" wrapText="1"/>
    </xf>
    <xf numFmtId="3" fontId="12" fillId="2" borderId="29" xfId="1" applyNumberFormat="1" applyFont="1" applyFill="1" applyBorder="1" applyAlignment="1">
      <alignment horizontal="center" vertical="top" wrapText="1"/>
    </xf>
    <xf numFmtId="3" fontId="4" fillId="2" borderId="17" xfId="1" applyNumberFormat="1" applyFont="1" applyFill="1" applyBorder="1" applyAlignment="1">
      <alignment horizontal="center" vertical="center" wrapText="1"/>
    </xf>
    <xf numFmtId="3" fontId="5" fillId="0" borderId="32" xfId="1" applyNumberFormat="1" applyFont="1" applyFill="1" applyBorder="1" applyAlignment="1">
      <alignment horizontal="right" vertical="center"/>
    </xf>
    <xf numFmtId="3" fontId="5" fillId="0" borderId="38" xfId="1" applyNumberFormat="1" applyFont="1" applyFill="1" applyBorder="1" applyAlignment="1">
      <alignment horizontal="right" vertical="center"/>
    </xf>
    <xf numFmtId="3" fontId="6" fillId="3" borderId="97" xfId="1" applyNumberFormat="1" applyFont="1" applyFill="1" applyBorder="1" applyAlignment="1">
      <alignment horizontal="right" vertical="center"/>
    </xf>
    <xf numFmtId="3" fontId="6" fillId="3" borderId="114" xfId="0" applyNumberFormat="1" applyFont="1" applyFill="1" applyBorder="1" applyAlignment="1">
      <alignment horizontal="right" vertical="center"/>
    </xf>
    <xf numFmtId="3" fontId="6" fillId="3" borderId="117" xfId="0" applyNumberFormat="1" applyFont="1" applyFill="1" applyBorder="1" applyAlignment="1">
      <alignment horizontal="right" vertical="center"/>
    </xf>
    <xf numFmtId="3" fontId="6" fillId="0" borderId="125" xfId="1" applyNumberFormat="1" applyFont="1" applyFill="1" applyBorder="1" applyAlignment="1">
      <alignment horizontal="right" vertical="center"/>
    </xf>
    <xf numFmtId="3" fontId="5" fillId="2" borderId="82" xfId="1" applyNumberFormat="1" applyFont="1" applyFill="1" applyBorder="1" applyAlignment="1">
      <alignment horizontal="right" vertical="center"/>
    </xf>
    <xf numFmtId="3" fontId="5" fillId="2" borderId="92" xfId="1" applyNumberFormat="1" applyFont="1" applyFill="1" applyBorder="1" applyAlignment="1">
      <alignment horizontal="right" vertical="center"/>
    </xf>
    <xf numFmtId="0" fontId="57" fillId="0" borderId="0" xfId="1" applyFont="1" applyAlignment="1">
      <alignment shrinkToFit="1"/>
    </xf>
    <xf numFmtId="0" fontId="6" fillId="0" borderId="0" xfId="1" applyFont="1" applyAlignment="1">
      <alignment wrapText="1" shrinkToFit="1"/>
    </xf>
    <xf numFmtId="0" fontId="2" fillId="0" borderId="0" xfId="1" applyFont="1" applyAlignment="1">
      <alignment wrapText="1" shrinkToFi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57" fillId="0" borderId="0" xfId="1" applyFont="1" applyAlignment="1">
      <alignment wrapText="1" shrinkToFit="1"/>
    </xf>
    <xf numFmtId="3" fontId="6" fillId="3" borderId="180" xfId="1" applyNumberFormat="1" applyFont="1" applyFill="1" applyBorder="1" applyAlignment="1">
      <alignment horizontal="right" vertical="center"/>
    </xf>
    <xf numFmtId="0" fontId="58" fillId="0" borderId="0" xfId="0" applyFont="1" applyAlignment="1">
      <alignment wrapText="1"/>
    </xf>
    <xf numFmtId="4" fontId="4" fillId="0" borderId="0" xfId="1" applyNumberFormat="1" applyFont="1" applyBorder="1" applyAlignment="1">
      <alignment horizontal="left"/>
    </xf>
    <xf numFmtId="1" fontId="56" fillId="3" borderId="0" xfId="1" applyNumberFormat="1" applyFont="1" applyFill="1"/>
    <xf numFmtId="0" fontId="56" fillId="3" borderId="0" xfId="1" applyFont="1" applyFill="1"/>
    <xf numFmtId="49" fontId="34" fillId="3" borderId="58" xfId="1" applyNumberFormat="1" applyFont="1" applyFill="1" applyBorder="1" applyAlignment="1">
      <alignment horizontal="right" vertical="center"/>
    </xf>
    <xf numFmtId="49" fontId="59" fillId="0" borderId="114" xfId="1" applyNumberFormat="1" applyFont="1" applyFill="1" applyBorder="1" applyAlignment="1" applyProtection="1">
      <alignment horizontal="left" vertical="center" wrapText="1"/>
      <protection locked="0"/>
    </xf>
    <xf numFmtId="3" fontId="59" fillId="3" borderId="101" xfId="1" applyNumberFormat="1" applyFont="1" applyFill="1" applyBorder="1" applyAlignment="1">
      <alignment horizontal="right" vertical="center"/>
    </xf>
    <xf numFmtId="3" fontId="59" fillId="3" borderId="36" xfId="1" applyNumberFormat="1" applyFont="1" applyFill="1" applyBorder="1" applyAlignment="1">
      <alignment horizontal="right" vertical="center"/>
    </xf>
    <xf numFmtId="3" fontId="59" fillId="3" borderId="60" xfId="1" applyNumberFormat="1" applyFont="1" applyFill="1" applyBorder="1" applyAlignment="1">
      <alignment horizontal="right" vertical="center"/>
    </xf>
    <xf numFmtId="0" fontId="59" fillId="3" borderId="0" xfId="1" applyFont="1" applyFill="1"/>
    <xf numFmtId="0" fontId="59" fillId="0" borderId="0" xfId="1" applyFont="1"/>
    <xf numFmtId="49" fontId="34" fillId="3" borderId="171" xfId="1" applyNumberFormat="1" applyFont="1" applyFill="1" applyBorder="1" applyAlignment="1">
      <alignment horizontal="right" vertical="center"/>
    </xf>
    <xf numFmtId="3" fontId="60" fillId="6" borderId="97" xfId="1" applyNumberFormat="1" applyFont="1" applyFill="1" applyBorder="1" applyAlignment="1" applyProtection="1">
      <alignment horizontal="right" vertical="center"/>
    </xf>
    <xf numFmtId="3" fontId="59" fillId="3" borderId="167" xfId="1" applyNumberFormat="1" applyFont="1" applyFill="1" applyBorder="1" applyAlignment="1">
      <alignment horizontal="right" vertical="center"/>
    </xf>
    <xf numFmtId="3" fontId="59" fillId="3" borderId="81" xfId="1" applyNumberFormat="1" applyFont="1" applyFill="1" applyBorder="1" applyAlignment="1">
      <alignment horizontal="right" vertical="center"/>
    </xf>
    <xf numFmtId="3" fontId="59" fillId="3" borderId="168" xfId="1" applyNumberFormat="1" applyFont="1" applyFill="1" applyBorder="1" applyAlignment="1">
      <alignment horizontal="right" vertical="center"/>
    </xf>
    <xf numFmtId="3" fontId="60" fillId="6" borderId="169" xfId="1" applyNumberFormat="1" applyFont="1" applyFill="1" applyBorder="1" applyAlignment="1" applyProtection="1">
      <alignment horizontal="right" vertical="center"/>
    </xf>
    <xf numFmtId="10" fontId="59" fillId="6" borderId="72" xfId="1" applyNumberFormat="1" applyFont="1" applyFill="1" applyBorder="1"/>
    <xf numFmtId="10" fontId="59" fillId="6" borderId="59" xfId="1" applyNumberFormat="1" applyFont="1" applyFill="1" applyBorder="1"/>
    <xf numFmtId="1" fontId="59" fillId="3" borderId="0" xfId="1" applyNumberFormat="1" applyFont="1" applyFill="1"/>
    <xf numFmtId="3" fontId="60" fillId="0" borderId="97" xfId="1" applyNumberFormat="1" applyFont="1" applyFill="1" applyBorder="1" applyAlignment="1" applyProtection="1">
      <alignment horizontal="right" vertical="center"/>
    </xf>
    <xf numFmtId="3" fontId="59" fillId="0" borderId="101" xfId="1" applyNumberFormat="1" applyFont="1" applyFill="1" applyBorder="1" applyAlignment="1">
      <alignment horizontal="right" vertical="center"/>
    </xf>
    <xf numFmtId="3" fontId="59" fillId="0" borderId="36" xfId="1" applyNumberFormat="1" applyFont="1" applyFill="1" applyBorder="1" applyAlignment="1">
      <alignment horizontal="right" vertical="center"/>
    </xf>
    <xf numFmtId="3" fontId="59" fillId="0" borderId="60" xfId="1" applyNumberFormat="1" applyFont="1" applyFill="1" applyBorder="1" applyAlignment="1">
      <alignment horizontal="right" vertical="center"/>
    </xf>
    <xf numFmtId="49" fontId="4" fillId="2" borderId="29" xfId="1" applyNumberFormat="1" applyFont="1" applyFill="1" applyBorder="1" applyAlignment="1">
      <alignment horizontal="center" vertical="center" wrapText="1"/>
    </xf>
    <xf numFmtId="3" fontId="6" fillId="0" borderId="60" xfId="1" applyNumberFormat="1" applyFont="1" applyFill="1" applyBorder="1" applyAlignment="1" applyProtection="1">
      <alignment horizontal="right" vertical="center"/>
      <protection hidden="1"/>
    </xf>
    <xf numFmtId="49" fontId="5" fillId="0" borderId="0" xfId="1" applyNumberFormat="1" applyFont="1" applyFill="1" applyAlignment="1">
      <alignment horizontal="right"/>
    </xf>
    <xf numFmtId="49" fontId="1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6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>
      <alignment horizontal="center" wrapText="1"/>
    </xf>
    <xf numFmtId="0" fontId="7" fillId="0" borderId="118" xfId="1" applyFont="1" applyBorder="1" applyAlignment="1">
      <alignment horizontal="center"/>
    </xf>
    <xf numFmtId="49" fontId="54" fillId="2" borderId="86" xfId="1" applyNumberFormat="1" applyFont="1" applyFill="1" applyBorder="1" applyAlignment="1">
      <alignment horizontal="center"/>
    </xf>
    <xf numFmtId="0" fontId="6" fillId="0" borderId="0" xfId="1" applyFont="1" applyBorder="1"/>
    <xf numFmtId="49" fontId="5" fillId="2" borderId="93" xfId="1" applyNumberFormat="1" applyFont="1" applyFill="1" applyBorder="1" applyAlignment="1">
      <alignment vertical="center"/>
    </xf>
    <xf numFmtId="49" fontId="5" fillId="2" borderId="51" xfId="1" applyNumberFormat="1" applyFont="1" applyFill="1" applyBorder="1" applyAlignment="1">
      <alignment horizontal="center" vertical="center"/>
    </xf>
    <xf numFmtId="49" fontId="4" fillId="2" borderId="92" xfId="1" applyNumberFormat="1" applyFont="1" applyFill="1" applyBorder="1" applyAlignment="1">
      <alignment horizontal="center" vertical="center"/>
    </xf>
    <xf numFmtId="3" fontId="5" fillId="0" borderId="143" xfId="1" applyNumberFormat="1" applyFont="1" applyBorder="1"/>
    <xf numFmtId="49" fontId="5" fillId="0" borderId="130" xfId="1" applyNumberFormat="1" applyFont="1" applyBorder="1"/>
    <xf numFmtId="49" fontId="5" fillId="0" borderId="0" xfId="1" applyNumberFormat="1" applyFont="1" applyBorder="1" applyAlignment="1">
      <alignment horizontal="center"/>
    </xf>
    <xf numFmtId="3" fontId="5" fillId="0" borderId="19" xfId="1" applyNumberFormat="1" applyFont="1" applyBorder="1"/>
    <xf numFmtId="10" fontId="5" fillId="0" borderId="19" xfId="1" applyNumberFormat="1" applyFont="1" applyBorder="1"/>
    <xf numFmtId="49" fontId="2" fillId="0" borderId="0" xfId="1" applyNumberFormat="1" applyFont="1" applyBorder="1" applyAlignment="1">
      <alignment horizontal="center"/>
    </xf>
    <xf numFmtId="3" fontId="8" fillId="2" borderId="184" xfId="1" applyNumberFormat="1" applyFont="1" applyFill="1" applyBorder="1" applyAlignment="1">
      <alignment horizontal="center"/>
    </xf>
    <xf numFmtId="3" fontId="5" fillId="2" borderId="123" xfId="1" applyNumberFormat="1" applyFont="1" applyFill="1" applyBorder="1" applyAlignment="1">
      <alignment vertical="center"/>
    </xf>
    <xf numFmtId="49" fontId="4" fillId="0" borderId="3" xfId="1" applyNumberFormat="1" applyFont="1" applyBorder="1" applyAlignment="1">
      <alignment horizontal="center" vertical="center" wrapText="1"/>
    </xf>
    <xf numFmtId="3" fontId="6" fillId="0" borderId="33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6" fillId="0" borderId="19" xfId="1" applyNumberFormat="1" applyFont="1" applyBorder="1" applyAlignment="1">
      <alignment vertical="center"/>
    </xf>
    <xf numFmtId="10" fontId="6" fillId="0" borderId="19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horizontal="center" shrinkToFit="1"/>
    </xf>
    <xf numFmtId="49" fontId="3" fillId="2" borderId="150" xfId="1" applyNumberFormat="1" applyFont="1" applyFill="1" applyBorder="1" applyAlignment="1">
      <alignment vertical="center"/>
    </xf>
    <xf numFmtId="49" fontId="3" fillId="2" borderId="86" xfId="1" applyNumberFormat="1" applyFont="1" applyFill="1" applyBorder="1" applyAlignment="1">
      <alignment horizontal="center" vertical="center"/>
    </xf>
    <xf numFmtId="3" fontId="3" fillId="2" borderId="148" xfId="1" applyNumberFormat="1" applyFont="1" applyFill="1" applyBorder="1" applyAlignment="1">
      <alignment vertical="center"/>
    </xf>
    <xf numFmtId="3" fontId="3" fillId="2" borderId="152" xfId="1" applyNumberFormat="1" applyFont="1" applyFill="1" applyBorder="1" applyAlignment="1">
      <alignment vertical="center"/>
    </xf>
    <xf numFmtId="3" fontId="3" fillId="2" borderId="163" xfId="1" applyNumberFormat="1" applyFont="1" applyFill="1" applyBorder="1" applyAlignment="1">
      <alignment vertical="center"/>
    </xf>
    <xf numFmtId="3" fontId="5" fillId="2" borderId="148" xfId="1" applyNumberFormat="1" applyFont="1" applyFill="1" applyBorder="1" applyAlignment="1">
      <alignment vertical="center"/>
    </xf>
    <xf numFmtId="10" fontId="5" fillId="2" borderId="139" xfId="1" applyNumberFormat="1" applyFont="1" applyFill="1" applyBorder="1" applyAlignment="1">
      <alignment vertical="center"/>
    </xf>
    <xf numFmtId="0" fontId="10" fillId="0" borderId="0" xfId="1" applyFont="1" applyAlignment="1">
      <alignment horizontal="center"/>
    </xf>
    <xf numFmtId="3" fontId="5" fillId="2" borderId="98" xfId="1" applyNumberFormat="1" applyFont="1" applyFill="1" applyBorder="1" applyAlignment="1">
      <alignment vertical="center"/>
    </xf>
    <xf numFmtId="3" fontId="5" fillId="2" borderId="97" xfId="1" applyNumberFormat="1" applyFont="1" applyFill="1" applyBorder="1" applyAlignment="1">
      <alignment vertical="center"/>
    </xf>
    <xf numFmtId="3" fontId="5" fillId="2" borderId="76" xfId="1" applyNumberFormat="1" applyFont="1" applyFill="1" applyBorder="1" applyAlignment="1">
      <alignment vertical="center"/>
    </xf>
    <xf numFmtId="10" fontId="5" fillId="2" borderId="100" xfId="1" applyNumberFormat="1" applyFont="1" applyFill="1" applyBorder="1" applyAlignment="1">
      <alignment vertical="center"/>
    </xf>
    <xf numFmtId="0" fontId="5" fillId="0" borderId="0" xfId="1" applyFont="1" applyFill="1"/>
    <xf numFmtId="49" fontId="4" fillId="0" borderId="68" xfId="1" applyNumberFormat="1" applyFont="1" applyBorder="1" applyAlignment="1">
      <alignment horizontal="center" wrapText="1"/>
    </xf>
    <xf numFmtId="3" fontId="5" fillId="2" borderId="31" xfId="1" applyNumberFormat="1" applyFont="1" applyFill="1" applyBorder="1" applyAlignment="1">
      <alignment vertical="center"/>
    </xf>
    <xf numFmtId="3" fontId="5" fillId="2" borderId="88" xfId="1" applyNumberFormat="1" applyFont="1" applyFill="1" applyBorder="1" applyAlignment="1">
      <alignment vertical="center"/>
    </xf>
    <xf numFmtId="3" fontId="5" fillId="2" borderId="122" xfId="1" applyNumberFormat="1" applyFont="1" applyFill="1" applyBorder="1" applyAlignment="1">
      <alignment vertical="center"/>
    </xf>
    <xf numFmtId="3" fontId="5" fillId="2" borderId="55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10" fontId="5" fillId="2" borderId="52" xfId="1" applyNumberFormat="1" applyFont="1" applyFill="1" applyBorder="1" applyAlignment="1">
      <alignment vertical="center"/>
    </xf>
    <xf numFmtId="49" fontId="62" fillId="0" borderId="19" xfId="1" applyNumberFormat="1" applyFont="1" applyBorder="1" applyAlignment="1">
      <alignment horizontal="center" wrapText="1"/>
    </xf>
    <xf numFmtId="49" fontId="4" fillId="0" borderId="68" xfId="1" applyNumberFormat="1" applyFont="1" applyBorder="1" applyAlignment="1">
      <alignment horizontal="center" vertical="center" wrapText="1"/>
    </xf>
    <xf numFmtId="3" fontId="6" fillId="0" borderId="75" xfId="1" applyNumberFormat="1" applyFont="1" applyBorder="1" applyAlignment="1">
      <alignment vertical="center"/>
    </xf>
    <xf numFmtId="0" fontId="6" fillId="0" borderId="19" xfId="1" applyFont="1" applyBorder="1" applyAlignment="1">
      <alignment horizontal="center" wrapText="1"/>
    </xf>
    <xf numFmtId="49" fontId="4" fillId="0" borderId="68" xfId="1" applyNumberFormat="1" applyFont="1" applyBorder="1" applyAlignment="1">
      <alignment horizontal="center" shrinkToFit="1"/>
    </xf>
    <xf numFmtId="49" fontId="4" fillId="2" borderId="155" xfId="1" applyNumberFormat="1" applyFont="1" applyFill="1" applyBorder="1" applyAlignment="1">
      <alignment horizontal="center" vertical="center"/>
    </xf>
    <xf numFmtId="3" fontId="3" fillId="2" borderId="145" xfId="1" applyNumberFormat="1" applyFont="1" applyFill="1" applyBorder="1" applyAlignment="1">
      <alignment vertical="center"/>
    </xf>
    <xf numFmtId="10" fontId="3" fillId="2" borderId="139" xfId="1" applyNumberFormat="1" applyFont="1" applyFill="1" applyBorder="1" applyAlignment="1">
      <alignment vertical="center"/>
    </xf>
    <xf numFmtId="0" fontId="2" fillId="0" borderId="118" xfId="1" applyFont="1" applyBorder="1" applyAlignment="1">
      <alignment horizontal="center"/>
    </xf>
    <xf numFmtId="49" fontId="3" fillId="2" borderId="86" xfId="1" applyNumberFormat="1" applyFont="1" applyFill="1" applyBorder="1" applyAlignment="1">
      <alignment horizontal="center"/>
    </xf>
    <xf numFmtId="3" fontId="4" fillId="2" borderId="88" xfId="1" applyNumberFormat="1" applyFont="1" applyFill="1" applyBorder="1" applyAlignment="1">
      <alignment horizontal="left" vertical="center" wrapText="1"/>
    </xf>
    <xf numFmtId="3" fontId="5" fillId="2" borderId="185" xfId="1" applyNumberFormat="1" applyFont="1" applyFill="1" applyBorder="1" applyAlignment="1">
      <alignment horizontal="right" vertical="center"/>
    </xf>
    <xf numFmtId="3" fontId="6" fillId="3" borderId="100" xfId="1" applyNumberFormat="1" applyFont="1" applyFill="1" applyBorder="1" applyAlignment="1">
      <alignment horizontal="right" vertical="center"/>
    </xf>
    <xf numFmtId="3" fontId="6" fillId="3" borderId="38" xfId="0" applyNumberFormat="1" applyFont="1" applyFill="1" applyBorder="1" applyAlignment="1">
      <alignment horizontal="right" vertical="center"/>
    </xf>
    <xf numFmtId="3" fontId="6" fillId="0" borderId="183" xfId="1" applyNumberFormat="1" applyFont="1" applyFill="1" applyBorder="1" applyAlignment="1">
      <alignment horizontal="right" vertical="center"/>
    </xf>
    <xf numFmtId="3" fontId="6" fillId="0" borderId="59" xfId="0" applyNumberFormat="1" applyFont="1" applyBorder="1"/>
    <xf numFmtId="3" fontId="5" fillId="0" borderId="59" xfId="0" applyNumberFormat="1" applyFont="1" applyBorder="1"/>
    <xf numFmtId="49" fontId="59" fillId="3" borderId="114" xfId="1" applyNumberFormat="1" applyFont="1" applyFill="1" applyBorder="1" applyAlignment="1" applyProtection="1">
      <alignment horizontal="left" vertical="center" wrapText="1"/>
      <protection locked="0"/>
    </xf>
    <xf numFmtId="3" fontId="5" fillId="7" borderId="34" xfId="1" applyNumberFormat="1" applyFont="1" applyFill="1" applyBorder="1"/>
    <xf numFmtId="3" fontId="6" fillId="3" borderId="34" xfId="1" applyNumberFormat="1" applyFont="1" applyFill="1" applyBorder="1"/>
    <xf numFmtId="3" fontId="6" fillId="0" borderId="34" xfId="1" applyNumberFormat="1" applyFont="1" applyFill="1" applyBorder="1"/>
    <xf numFmtId="3" fontId="6" fillId="0" borderId="34" xfId="1" applyNumberFormat="1" applyFont="1" applyFill="1" applyBorder="1" applyAlignment="1">
      <alignment vertical="center"/>
    </xf>
    <xf numFmtId="3" fontId="6" fillId="3" borderId="41" xfId="1" applyNumberFormat="1" applyFont="1" applyFill="1" applyBorder="1" applyAlignment="1">
      <alignment horizontal="right" vertical="center"/>
    </xf>
    <xf numFmtId="3" fontId="6" fillId="3" borderId="101" xfId="1" applyNumberFormat="1" applyFont="1" applyFill="1" applyBorder="1" applyAlignment="1">
      <alignment horizontal="right" vertical="center"/>
    </xf>
    <xf numFmtId="3" fontId="6" fillId="3" borderId="162" xfId="1" applyNumberFormat="1" applyFont="1" applyFill="1" applyBorder="1" applyAlignment="1">
      <alignment horizontal="right" vertical="center"/>
    </xf>
    <xf numFmtId="3" fontId="6" fillId="3" borderId="59" xfId="1" applyNumberFormat="1" applyFont="1" applyFill="1" applyBorder="1" applyAlignment="1">
      <alignment horizontal="right" vertical="center"/>
    </xf>
    <xf numFmtId="3" fontId="6" fillId="3" borderId="166" xfId="1" applyNumberFormat="1" applyFont="1" applyFill="1" applyBorder="1" applyAlignment="1">
      <alignment horizontal="right" vertical="center"/>
    </xf>
    <xf numFmtId="3" fontId="5" fillId="3" borderId="34" xfId="1" applyNumberFormat="1" applyFont="1" applyFill="1" applyBorder="1"/>
    <xf numFmtId="0" fontId="2" fillId="3" borderId="0" xfId="1" applyFont="1" applyFill="1"/>
    <xf numFmtId="3" fontId="40" fillId="6" borderId="169" xfId="1" applyNumberFormat="1" applyFont="1" applyFill="1" applyBorder="1" applyAlignment="1" applyProtection="1">
      <alignment horizontal="right" vertical="center"/>
    </xf>
    <xf numFmtId="3" fontId="40" fillId="6" borderId="97" xfId="1" applyNumberFormat="1" applyFont="1" applyFill="1" applyBorder="1" applyAlignment="1" applyProtection="1">
      <alignment horizontal="right" vertical="center"/>
    </xf>
    <xf numFmtId="3" fontId="40" fillId="0" borderId="97" xfId="1" applyNumberFormat="1" applyFont="1" applyFill="1" applyBorder="1" applyAlignment="1" applyProtection="1">
      <alignment horizontal="right" vertical="center"/>
    </xf>
    <xf numFmtId="3" fontId="6" fillId="0" borderId="101" xfId="1" applyNumberFormat="1" applyFont="1" applyFill="1" applyBorder="1" applyAlignment="1">
      <alignment horizontal="right" vertical="center"/>
    </xf>
    <xf numFmtId="3" fontId="6" fillId="0" borderId="36" xfId="1" applyNumberFormat="1" applyFont="1" applyFill="1" applyBorder="1" applyAlignment="1">
      <alignment horizontal="right" vertical="center"/>
    </xf>
    <xf numFmtId="3" fontId="6" fillId="0" borderId="60" xfId="1" applyNumberFormat="1" applyFont="1" applyFill="1" applyBorder="1" applyAlignment="1">
      <alignment horizontal="right" vertical="center"/>
    </xf>
    <xf numFmtId="3" fontId="2" fillId="3" borderId="0" xfId="1" applyNumberFormat="1" applyFont="1" applyFill="1" applyAlignment="1"/>
    <xf numFmtId="0" fontId="2" fillId="3" borderId="0" xfId="1" applyFont="1" applyFill="1" applyBorder="1"/>
    <xf numFmtId="3" fontId="2" fillId="2" borderId="34" xfId="1" applyNumberFormat="1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center"/>
    </xf>
    <xf numFmtId="3" fontId="2" fillId="2" borderId="47" xfId="1" applyNumberFormat="1" applyFont="1" applyFill="1" applyBorder="1" applyAlignment="1">
      <alignment horizontal="center"/>
    </xf>
    <xf numFmtId="3" fontId="2" fillId="2" borderId="48" xfId="1" applyNumberFormat="1" applyFont="1" applyFill="1" applyBorder="1" applyAlignment="1">
      <alignment horizontal="center"/>
    </xf>
    <xf numFmtId="3" fontId="12" fillId="2" borderId="19" xfId="1" applyNumberFormat="1" applyFont="1" applyFill="1" applyBorder="1" applyAlignment="1">
      <alignment horizontal="center" vertical="top" wrapText="1"/>
    </xf>
    <xf numFmtId="3" fontId="6" fillId="0" borderId="53" xfId="1" applyNumberFormat="1" applyFont="1" applyFill="1" applyBorder="1" applyAlignment="1">
      <alignment horizontal="right" vertical="center"/>
    </xf>
    <xf numFmtId="49" fontId="2" fillId="0" borderId="14" xfId="1" applyNumberFormat="1" applyFont="1" applyBorder="1" applyAlignment="1">
      <alignment horizontal="right" vertical="center"/>
    </xf>
    <xf numFmtId="49" fontId="2" fillId="0" borderId="28" xfId="1" applyNumberFormat="1" applyFont="1" applyBorder="1" applyAlignment="1">
      <alignment horizontal="right" vertical="center"/>
    </xf>
    <xf numFmtId="0" fontId="2" fillId="0" borderId="28" xfId="1" applyFont="1" applyBorder="1" applyAlignment="1">
      <alignment horizontal="left" vertical="center"/>
    </xf>
    <xf numFmtId="49" fontId="6" fillId="0" borderId="29" xfId="1" applyNumberFormat="1" applyFont="1" applyBorder="1" applyAlignment="1">
      <alignment horizontal="left" vertical="center" wrapText="1"/>
    </xf>
    <xf numFmtId="3" fontId="5" fillId="0" borderId="20" xfId="1" applyNumberFormat="1" applyFont="1" applyBorder="1" applyAlignment="1">
      <alignment horizontal="right" vertical="center"/>
    </xf>
    <xf numFmtId="3" fontId="6" fillId="0" borderId="28" xfId="1" applyNumberFormat="1" applyFont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5" fillId="0" borderId="29" xfId="1" applyNumberFormat="1" applyFont="1" applyFill="1" applyBorder="1" applyAlignment="1">
      <alignment horizontal="right" vertical="center"/>
    </xf>
    <xf numFmtId="3" fontId="6" fillId="0" borderId="29" xfId="1" applyNumberFormat="1" applyFont="1" applyFill="1" applyBorder="1" applyAlignment="1">
      <alignment horizontal="right" vertical="center"/>
    </xf>
    <xf numFmtId="3" fontId="5" fillId="0" borderId="19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" fontId="5" fillId="0" borderId="34" xfId="1" applyNumberFormat="1" applyFont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34" xfId="1" applyNumberFormat="1" applyFont="1" applyFill="1" applyBorder="1" applyAlignment="1">
      <alignment horizontal="right" vertical="center"/>
    </xf>
    <xf numFmtId="3" fontId="5" fillId="0" borderId="43" xfId="1" applyNumberFormat="1" applyFont="1" applyBorder="1" applyAlignment="1">
      <alignment horizontal="right" vertical="center"/>
    </xf>
    <xf numFmtId="49" fontId="6" fillId="0" borderId="34" xfId="1" applyNumberFormat="1" applyFont="1" applyBorder="1" applyAlignment="1">
      <alignment horizontal="left" vertical="center" wrapText="1"/>
    </xf>
    <xf numFmtId="0" fontId="56" fillId="3" borderId="0" xfId="1" applyFont="1" applyFill="1" applyBorder="1"/>
    <xf numFmtId="3" fontId="56" fillId="3" borderId="0" xfId="1" applyNumberFormat="1" applyFont="1" applyFill="1" applyBorder="1"/>
    <xf numFmtId="3" fontId="5" fillId="2" borderId="53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0" xfId="1" applyFont="1" applyAlignment="1">
      <alignment horizontal="right"/>
    </xf>
    <xf numFmtId="0" fontId="2" fillId="0" borderId="0" xfId="1" applyAlignment="1">
      <alignment wrapText="1"/>
    </xf>
    <xf numFmtId="3" fontId="3" fillId="2" borderId="51" xfId="1" applyNumberFormat="1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wrapText="1"/>
    </xf>
    <xf numFmtId="3" fontId="6" fillId="0" borderId="34" xfId="1" applyNumberFormat="1" applyFont="1" applyBorder="1" applyAlignment="1">
      <alignment horizontal="right" vertical="center"/>
    </xf>
    <xf numFmtId="3" fontId="6" fillId="0" borderId="186" xfId="1" applyNumberFormat="1" applyFont="1" applyBorder="1"/>
    <xf numFmtId="0" fontId="1" fillId="0" borderId="0" xfId="0" applyFont="1" applyBorder="1" applyAlignment="1">
      <alignment wrapText="1"/>
    </xf>
    <xf numFmtId="0" fontId="6" fillId="3" borderId="0" xfId="1" applyFont="1" applyFill="1" applyProtection="1"/>
    <xf numFmtId="3" fontId="6" fillId="3" borderId="0" xfId="1" applyNumberFormat="1" applyFont="1" applyFill="1" applyAlignment="1" applyProtection="1"/>
    <xf numFmtId="3" fontId="6" fillId="0" borderId="165" xfId="1" applyNumberFormat="1" applyFont="1" applyFill="1" applyBorder="1" applyAlignment="1" applyProtection="1">
      <alignment horizontal="right" vertical="center" shrinkToFit="1"/>
      <protection locked="0"/>
    </xf>
    <xf numFmtId="3" fontId="6" fillId="0" borderId="166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33" xfId="1" applyNumberFormat="1" applyFont="1" applyBorder="1" applyAlignment="1">
      <alignment vertical="center" wrapText="1"/>
    </xf>
    <xf numFmtId="3" fontId="6" fillId="0" borderId="116" xfId="1" applyNumberFormat="1" applyFont="1" applyFill="1" applyBorder="1" applyAlignment="1">
      <alignment horizontal="right" vertical="center"/>
    </xf>
    <xf numFmtId="3" fontId="6" fillId="0" borderId="59" xfId="1" applyNumberFormat="1" applyFont="1" applyFill="1" applyBorder="1" applyAlignment="1">
      <alignment horizontal="right" vertical="center"/>
    </xf>
    <xf numFmtId="3" fontId="6" fillId="0" borderId="166" xfId="1" applyNumberFormat="1" applyFont="1" applyFill="1" applyBorder="1" applyAlignment="1" applyProtection="1">
      <alignment horizontal="right" vertical="center"/>
      <protection hidden="1"/>
    </xf>
    <xf numFmtId="3" fontId="6" fillId="0" borderId="113" xfId="1" applyNumberFormat="1" applyFont="1" applyFill="1" applyBorder="1" applyAlignment="1" applyProtection="1">
      <alignment horizontal="right" vertical="center"/>
      <protection hidden="1"/>
    </xf>
    <xf numFmtId="3" fontId="59" fillId="3" borderId="116" xfId="1" applyNumberFormat="1" applyFont="1" applyFill="1" applyBorder="1" applyAlignment="1">
      <alignment horizontal="right" vertical="center"/>
    </xf>
    <xf numFmtId="3" fontId="59" fillId="3" borderId="59" xfId="1" applyNumberFormat="1" applyFont="1" applyFill="1" applyBorder="1" applyAlignment="1">
      <alignment horizontal="right" vertical="center"/>
    </xf>
    <xf numFmtId="3" fontId="6" fillId="0" borderId="165" xfId="1" applyNumberFormat="1" applyFont="1" applyFill="1" applyBorder="1" applyAlignment="1">
      <alignment horizontal="right" vertical="center"/>
    </xf>
    <xf numFmtId="3" fontId="59" fillId="0" borderId="166" xfId="1" applyNumberFormat="1" applyFont="1" applyFill="1" applyBorder="1" applyAlignment="1">
      <alignment horizontal="right" vertical="center"/>
    </xf>
    <xf numFmtId="3" fontId="59" fillId="0" borderId="113" xfId="1" applyNumberFormat="1" applyFont="1" applyFill="1" applyBorder="1" applyAlignment="1">
      <alignment horizontal="right" vertical="center"/>
    </xf>
    <xf numFmtId="3" fontId="6" fillId="0" borderId="170" xfId="1" applyNumberFormat="1" applyFont="1" applyFill="1" applyBorder="1" applyAlignment="1">
      <alignment horizontal="right" vertical="center"/>
    </xf>
    <xf numFmtId="3" fontId="6" fillId="0" borderId="113" xfId="1" applyNumberFormat="1" applyFont="1" applyFill="1" applyBorder="1" applyAlignment="1">
      <alignment horizontal="right" vertical="center"/>
    </xf>
    <xf numFmtId="3" fontId="6" fillId="0" borderId="162" xfId="1" applyNumberFormat="1" applyFont="1" applyFill="1" applyBorder="1" applyAlignment="1">
      <alignment horizontal="right" vertical="center"/>
    </xf>
    <xf numFmtId="49" fontId="6" fillId="0" borderId="34" xfId="1" applyNumberFormat="1" applyFont="1" applyBorder="1" applyAlignment="1">
      <alignment vertical="center"/>
    </xf>
    <xf numFmtId="49" fontId="6" fillId="0" borderId="34" xfId="1" applyNumberFormat="1" applyFont="1" applyBorder="1" applyAlignment="1">
      <alignment vertical="center" wrapText="1"/>
    </xf>
    <xf numFmtId="49" fontId="2" fillId="3" borderId="30" xfId="1" applyNumberFormat="1" applyFont="1" applyFill="1" applyBorder="1" applyAlignment="1">
      <alignment horizontal="left" vertical="center" wrapText="1"/>
    </xf>
    <xf numFmtId="3" fontId="6" fillId="0" borderId="146" xfId="1" applyNumberFormat="1" applyFont="1" applyBorder="1" applyAlignment="1">
      <alignment horizontal="right" vertical="center"/>
    </xf>
    <xf numFmtId="3" fontId="6" fillId="0" borderId="162" xfId="1" applyNumberFormat="1" applyFont="1" applyBorder="1" applyAlignment="1">
      <alignment horizontal="right" vertical="center"/>
    </xf>
    <xf numFmtId="3" fontId="6" fillId="0" borderId="91" xfId="1" applyNumberFormat="1" applyFont="1" applyBorder="1" applyAlignment="1">
      <alignment horizontal="right" vertical="center"/>
    </xf>
    <xf numFmtId="49" fontId="2" fillId="3" borderId="41" xfId="1" applyNumberFormat="1" applyFont="1" applyFill="1" applyBorder="1" applyAlignment="1">
      <alignment horizontal="left" vertical="center" wrapText="1"/>
    </xf>
    <xf numFmtId="3" fontId="6" fillId="0" borderId="165" xfId="1" applyNumberFormat="1" applyFont="1" applyBorder="1" applyAlignment="1">
      <alignment horizontal="right" vertical="center"/>
    </xf>
    <xf numFmtId="3" fontId="6" fillId="0" borderId="166" xfId="1" applyNumberFormat="1" applyFont="1" applyBorder="1" applyAlignment="1">
      <alignment horizontal="right" vertical="center"/>
    </xf>
    <xf numFmtId="3" fontId="6" fillId="0" borderId="113" xfId="1" applyNumberFormat="1" applyFont="1" applyBorder="1" applyAlignment="1">
      <alignment horizontal="right" vertical="center"/>
    </xf>
    <xf numFmtId="3" fontId="6" fillId="0" borderId="59" xfId="0" applyNumberFormat="1" applyFont="1" applyFill="1" applyBorder="1" applyAlignment="1">
      <alignment horizontal="right" vertical="center"/>
    </xf>
    <xf numFmtId="3" fontId="6" fillId="3" borderId="59" xfId="0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63" fillId="3" borderId="0" xfId="1" applyFont="1" applyFill="1"/>
    <xf numFmtId="14" fontId="63" fillId="3" borderId="0" xfId="1" applyNumberFormat="1" applyFont="1" applyFill="1" applyBorder="1" applyAlignment="1" applyProtection="1">
      <alignment horizontal="left"/>
    </xf>
    <xf numFmtId="3" fontId="2" fillId="3" borderId="0" xfId="1" applyNumberFormat="1" applyFont="1" applyFill="1" applyBorder="1" applyAlignment="1" applyProtection="1"/>
    <xf numFmtId="3" fontId="12" fillId="3" borderId="0" xfId="1" applyNumberFormat="1" applyFont="1" applyFill="1" applyAlignment="1"/>
    <xf numFmtId="3" fontId="2" fillId="3" borderId="28" xfId="1" applyNumberFormat="1" applyFont="1" applyFill="1" applyBorder="1" applyAlignment="1" applyProtection="1"/>
    <xf numFmtId="14" fontId="6" fillId="3" borderId="0" xfId="1" applyNumberFormat="1" applyFont="1" applyFill="1" applyAlignment="1" applyProtection="1">
      <alignment horizontal="left"/>
    </xf>
    <xf numFmtId="49" fontId="64" fillId="0" borderId="0" xfId="1" applyNumberFormat="1" applyFont="1" applyFill="1" applyBorder="1" applyAlignment="1" applyProtection="1">
      <alignment horizontal="left" vertical="center"/>
      <protection locked="0"/>
    </xf>
    <xf numFmtId="49" fontId="6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6" fillId="3" borderId="0" xfId="1" applyFont="1" applyFill="1" applyBorder="1" applyProtection="1"/>
    <xf numFmtId="3" fontId="5" fillId="3" borderId="0" xfId="1" applyNumberFormat="1" applyFont="1" applyFill="1" applyAlignment="1" applyProtection="1"/>
    <xf numFmtId="0" fontId="64" fillId="3" borderId="0" xfId="1" applyFont="1" applyFill="1" applyProtection="1"/>
    <xf numFmtId="0" fontId="5" fillId="2" borderId="88" xfId="1" applyFont="1" applyFill="1" applyBorder="1" applyAlignment="1" applyProtection="1">
      <alignment horizontal="left" vertical="center"/>
    </xf>
    <xf numFmtId="49" fontId="6" fillId="0" borderId="89" xfId="1" applyNumberFormat="1" applyFont="1" applyFill="1" applyBorder="1" applyAlignment="1">
      <alignment horizontal="left" vertical="center" wrapText="1"/>
    </xf>
    <xf numFmtId="3" fontId="5" fillId="0" borderId="32" xfId="1" applyNumberFormat="1" applyFont="1" applyBorder="1" applyAlignment="1">
      <alignment horizontal="right" vertical="center"/>
    </xf>
    <xf numFmtId="3" fontId="6" fillId="0" borderId="31" xfId="1" applyNumberFormat="1" applyFont="1" applyFill="1" applyBorder="1" applyAlignment="1">
      <alignment horizontal="right" vertical="center"/>
    </xf>
    <xf numFmtId="3" fontId="6" fillId="0" borderId="90" xfId="1" applyNumberFormat="1" applyFont="1" applyFill="1" applyBorder="1" applyAlignment="1">
      <alignment horizontal="right" vertical="center"/>
    </xf>
    <xf numFmtId="3" fontId="6" fillId="0" borderId="91" xfId="1" applyNumberFormat="1" applyFont="1" applyFill="1" applyBorder="1" applyAlignment="1">
      <alignment horizontal="right" vertical="center"/>
    </xf>
    <xf numFmtId="3" fontId="5" fillId="3" borderId="89" xfId="1" applyNumberFormat="1" applyFont="1" applyFill="1" applyBorder="1" applyAlignment="1">
      <alignment horizontal="right" vertical="center"/>
    </xf>
    <xf numFmtId="49" fontId="6" fillId="0" borderId="125" xfId="1" applyNumberFormat="1" applyFont="1" applyFill="1" applyBorder="1" applyAlignment="1">
      <alignment horizontal="left" vertical="center" wrapText="1"/>
    </xf>
    <xf numFmtId="3" fontId="5" fillId="0" borderId="183" xfId="1" applyNumberFormat="1" applyFont="1" applyBorder="1" applyAlignment="1">
      <alignment horizontal="right" vertical="center"/>
    </xf>
    <xf numFmtId="3" fontId="5" fillId="3" borderId="125" xfId="1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Protection="1">
      <protection locked="0"/>
    </xf>
    <xf numFmtId="3" fontId="6" fillId="0" borderId="136" xfId="1" applyNumberFormat="1" applyFont="1" applyBorder="1"/>
    <xf numFmtId="49" fontId="62" fillId="0" borderId="130" xfId="1" applyNumberFormat="1" applyFont="1" applyBorder="1" applyAlignment="1">
      <alignment wrapText="1"/>
    </xf>
    <xf numFmtId="0" fontId="6" fillId="0" borderId="130" xfId="1" applyFont="1" applyBorder="1" applyAlignment="1">
      <alignment wrapText="1"/>
    </xf>
    <xf numFmtId="49" fontId="6" fillId="3" borderId="34" xfId="1" applyNumberFormat="1" applyFont="1" applyFill="1" applyBorder="1" applyAlignment="1">
      <alignment horizontal="left" vertical="center" wrapText="1"/>
    </xf>
    <xf numFmtId="3" fontId="4" fillId="2" borderId="34" xfId="1" applyNumberFormat="1" applyFont="1" applyFill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horizontal="center"/>
    </xf>
    <xf numFmtId="3" fontId="4" fillId="2" borderId="52" xfId="1" applyNumberFormat="1" applyFont="1" applyFill="1" applyBorder="1" applyAlignment="1">
      <alignment horizontal="center"/>
    </xf>
    <xf numFmtId="49" fontId="4" fillId="2" borderId="33" xfId="1" applyNumberFormat="1" applyFont="1" applyFill="1" applyBorder="1" applyAlignment="1">
      <alignment horizontal="center" vertical="center" wrapText="1"/>
    </xf>
    <xf numFmtId="3" fontId="5" fillId="2" borderId="51" xfId="1" applyNumberFormat="1" applyFont="1" applyFill="1" applyBorder="1" applyAlignment="1">
      <alignment horizontal="right" vertical="center"/>
    </xf>
    <xf numFmtId="3" fontId="5" fillId="2" borderId="122" xfId="1" applyNumberFormat="1" applyFont="1" applyFill="1" applyBorder="1" applyAlignment="1">
      <alignment horizontal="right" vertical="center"/>
    </xf>
    <xf numFmtId="3" fontId="12" fillId="2" borderId="27" xfId="1" applyNumberFormat="1" applyFont="1" applyFill="1" applyBorder="1" applyAlignment="1">
      <alignment horizontal="center" vertical="top" wrapText="1"/>
    </xf>
    <xf numFmtId="49" fontId="6" fillId="0" borderId="97" xfId="1" applyNumberFormat="1" applyFont="1" applyFill="1" applyBorder="1" applyAlignment="1" applyProtection="1">
      <alignment horizontal="left" vertical="center" wrapText="1"/>
      <protection locked="0"/>
    </xf>
    <xf numFmtId="3" fontId="6" fillId="3" borderId="98" xfId="1" applyNumberFormat="1" applyFont="1" applyFill="1" applyBorder="1" applyAlignment="1">
      <alignment horizontal="right" vertical="center"/>
    </xf>
    <xf numFmtId="3" fontId="6" fillId="3" borderId="187" xfId="1" applyNumberFormat="1" applyFont="1" applyFill="1" applyBorder="1" applyAlignment="1">
      <alignment horizontal="right" vertical="center"/>
    </xf>
    <xf numFmtId="3" fontId="6" fillId="3" borderId="188" xfId="1" applyNumberFormat="1" applyFont="1" applyFill="1" applyBorder="1" applyAlignment="1">
      <alignment horizontal="right" vertical="center"/>
    </xf>
    <xf numFmtId="3" fontId="6" fillId="3" borderId="189" xfId="1" applyNumberFormat="1" applyFont="1" applyFill="1" applyBorder="1" applyAlignment="1">
      <alignment horizontal="right" vertical="center"/>
    </xf>
    <xf numFmtId="3" fontId="6" fillId="0" borderId="57" xfId="1" applyNumberFormat="1" applyFont="1" applyFill="1" applyBorder="1" applyAlignment="1">
      <alignment horizontal="right" vertical="center"/>
    </xf>
    <xf numFmtId="3" fontId="6" fillId="3" borderId="57" xfId="1" applyNumberFormat="1" applyFont="1" applyFill="1" applyBorder="1" applyAlignment="1">
      <alignment horizontal="right" vertical="center"/>
    </xf>
    <xf numFmtId="49" fontId="6" fillId="0" borderId="12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125" xfId="1" applyNumberFormat="1" applyFont="1" applyFill="1" applyBorder="1" applyAlignment="1" applyProtection="1">
      <alignment horizontal="right" vertical="center"/>
      <protection locked="0"/>
    </xf>
    <xf numFmtId="3" fontId="5" fillId="0" borderId="125" xfId="1" applyNumberFormat="1" applyFont="1" applyFill="1" applyBorder="1" applyAlignment="1" applyProtection="1">
      <alignment horizontal="right" vertical="center"/>
    </xf>
    <xf numFmtId="49" fontId="6" fillId="0" borderId="30" xfId="1" applyNumberFormat="1" applyFont="1" applyBorder="1" applyAlignment="1">
      <alignment horizontal="left" vertical="center" wrapText="1"/>
    </xf>
    <xf numFmtId="49" fontId="6" fillId="0" borderId="101" xfId="1" applyNumberFormat="1" applyFont="1" applyBorder="1" applyAlignment="1">
      <alignment horizontal="left" vertical="center" wrapText="1"/>
    </xf>
    <xf numFmtId="49" fontId="6" fillId="0" borderId="41" xfId="1" applyNumberFormat="1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5" fillId="2" borderId="89" xfId="1" applyFont="1" applyFill="1" applyBorder="1" applyAlignment="1">
      <alignment horizontal="center" vertical="center" shrinkToFit="1"/>
    </xf>
    <xf numFmtId="3" fontId="5" fillId="2" borderId="122" xfId="1" applyNumberFormat="1" applyFont="1" applyFill="1" applyBorder="1" applyAlignment="1">
      <alignment horizontal="right" vertical="center"/>
    </xf>
    <xf numFmtId="3" fontId="12" fillId="2" borderId="159" xfId="1" applyNumberFormat="1" applyFont="1" applyFill="1" applyBorder="1" applyAlignment="1">
      <alignment horizontal="center" vertical="top" wrapText="1"/>
    </xf>
    <xf numFmtId="0" fontId="11" fillId="0" borderId="0" xfId="1" applyFont="1" applyAlignment="1">
      <alignment horizontal="right"/>
    </xf>
    <xf numFmtId="3" fontId="5" fillId="2" borderId="122" xfId="1" applyNumberFormat="1" applyFont="1" applyFill="1" applyBorder="1" applyAlignment="1">
      <alignment horizontal="right" vertical="center" shrinkToFit="1"/>
    </xf>
    <xf numFmtId="3" fontId="8" fillId="2" borderId="16" xfId="1" applyNumberFormat="1" applyFont="1" applyFill="1" applyBorder="1" applyAlignment="1">
      <alignment horizontal="center"/>
    </xf>
    <xf numFmtId="3" fontId="6" fillId="0" borderId="36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50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wrapText="1"/>
    </xf>
    <xf numFmtId="3" fontId="5" fillId="2" borderId="5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3" fontId="5" fillId="2" borderId="122" xfId="1" applyNumberFormat="1" applyFont="1" applyFill="1" applyBorder="1" applyAlignment="1">
      <alignment horizontal="right" vertical="center"/>
    </xf>
    <xf numFmtId="3" fontId="3" fillId="2" borderId="51" xfId="1" applyNumberFormat="1" applyFont="1" applyFill="1" applyBorder="1" applyAlignment="1">
      <alignment horizontal="center" vertical="center" wrapText="1"/>
    </xf>
    <xf numFmtId="3" fontId="6" fillId="0" borderId="165" xfId="1" applyNumberFormat="1" applyFont="1" applyBorder="1" applyAlignment="1">
      <alignment horizontal="right" vertical="center"/>
    </xf>
    <xf numFmtId="3" fontId="6" fillId="0" borderId="166" xfId="1" applyNumberFormat="1" applyFont="1" applyBorder="1" applyAlignment="1">
      <alignment horizontal="right" vertical="center"/>
    </xf>
    <xf numFmtId="3" fontId="12" fillId="2" borderId="27" xfId="1" applyNumberFormat="1" applyFont="1" applyFill="1" applyBorder="1" applyAlignment="1">
      <alignment horizontal="center" vertical="top" wrapText="1"/>
    </xf>
    <xf numFmtId="3" fontId="8" fillId="2" borderId="33" xfId="1" applyNumberFormat="1" applyFont="1" applyFill="1" applyBorder="1" applyAlignment="1">
      <alignment horizontal="center"/>
    </xf>
    <xf numFmtId="3" fontId="6" fillId="0" borderId="146" xfId="1" applyNumberFormat="1" applyFont="1" applyBorder="1" applyAlignment="1">
      <alignment horizontal="right" vertical="center"/>
    </xf>
    <xf numFmtId="3" fontId="6" fillId="0" borderId="162" xfId="1" applyNumberFormat="1" applyFont="1" applyBorder="1" applyAlignment="1">
      <alignment horizontal="right" vertical="center"/>
    </xf>
    <xf numFmtId="3" fontId="3" fillId="2" borderId="52" xfId="1" applyNumberFormat="1" applyFont="1" applyFill="1" applyBorder="1" applyAlignment="1">
      <alignment horizontal="center" vertical="center" wrapText="1"/>
    </xf>
    <xf numFmtId="3" fontId="40" fillId="2" borderId="50" xfId="1" applyNumberFormat="1" applyFont="1" applyFill="1" applyBorder="1" applyAlignment="1" applyProtection="1">
      <alignment shrinkToFit="1"/>
    </xf>
    <xf numFmtId="3" fontId="40" fillId="3" borderId="114" xfId="1" applyNumberFormat="1" applyFont="1" applyFill="1" applyBorder="1" applyAlignment="1" applyProtection="1">
      <alignment horizontal="right" vertical="center"/>
    </xf>
    <xf numFmtId="0" fontId="5" fillId="2" borderId="31" xfId="1" applyFont="1" applyFill="1" applyBorder="1" applyAlignment="1">
      <alignment horizontal="center"/>
    </xf>
    <xf numFmtId="3" fontId="6" fillId="0" borderId="90" xfId="1" applyNumberFormat="1" applyFont="1" applyBorder="1" applyAlignment="1">
      <alignment horizontal="right" vertical="center"/>
    </xf>
    <xf numFmtId="3" fontId="6" fillId="0" borderId="162" xfId="1" applyNumberFormat="1" applyFont="1" applyBorder="1" applyAlignment="1">
      <alignment vertical="center"/>
    </xf>
    <xf numFmtId="3" fontId="6" fillId="0" borderId="166" xfId="1" applyNumberFormat="1" applyFont="1" applyBorder="1" applyAlignment="1">
      <alignment vertical="center"/>
    </xf>
    <xf numFmtId="3" fontId="5" fillId="0" borderId="97" xfId="1" applyNumberFormat="1" applyFont="1" applyBorder="1" applyAlignment="1">
      <alignment horizontal="right" vertical="center"/>
    </xf>
    <xf numFmtId="3" fontId="5" fillId="0" borderId="125" xfId="1" applyNumberFormat="1" applyFont="1" applyBorder="1" applyAlignment="1">
      <alignment horizontal="right" vertical="center"/>
    </xf>
    <xf numFmtId="3" fontId="5" fillId="0" borderId="43" xfId="1" applyNumberFormat="1" applyFont="1" applyFill="1" applyBorder="1" applyAlignment="1">
      <alignment horizontal="right" vertical="center"/>
    </xf>
    <xf numFmtId="3" fontId="6" fillId="3" borderId="109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/>
    <xf numFmtId="3" fontId="6" fillId="0" borderId="47" xfId="1" applyNumberFormat="1" applyFont="1" applyFill="1" applyBorder="1" applyAlignment="1">
      <alignment horizontal="right" vertical="center"/>
    </xf>
    <xf numFmtId="3" fontId="6" fillId="0" borderId="48" xfId="1" applyNumberFormat="1" applyFont="1" applyFill="1" applyBorder="1" applyAlignment="1">
      <alignment horizontal="right" vertical="center"/>
    </xf>
    <xf numFmtId="3" fontId="5" fillId="3" borderId="34" xfId="1" applyNumberFormat="1" applyFont="1" applyFill="1" applyBorder="1" applyAlignment="1">
      <alignment horizontal="right" vertical="center"/>
    </xf>
    <xf numFmtId="3" fontId="6" fillId="3" borderId="143" xfId="1" applyNumberFormat="1" applyFont="1" applyFill="1" applyBorder="1" applyAlignment="1">
      <alignment horizontal="right" vertical="center"/>
    </xf>
    <xf numFmtId="3" fontId="6" fillId="0" borderId="75" xfId="1" applyNumberFormat="1" applyFont="1" applyFill="1" applyBorder="1" applyAlignment="1">
      <alignment horizontal="right" vertical="center"/>
    </xf>
    <xf numFmtId="3" fontId="6" fillId="3" borderId="75" xfId="1" applyNumberFormat="1" applyFont="1" applyFill="1" applyBorder="1" applyAlignment="1">
      <alignment horizontal="right" vertical="center"/>
    </xf>
    <xf numFmtId="3" fontId="6" fillId="3" borderId="48" xfId="1" applyNumberFormat="1" applyFont="1" applyFill="1" applyBorder="1" applyAlignment="1">
      <alignment horizontal="right" vertical="center"/>
    </xf>
    <xf numFmtId="49" fontId="6" fillId="0" borderId="114" xfId="1" applyNumberFormat="1" applyFont="1" applyFill="1" applyBorder="1" applyAlignment="1">
      <alignment horizontal="left" vertical="center" wrapText="1"/>
    </xf>
    <xf numFmtId="0" fontId="50" fillId="0" borderId="0" xfId="1" applyFont="1"/>
    <xf numFmtId="3" fontId="2" fillId="0" borderId="4" xfId="1" applyNumberFormat="1" applyFont="1" applyBorder="1"/>
    <xf numFmtId="0" fontId="6" fillId="0" borderId="34" xfId="1" applyFont="1" applyBorder="1"/>
    <xf numFmtId="3" fontId="5" fillId="0" borderId="115" xfId="1" applyNumberFormat="1" applyFont="1" applyBorder="1"/>
    <xf numFmtId="3" fontId="6" fillId="0" borderId="48" xfId="1" applyNumberFormat="1" applyFont="1" applyBorder="1" applyAlignment="1">
      <alignment vertical="center"/>
    </xf>
    <xf numFmtId="0" fontId="6" fillId="0" borderId="143" xfId="1" applyFont="1" applyBorder="1"/>
    <xf numFmtId="49" fontId="3" fillId="0" borderId="33" xfId="1" applyNumberFormat="1" applyFont="1" applyBorder="1"/>
    <xf numFmtId="3" fontId="2" fillId="0" borderId="19" xfId="1" applyNumberFormat="1" applyFont="1" applyBorder="1"/>
    <xf numFmtId="0" fontId="2" fillId="0" borderId="143" xfId="1" applyFont="1" applyBorder="1"/>
    <xf numFmtId="0" fontId="2" fillId="0" borderId="18" xfId="1" applyFont="1" applyBorder="1"/>
    <xf numFmtId="0" fontId="2" fillId="0" borderId="34" xfId="1" applyFont="1" applyBorder="1"/>
    <xf numFmtId="10" fontId="3" fillId="2" borderId="52" xfId="1" applyNumberFormat="1" applyFont="1" applyFill="1" applyBorder="1" applyAlignment="1">
      <alignment vertical="center"/>
    </xf>
    <xf numFmtId="0" fontId="50" fillId="0" borderId="0" xfId="1" applyFont="1" applyAlignment="1">
      <alignment horizontal="left" vertical="center"/>
    </xf>
    <xf numFmtId="3" fontId="6" fillId="3" borderId="84" xfId="1" applyNumberFormat="1" applyFont="1" applyFill="1" applyBorder="1" applyAlignment="1">
      <alignment horizontal="right" vertical="center"/>
    </xf>
    <xf numFmtId="3" fontId="6" fillId="3" borderId="45" xfId="1" applyNumberFormat="1" applyFont="1" applyFill="1" applyBorder="1" applyAlignment="1">
      <alignment horizontal="right" vertical="center"/>
    </xf>
    <xf numFmtId="3" fontId="6" fillId="0" borderId="109" xfId="1" applyNumberFormat="1" applyFont="1" applyFill="1" applyBorder="1" applyAlignment="1">
      <alignment horizontal="right" vertical="center"/>
    </xf>
    <xf numFmtId="3" fontId="6" fillId="3" borderId="44" xfId="1" applyNumberFormat="1" applyFont="1" applyFill="1" applyBorder="1" applyAlignment="1">
      <alignment horizontal="right" vertical="center"/>
    </xf>
    <xf numFmtId="3" fontId="6" fillId="3" borderId="83" xfId="1" applyNumberFormat="1" applyFont="1" applyFill="1" applyBorder="1" applyAlignment="1">
      <alignment horizontal="right" vertical="center"/>
    </xf>
    <xf numFmtId="3" fontId="5" fillId="0" borderId="97" xfId="1" applyNumberFormat="1" applyFont="1" applyFill="1" applyBorder="1" applyAlignment="1">
      <alignment horizontal="right" vertical="center" shrinkToFit="1"/>
    </xf>
    <xf numFmtId="0" fontId="6" fillId="0" borderId="33" xfId="1" applyFont="1" applyBorder="1"/>
    <xf numFmtId="0" fontId="6" fillId="0" borderId="33" xfId="1" applyFont="1" applyBorder="1" applyAlignment="1">
      <alignment wrapText="1"/>
    </xf>
    <xf numFmtId="3" fontId="5" fillId="0" borderId="48" xfId="1" applyNumberFormat="1" applyFont="1" applyBorder="1"/>
    <xf numFmtId="3" fontId="6" fillId="0" borderId="44" xfId="1" applyNumberFormat="1" applyFont="1" applyBorder="1" applyAlignment="1">
      <alignment vertical="center"/>
    </xf>
    <xf numFmtId="3" fontId="6" fillId="0" borderId="17" xfId="1" applyNumberFormat="1" applyFont="1" applyBorder="1" applyAlignment="1">
      <alignment vertical="center"/>
    </xf>
    <xf numFmtId="0" fontId="2" fillId="5" borderId="81" xfId="1" applyFont="1" applyFill="1" applyBorder="1" applyAlignment="1">
      <alignment horizontal="left"/>
    </xf>
    <xf numFmtId="3" fontId="4" fillId="2" borderId="52" xfId="1" applyNumberFormat="1" applyFont="1" applyFill="1" applyBorder="1" applyAlignment="1">
      <alignment horizontal="left" vertical="center" wrapText="1"/>
    </xf>
    <xf numFmtId="0" fontId="6" fillId="0" borderId="19" xfId="1" applyFont="1" applyBorder="1"/>
    <xf numFmtId="0" fontId="2" fillId="0" borderId="33" xfId="1" applyFont="1" applyBorder="1"/>
    <xf numFmtId="0" fontId="2" fillId="0" borderId="19" xfId="1" applyFont="1" applyBorder="1"/>
    <xf numFmtId="3" fontId="6" fillId="0" borderId="44" xfId="1" applyNumberFormat="1" applyFont="1" applyBorder="1"/>
    <xf numFmtId="0" fontId="6" fillId="0" borderId="0" xfId="1" applyFont="1" applyAlignment="1"/>
    <xf numFmtId="3" fontId="6" fillId="0" borderId="143" xfId="1" applyNumberFormat="1" applyFont="1" applyBorder="1" applyAlignment="1"/>
    <xf numFmtId="3" fontId="6" fillId="0" borderId="34" xfId="1" applyNumberFormat="1" applyFont="1" applyBorder="1" applyAlignment="1"/>
    <xf numFmtId="3" fontId="6" fillId="0" borderId="19" xfId="1" applyNumberFormat="1" applyFont="1" applyBorder="1" applyAlignment="1"/>
    <xf numFmtId="3" fontId="5" fillId="0" borderId="0" xfId="2" applyNumberFormat="1" applyFont="1" applyFill="1" applyBorder="1" applyAlignment="1" applyProtection="1">
      <protection locked="0"/>
    </xf>
    <xf numFmtId="10" fontId="6" fillId="0" borderId="19" xfId="1" applyNumberFormat="1" applyFont="1" applyBorder="1" applyAlignment="1"/>
    <xf numFmtId="0" fontId="43" fillId="2" borderId="190" xfId="0" applyFont="1" applyFill="1" applyBorder="1" applyAlignment="1">
      <alignment horizontal="center"/>
    </xf>
    <xf numFmtId="49" fontId="34" fillId="3" borderId="81" xfId="1" applyNumberFormat="1" applyFont="1" applyFill="1" applyBorder="1" applyAlignment="1">
      <alignment horizontal="right" vertical="center"/>
    </xf>
    <xf numFmtId="49" fontId="34" fillId="3" borderId="36" xfId="1" applyNumberFormat="1" applyFont="1" applyFill="1" applyBorder="1" applyAlignment="1">
      <alignment horizontal="right" vertical="center"/>
    </xf>
    <xf numFmtId="0" fontId="6" fillId="2" borderId="51" xfId="1" applyFont="1" applyFill="1" applyBorder="1"/>
    <xf numFmtId="0" fontId="2" fillId="2" borderId="178" xfId="1" applyFill="1" applyBorder="1" applyAlignment="1">
      <alignment horizontal="center" vertical="center"/>
    </xf>
    <xf numFmtId="49" fontId="5" fillId="2" borderId="180" xfId="1" applyNumberFormat="1" applyFont="1" applyFill="1" applyBorder="1" applyAlignment="1">
      <alignment vertical="center"/>
    </xf>
    <xf numFmtId="49" fontId="5" fillId="2" borderId="30" xfId="1" applyNumberFormat="1" applyFont="1" applyFill="1" applyBorder="1" applyAlignment="1">
      <alignment vertical="center"/>
    </xf>
    <xf numFmtId="49" fontId="5" fillId="2" borderId="53" xfId="1" applyNumberFormat="1" applyFont="1" applyFill="1" applyBorder="1" applyAlignment="1">
      <alignment vertical="center"/>
    </xf>
    <xf numFmtId="0" fontId="2" fillId="2" borderId="83" xfId="1" applyFont="1" applyFill="1" applyBorder="1" applyAlignment="1">
      <alignment horizontal="center"/>
    </xf>
    <xf numFmtId="49" fontId="4" fillId="2" borderId="34" xfId="1" applyNumberFormat="1" applyFont="1" applyFill="1" applyBorder="1" applyAlignment="1">
      <alignment horizontal="center" vertical="center"/>
    </xf>
    <xf numFmtId="49" fontId="4" fillId="2" borderId="128" xfId="1" applyNumberFormat="1" applyFont="1" applyFill="1" applyBorder="1" applyAlignment="1">
      <alignment horizontal="center" vertical="center"/>
    </xf>
    <xf numFmtId="49" fontId="5" fillId="2" borderId="97" xfId="1" applyNumberFormat="1" applyFont="1" applyFill="1" applyBorder="1" applyAlignment="1">
      <alignment horizontal="center" vertical="center"/>
    </xf>
    <xf numFmtId="49" fontId="6" fillId="0" borderId="34" xfId="1" applyNumberFormat="1" applyFont="1" applyBorder="1" applyAlignment="1">
      <alignment horizontal="center"/>
    </xf>
    <xf numFmtId="49" fontId="6" fillId="0" borderId="34" xfId="1" applyNumberFormat="1" applyFont="1" applyBorder="1" applyAlignment="1">
      <alignment horizontal="center" wrapText="1"/>
    </xf>
    <xf numFmtId="49" fontId="2" fillId="0" borderId="34" xfId="1" applyNumberFormat="1" applyFont="1" applyBorder="1" applyAlignment="1">
      <alignment horizontal="center"/>
    </xf>
    <xf numFmtId="49" fontId="5" fillId="2" borderId="89" xfId="1" applyNumberFormat="1" applyFont="1" applyFill="1" applyBorder="1" applyAlignment="1">
      <alignment horizontal="center" vertical="center"/>
    </xf>
    <xf numFmtId="49" fontId="5" fillId="2" borderId="88" xfId="1" applyNumberFormat="1" applyFont="1" applyFill="1" applyBorder="1" applyAlignment="1">
      <alignment horizontal="center" vertical="center"/>
    </xf>
    <xf numFmtId="49" fontId="4" fillId="2" borderId="89" xfId="1" applyNumberFormat="1" applyFont="1" applyFill="1" applyBorder="1" applyAlignment="1">
      <alignment horizontal="center" vertical="center"/>
    </xf>
    <xf numFmtId="49" fontId="4" fillId="0" borderId="34" xfId="1" applyNumberFormat="1" applyFont="1" applyBorder="1" applyAlignment="1">
      <alignment horizontal="center"/>
    </xf>
    <xf numFmtId="49" fontId="4" fillId="0" borderId="34" xfId="1" applyNumberFormat="1" applyFont="1" applyBorder="1" applyAlignment="1">
      <alignment horizontal="center" wrapText="1"/>
    </xf>
    <xf numFmtId="49" fontId="4" fillId="2" borderId="88" xfId="1" applyNumberFormat="1" applyFont="1" applyFill="1" applyBorder="1" applyAlignment="1">
      <alignment horizontal="center" vertical="center" wrapText="1"/>
    </xf>
    <xf numFmtId="49" fontId="6" fillId="3" borderId="84" xfId="1" applyNumberFormat="1" applyFont="1" applyFill="1" applyBorder="1" applyAlignment="1">
      <alignment horizontal="left" vertical="center" wrapText="1"/>
    </xf>
    <xf numFmtId="3" fontId="3" fillId="2" borderId="86" xfId="1" applyNumberFormat="1" applyFont="1" applyFill="1" applyBorder="1" applyAlignment="1">
      <alignment vertical="center"/>
    </xf>
    <xf numFmtId="49" fontId="6" fillId="0" borderId="29" xfId="1" applyNumberFormat="1" applyFont="1" applyBorder="1" applyAlignment="1">
      <alignment horizontal="center"/>
    </xf>
    <xf numFmtId="49" fontId="4" fillId="0" borderId="29" xfId="1" applyNumberFormat="1" applyFont="1" applyBorder="1" applyAlignment="1">
      <alignment horizontal="center"/>
    </xf>
    <xf numFmtId="49" fontId="4" fillId="3" borderId="34" xfId="1" applyNumberFormat="1" applyFont="1" applyFill="1" applyBorder="1" applyAlignment="1">
      <alignment horizontal="center"/>
    </xf>
    <xf numFmtId="49" fontId="3" fillId="2" borderId="88" xfId="1" applyNumberFormat="1" applyFont="1" applyFill="1" applyBorder="1" applyAlignment="1">
      <alignment horizontal="center" vertical="center"/>
    </xf>
    <xf numFmtId="49" fontId="4" fillId="2" borderId="88" xfId="1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wrapText="1"/>
    </xf>
    <xf numFmtId="49" fontId="6" fillId="0" borderId="130" xfId="1" applyNumberFormat="1" applyFont="1" applyBorder="1" applyAlignment="1">
      <alignment vertical="center"/>
    </xf>
    <xf numFmtId="49" fontId="6" fillId="0" borderId="130" xfId="1" applyNumberFormat="1" applyFont="1" applyBorder="1" applyAlignment="1">
      <alignment vertical="center" wrapText="1"/>
    </xf>
    <xf numFmtId="0" fontId="6" fillId="0" borderId="130" xfId="1" applyFont="1" applyBorder="1"/>
    <xf numFmtId="0" fontId="7" fillId="0" borderId="19" xfId="1" applyFont="1" applyBorder="1"/>
    <xf numFmtId="0" fontId="2" fillId="0" borderId="135" xfId="1" applyFont="1" applyBorder="1"/>
    <xf numFmtId="3" fontId="12" fillId="2" borderId="19" xfId="0" applyNumberFormat="1" applyFont="1" applyFill="1" applyBorder="1" applyAlignment="1">
      <alignment horizontal="center" vertical="top" wrapText="1"/>
    </xf>
    <xf numFmtId="3" fontId="5" fillId="2" borderId="56" xfId="1" applyNumberFormat="1" applyFont="1" applyFill="1" applyBorder="1" applyAlignment="1">
      <alignment horizontal="right" vertical="center" shrinkToFit="1"/>
    </xf>
    <xf numFmtId="0" fontId="2" fillId="0" borderId="0" xfId="1" applyFont="1" applyBorder="1" applyAlignment="1">
      <alignment horizontal="right" shrinkToFit="1"/>
    </xf>
    <xf numFmtId="0" fontId="3" fillId="2" borderId="3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49" fontId="4" fillId="2" borderId="130" xfId="1" applyNumberFormat="1" applyFont="1" applyFill="1" applyBorder="1" applyAlignment="1">
      <alignment horizontal="left" vertical="center"/>
    </xf>
    <xf numFmtId="49" fontId="4" fillId="2" borderId="131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3" fontId="4" fillId="2" borderId="117" xfId="1" applyNumberFormat="1" applyFont="1" applyFill="1" applyBorder="1" applyAlignment="1">
      <alignment horizontal="center" vertical="center" wrapText="1"/>
    </xf>
    <xf numFmtId="3" fontId="4" fillId="2" borderId="128" xfId="1" applyNumberFormat="1" applyFont="1" applyFill="1" applyBorder="1" applyAlignment="1">
      <alignment horizontal="center" vertical="center" wrapText="1"/>
    </xf>
    <xf numFmtId="3" fontId="4" fillId="2" borderId="33" xfId="1" applyNumberFormat="1" applyFont="1" applyFill="1" applyBorder="1" applyAlignment="1">
      <alignment horizontal="center" vertical="center" wrapText="1"/>
    </xf>
    <xf numFmtId="3" fontId="4" fillId="2" borderId="133" xfId="1" applyNumberFormat="1" applyFont="1" applyFill="1" applyBorder="1" applyAlignment="1">
      <alignment horizontal="center" vertical="center" wrapText="1"/>
    </xf>
    <xf numFmtId="3" fontId="4" fillId="2" borderId="61" xfId="1" applyNumberFormat="1" applyFont="1" applyFill="1" applyBorder="1" applyAlignment="1">
      <alignment horizontal="center" vertical="center" wrapText="1"/>
    </xf>
    <xf numFmtId="3" fontId="4" fillId="2" borderId="160" xfId="1" applyNumberFormat="1" applyFont="1" applyFill="1" applyBorder="1" applyAlignment="1">
      <alignment horizontal="center" vertical="center" wrapText="1"/>
    </xf>
    <xf numFmtId="3" fontId="4" fillId="2" borderId="40" xfId="1" applyNumberFormat="1" applyFont="1" applyFill="1" applyBorder="1" applyAlignment="1">
      <alignment horizontal="center" vertical="center" wrapText="1"/>
    </xf>
    <xf numFmtId="0" fontId="0" fillId="0" borderId="140" xfId="0" applyBorder="1" applyAlignment="1">
      <alignment horizontal="center" vertical="center" wrapText="1"/>
    </xf>
    <xf numFmtId="3" fontId="4" fillId="2" borderId="34" xfId="1" applyNumberFormat="1" applyFont="1" applyFill="1" applyBorder="1" applyAlignment="1">
      <alignment horizontal="center" vertical="center" wrapText="1"/>
    </xf>
    <xf numFmtId="49" fontId="4" fillId="2" borderId="68" xfId="1" applyNumberFormat="1" applyFont="1" applyFill="1" applyBorder="1" applyAlignment="1">
      <alignment horizontal="center" vertical="center"/>
    </xf>
    <xf numFmtId="0" fontId="43" fillId="0" borderId="154" xfId="0" applyFont="1" applyBorder="1" applyAlignment="1">
      <alignment horizontal="center" vertical="center"/>
    </xf>
    <xf numFmtId="3" fontId="8" fillId="2" borderId="35" xfId="1" applyNumberFormat="1" applyFont="1" applyFill="1" applyBorder="1" applyAlignment="1">
      <alignment horizontal="center" wrapText="1"/>
    </xf>
    <xf numFmtId="3" fontId="8" fillId="2" borderId="144" xfId="1" applyNumberFormat="1" applyFont="1" applyFill="1" applyBorder="1" applyAlignment="1">
      <alignment horizontal="center" wrapText="1"/>
    </xf>
    <xf numFmtId="3" fontId="8" fillId="2" borderId="40" xfId="1" applyNumberFormat="1" applyFont="1" applyFill="1" applyBorder="1" applyAlignment="1">
      <alignment horizontal="center" wrapText="1"/>
    </xf>
    <xf numFmtId="3" fontId="8" fillId="2" borderId="140" xfId="1" applyNumberFormat="1" applyFont="1" applyFill="1" applyBorder="1" applyAlignment="1">
      <alignment horizontal="center" wrapText="1"/>
    </xf>
    <xf numFmtId="0" fontId="3" fillId="2" borderId="30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3" fillId="2" borderId="32" xfId="1" applyFont="1" applyFill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 vertical="center" wrapText="1"/>
    </xf>
    <xf numFmtId="3" fontId="4" fillId="2" borderId="144" xfId="1" applyNumberFormat="1" applyFont="1" applyFill="1" applyBorder="1" applyAlignment="1">
      <alignment horizontal="center" vertical="center" wrapText="1"/>
    </xf>
    <xf numFmtId="3" fontId="4" fillId="2" borderId="67" xfId="1" applyNumberFormat="1" applyFont="1" applyFill="1" applyBorder="1" applyAlignment="1">
      <alignment horizontal="center" vertical="center" wrapText="1"/>
    </xf>
    <xf numFmtId="3" fontId="4" fillId="2" borderId="151" xfId="1" applyNumberFormat="1" applyFont="1" applyFill="1" applyBorder="1" applyAlignment="1">
      <alignment horizontal="center" vertical="center" wrapText="1"/>
    </xf>
    <xf numFmtId="49" fontId="4" fillId="2" borderId="33" xfId="1" applyNumberFormat="1" applyFont="1" applyFill="1" applyBorder="1" applyAlignment="1">
      <alignment horizontal="left" vertical="center"/>
    </xf>
    <xf numFmtId="49" fontId="4" fillId="2" borderId="133" xfId="1" applyNumberFormat="1" applyFont="1" applyFill="1" applyBorder="1" applyAlignment="1">
      <alignment horizontal="left" vertical="center"/>
    </xf>
    <xf numFmtId="3" fontId="8" fillId="2" borderId="67" xfId="1" applyNumberFormat="1" applyFont="1" applyFill="1" applyBorder="1" applyAlignment="1">
      <alignment horizontal="center" vertical="center" wrapText="1"/>
    </xf>
    <xf numFmtId="3" fontId="8" fillId="2" borderId="151" xfId="1" applyNumberFormat="1" applyFont="1" applyFill="1" applyBorder="1" applyAlignment="1">
      <alignment horizontal="center" vertical="center" wrapText="1"/>
    </xf>
    <xf numFmtId="3" fontId="8" fillId="2" borderId="40" xfId="1" applyNumberFormat="1" applyFont="1" applyFill="1" applyBorder="1" applyAlignment="1">
      <alignment horizontal="center" vertical="center" wrapText="1"/>
    </xf>
    <xf numFmtId="3" fontId="8" fillId="2" borderId="140" xfId="1" applyNumberFormat="1" applyFont="1" applyFill="1" applyBorder="1" applyAlignment="1">
      <alignment horizontal="center" vertical="center" wrapText="1"/>
    </xf>
    <xf numFmtId="49" fontId="4" fillId="2" borderId="19" xfId="1" applyNumberFormat="1" applyFont="1" applyFill="1" applyBorder="1" applyAlignment="1">
      <alignment horizontal="center" vertical="center"/>
    </xf>
    <xf numFmtId="0" fontId="43" fillId="0" borderId="191" xfId="0" applyFont="1" applyBorder="1" applyAlignment="1">
      <alignment horizontal="center" vertical="center"/>
    </xf>
    <xf numFmtId="0" fontId="43" fillId="0" borderId="140" xfId="0" applyFont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3" fontId="8" fillId="2" borderId="35" xfId="1" applyNumberFormat="1" applyFont="1" applyFill="1" applyBorder="1" applyAlignment="1">
      <alignment horizontal="center" vertical="center" wrapText="1"/>
    </xf>
    <xf numFmtId="3" fontId="8" fillId="2" borderId="144" xfId="1" applyNumberFormat="1" applyFont="1" applyFill="1" applyBorder="1" applyAlignment="1">
      <alignment horizontal="center" vertical="center" wrapText="1"/>
    </xf>
    <xf numFmtId="0" fontId="8" fillId="2" borderId="77" xfId="1" applyFont="1" applyFill="1" applyBorder="1" applyAlignment="1">
      <alignment wrapText="1" shrinkToFit="1"/>
    </xf>
    <xf numFmtId="0" fontId="44" fillId="2" borderId="69" xfId="0" applyFont="1" applyFill="1" applyBorder="1" applyAlignment="1">
      <alignment wrapText="1" shrinkToFit="1"/>
    </xf>
    <xf numFmtId="3" fontId="4" fillId="2" borderId="53" xfId="1" applyNumberFormat="1" applyFont="1" applyFill="1" applyBorder="1" applyAlignment="1">
      <alignment horizontal="center"/>
    </xf>
    <xf numFmtId="3" fontId="4" fillId="2" borderId="51" xfId="1" applyNumberFormat="1" applyFont="1" applyFill="1" applyBorder="1" applyAlignment="1">
      <alignment horizontal="center"/>
    </xf>
    <xf numFmtId="3" fontId="4" fillId="2" borderId="27" xfId="1" applyNumberFormat="1" applyFont="1" applyFill="1" applyBorder="1" applyAlignment="1">
      <alignment horizontal="center"/>
    </xf>
    <xf numFmtId="3" fontId="4" fillId="2" borderId="20" xfId="1" applyNumberFormat="1" applyFont="1" applyFill="1" applyBorder="1" applyAlignment="1">
      <alignment horizontal="center"/>
    </xf>
    <xf numFmtId="49" fontId="5" fillId="0" borderId="10" xfId="1" applyNumberFormat="1" applyFont="1" applyBorder="1" applyAlignment="1">
      <alignment horizontal="center" vertical="center" wrapText="1"/>
    </xf>
    <xf numFmtId="0" fontId="2" fillId="0" borderId="118" xfId="1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horizontal="center"/>
    </xf>
    <xf numFmtId="3" fontId="4" fillId="2" borderId="52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19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top" wrapText="1"/>
    </xf>
    <xf numFmtId="0" fontId="2" fillId="2" borderId="19" xfId="1" applyFont="1" applyFill="1" applyBorder="1" applyAlignment="1">
      <alignment horizontal="center" vertical="top" wrapText="1"/>
    </xf>
    <xf numFmtId="3" fontId="4" fillId="2" borderId="29" xfId="1" applyNumberFormat="1" applyFont="1" applyFill="1" applyBorder="1" applyAlignment="1">
      <alignment horizontal="center" vertical="top" wrapText="1"/>
    </xf>
    <xf numFmtId="0" fontId="2" fillId="2" borderId="34" xfId="1" applyFont="1" applyFill="1" applyBorder="1" applyAlignment="1">
      <alignment horizontal="center" vertical="top" wrapText="1"/>
    </xf>
    <xf numFmtId="3" fontId="9" fillId="2" borderId="29" xfId="1" applyNumberFormat="1" applyFont="1" applyFill="1" applyBorder="1" applyAlignment="1">
      <alignment horizontal="center" vertical="top" wrapText="1"/>
    </xf>
    <xf numFmtId="0" fontId="12" fillId="2" borderId="34" xfId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center"/>
    </xf>
    <xf numFmtId="0" fontId="43" fillId="0" borderId="0" xfId="0" applyFont="1" applyAlignment="1"/>
    <xf numFmtId="0" fontId="49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2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1" applyFont="1" applyAlignment="1">
      <alignment horizontal="right"/>
    </xf>
    <xf numFmtId="0" fontId="2" fillId="0" borderId="0" xfId="2" applyFont="1" applyAlignment="1">
      <alignment horizontal="right" shrinkToFit="1"/>
    </xf>
    <xf numFmtId="0" fontId="2" fillId="0" borderId="0" xfId="2" applyFont="1" applyBorder="1" applyAlignment="1">
      <alignment horizontal="right" shrinkToFit="1"/>
    </xf>
    <xf numFmtId="3" fontId="4" fillId="2" borderId="140" xfId="1" applyNumberFormat="1" applyFont="1" applyFill="1" applyBorder="1" applyAlignment="1">
      <alignment horizontal="center" vertical="center" wrapText="1"/>
    </xf>
    <xf numFmtId="0" fontId="6" fillId="3" borderId="0" xfId="1" applyFont="1" applyFill="1" applyAlignment="1" applyProtection="1">
      <alignment wrapText="1"/>
    </xf>
    <xf numFmtId="0" fontId="1" fillId="0" borderId="0" xfId="0" applyFont="1" applyAlignment="1">
      <alignment wrapText="1"/>
    </xf>
    <xf numFmtId="0" fontId="2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47" fillId="2" borderId="27" xfId="0" applyFont="1" applyFill="1" applyBorder="1" applyAlignment="1">
      <alignment vertical="center"/>
    </xf>
    <xf numFmtId="0" fontId="49" fillId="2" borderId="20" xfId="0" applyFont="1" applyFill="1" applyBorder="1" applyAlignment="1">
      <alignment vertical="center"/>
    </xf>
    <xf numFmtId="0" fontId="49" fillId="2" borderId="33" xfId="0" applyFont="1" applyFill="1" applyBorder="1" applyAlignment="1">
      <alignment vertical="center"/>
    </xf>
    <xf numFmtId="0" fontId="49" fillId="2" borderId="19" xfId="0" applyFont="1" applyFill="1" applyBorder="1" applyAlignment="1">
      <alignment vertical="center"/>
    </xf>
    <xf numFmtId="0" fontId="49" fillId="2" borderId="178" xfId="0" applyFont="1" applyFill="1" applyBorder="1" applyAlignment="1">
      <alignment vertical="center"/>
    </xf>
    <xf numFmtId="0" fontId="49" fillId="2" borderId="138" xfId="0" applyFont="1" applyFill="1" applyBorder="1" applyAlignment="1">
      <alignment vertical="center"/>
    </xf>
    <xf numFmtId="0" fontId="2" fillId="2" borderId="51" xfId="1" applyFont="1" applyFill="1" applyBorder="1" applyAlignment="1">
      <alignment horizontal="left"/>
    </xf>
    <xf numFmtId="0" fontId="2" fillId="2" borderId="51" xfId="1" applyFont="1" applyFill="1" applyBorder="1" applyAlignment="1"/>
    <xf numFmtId="0" fontId="2" fillId="2" borderId="52" xfId="1" applyFont="1" applyFill="1" applyBorder="1" applyAlignment="1"/>
    <xf numFmtId="3" fontId="23" fillId="2" borderId="79" xfId="1" applyNumberFormat="1" applyFont="1" applyFill="1" applyBorder="1" applyAlignment="1" applyProtection="1">
      <alignment horizontal="center"/>
    </xf>
    <xf numFmtId="3" fontId="23" fillId="2" borderId="62" xfId="1" applyNumberFormat="1" applyFont="1" applyFill="1" applyBorder="1" applyAlignment="1" applyProtection="1">
      <alignment horizontal="center"/>
    </xf>
    <xf numFmtId="3" fontId="23" fillId="2" borderId="177" xfId="1" applyNumberFormat="1" applyFont="1" applyFill="1" applyBorder="1" applyAlignment="1" applyProtection="1">
      <alignment horizontal="center"/>
    </xf>
    <xf numFmtId="3" fontId="23" fillId="2" borderId="78" xfId="1" applyNumberFormat="1" applyFont="1" applyFill="1" applyBorder="1" applyAlignment="1" applyProtection="1">
      <alignment horizontal="center"/>
    </xf>
    <xf numFmtId="3" fontId="23" fillId="2" borderId="103" xfId="1" applyNumberFormat="1" applyFont="1" applyFill="1" applyBorder="1" applyAlignment="1" applyProtection="1">
      <alignment horizontal="center"/>
    </xf>
    <xf numFmtId="0" fontId="5" fillId="2" borderId="53" xfId="1" applyFont="1" applyFill="1" applyBorder="1" applyAlignment="1">
      <alignment horizontal="center"/>
    </xf>
    <xf numFmtId="0" fontId="5" fillId="2" borderId="51" xfId="1" applyFont="1" applyFill="1" applyBorder="1" applyAlignment="1">
      <alignment horizontal="center"/>
    </xf>
    <xf numFmtId="0" fontId="2" fillId="2" borderId="52" xfId="1" applyFill="1" applyBorder="1" applyAlignment="1">
      <alignment horizontal="center"/>
    </xf>
    <xf numFmtId="0" fontId="2" fillId="2" borderId="51" xfId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27" fillId="2" borderId="29" xfId="1" applyFont="1" applyFill="1" applyBorder="1" applyAlignment="1">
      <alignment horizontal="center" vertical="center" wrapText="1"/>
    </xf>
    <xf numFmtId="0" fontId="27" fillId="2" borderId="34" xfId="1" applyFont="1" applyFill="1" applyBorder="1" applyAlignment="1">
      <alignment horizontal="center" vertical="center" wrapText="1"/>
    </xf>
    <xf numFmtId="0" fontId="27" fillId="2" borderId="136" xfId="1" applyFont="1" applyFill="1" applyBorder="1" applyAlignment="1">
      <alignment horizontal="center" vertical="center" wrapText="1"/>
    </xf>
    <xf numFmtId="0" fontId="5" fillId="2" borderId="52" xfId="1" applyFont="1" applyFill="1" applyBorder="1" applyAlignment="1">
      <alignment horizontal="center"/>
    </xf>
    <xf numFmtId="0" fontId="10" fillId="3" borderId="0" xfId="1" applyFont="1" applyFill="1" applyAlignment="1">
      <alignment horizontal="right"/>
    </xf>
    <xf numFmtId="0" fontId="0" fillId="3" borderId="0" xfId="0" applyFill="1" applyAlignment="1"/>
    <xf numFmtId="0" fontId="2" fillId="3" borderId="0" xfId="1" applyFill="1" applyBorder="1" applyAlignment="1">
      <alignment horizontal="right"/>
    </xf>
    <xf numFmtId="0" fontId="2" fillId="3" borderId="0" xfId="1" applyFill="1" applyBorder="1" applyAlignment="1"/>
    <xf numFmtId="0" fontId="5" fillId="5" borderId="62" xfId="1" applyFont="1" applyFill="1" applyBorder="1" applyAlignment="1">
      <alignment horizontal="center"/>
    </xf>
    <xf numFmtId="0" fontId="2" fillId="2" borderId="51" xfId="1" applyFill="1" applyBorder="1" applyAlignment="1"/>
    <xf numFmtId="0" fontId="2" fillId="2" borderId="52" xfId="1" applyFill="1" applyBorder="1" applyAlignment="1"/>
    <xf numFmtId="0" fontId="8" fillId="5" borderId="61" xfId="1" applyFont="1" applyFill="1" applyBorder="1" applyAlignment="1">
      <alignment horizontal="center" vertical="center" wrapText="1"/>
    </xf>
    <xf numFmtId="0" fontId="8" fillId="5" borderId="80" xfId="1" applyFont="1" applyFill="1" applyBorder="1" applyAlignment="1">
      <alignment horizontal="center" vertical="center" wrapText="1"/>
    </xf>
    <xf numFmtId="0" fontId="26" fillId="5" borderId="62" xfId="1" applyFont="1" applyFill="1" applyBorder="1" applyAlignment="1">
      <alignment horizontal="center" vertical="center" wrapText="1"/>
    </xf>
    <xf numFmtId="0" fontId="26" fillId="5" borderId="0" xfId="1" applyFont="1" applyFill="1" applyBorder="1" applyAlignment="1">
      <alignment horizontal="center" vertical="center" wrapText="1"/>
    </xf>
    <xf numFmtId="0" fontId="26" fillId="5" borderId="25" xfId="1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/>
    </xf>
    <xf numFmtId="0" fontId="49" fillId="2" borderId="28" xfId="0" applyFont="1" applyFill="1" applyBorder="1" applyAlignment="1">
      <alignment horizontal="center" vertical="center"/>
    </xf>
    <xf numFmtId="0" fontId="49" fillId="2" borderId="33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178" xfId="0" applyFont="1" applyFill="1" applyBorder="1" applyAlignment="1">
      <alignment horizontal="center" vertical="center"/>
    </xf>
    <xf numFmtId="0" fontId="49" fillId="2" borderId="25" xfId="0" applyFont="1" applyFill="1" applyBorder="1" applyAlignment="1">
      <alignment horizontal="center" vertical="center"/>
    </xf>
    <xf numFmtId="0" fontId="2" fillId="3" borderId="0" xfId="1" applyFill="1" applyAlignment="1">
      <alignment wrapText="1"/>
    </xf>
    <xf numFmtId="0" fontId="0" fillId="3" borderId="0" xfId="0" applyFill="1" applyAlignment="1">
      <alignment wrapText="1"/>
    </xf>
    <xf numFmtId="3" fontId="23" fillId="2" borderId="105" xfId="1" applyNumberFormat="1" applyFont="1" applyFill="1" applyBorder="1" applyAlignment="1" applyProtection="1">
      <alignment horizontal="center"/>
    </xf>
    <xf numFmtId="0" fontId="28" fillId="2" borderId="29" xfId="1" applyFont="1" applyFill="1" applyBorder="1" applyAlignment="1">
      <alignment horizontal="center" vertical="center"/>
    </xf>
    <xf numFmtId="0" fontId="28" fillId="2" borderId="34" xfId="1" applyFont="1" applyFill="1" applyBorder="1" applyAlignment="1">
      <alignment horizontal="center" vertical="center"/>
    </xf>
    <xf numFmtId="0" fontId="2" fillId="2" borderId="136" xfId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/>
    </xf>
    <xf numFmtId="0" fontId="27" fillId="2" borderId="20" xfId="1" applyFont="1" applyFill="1" applyBorder="1" applyAlignment="1">
      <alignment horizontal="center" vertical="center" wrapText="1"/>
    </xf>
    <xf numFmtId="0" fontId="27" fillId="2" borderId="19" xfId="1" applyFont="1" applyFill="1" applyBorder="1" applyAlignment="1">
      <alignment horizontal="center" vertical="center" wrapText="1"/>
    </xf>
    <xf numFmtId="0" fontId="27" fillId="2" borderId="138" xfId="1" applyFont="1" applyFill="1" applyBorder="1" applyAlignment="1">
      <alignment horizontal="center" vertical="center" wrapText="1"/>
    </xf>
    <xf numFmtId="49" fontId="4" fillId="2" borderId="29" xfId="1" applyNumberFormat="1" applyFont="1" applyFill="1" applyBorder="1" applyAlignment="1">
      <alignment horizontal="center" vertical="center" wrapText="1"/>
    </xf>
    <xf numFmtId="49" fontId="4" fillId="2" borderId="34" xfId="1" applyNumberFormat="1" applyFont="1" applyFill="1" applyBorder="1" applyAlignment="1">
      <alignment horizontal="center" vertical="center" wrapText="1"/>
    </xf>
    <xf numFmtId="3" fontId="4" fillId="2" borderId="79" xfId="1" applyNumberFormat="1" applyFont="1" applyFill="1" applyBorder="1" applyAlignment="1">
      <alignment horizontal="center"/>
    </xf>
    <xf numFmtId="3" fontId="4" fillId="2" borderId="78" xfId="1" applyNumberFormat="1" applyFont="1" applyFill="1" applyBorder="1" applyAlignment="1">
      <alignment horizontal="center"/>
    </xf>
    <xf numFmtId="3" fontId="4" fillId="2" borderId="103" xfId="1" applyNumberFormat="1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25" xfId="1" applyBorder="1" applyAlignment="1">
      <alignment horizontal="right"/>
    </xf>
    <xf numFmtId="0" fontId="5" fillId="5" borderId="24" xfId="1" applyFont="1" applyFill="1" applyBorder="1" applyAlignment="1">
      <alignment horizontal="center"/>
    </xf>
    <xf numFmtId="0" fontId="2" fillId="0" borderId="23" xfId="1" applyBorder="1" applyAlignment="1">
      <alignment horizontal="center"/>
    </xf>
    <xf numFmtId="0" fontId="27" fillId="5" borderId="67" xfId="1" applyFont="1" applyFill="1" applyBorder="1" applyAlignment="1">
      <alignment horizontal="center" vertical="center" wrapText="1"/>
    </xf>
    <xf numFmtId="0" fontId="27" fillId="5" borderId="18" xfId="1" applyFont="1" applyFill="1" applyBorder="1" applyAlignment="1">
      <alignment horizontal="center" vertical="center" wrapText="1"/>
    </xf>
    <xf numFmtId="0" fontId="28" fillId="2" borderId="13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1" applyFont="1" applyAlignment="1">
      <alignment horizontal="left" wrapText="1"/>
    </xf>
    <xf numFmtId="49" fontId="10" fillId="0" borderId="0" xfId="1" applyNumberFormat="1" applyFont="1" applyAlignment="1">
      <alignment horizontal="right"/>
    </xf>
    <xf numFmtId="3" fontId="4" fillId="2" borderId="83" xfId="1" applyNumberFormat="1" applyFont="1" applyFill="1" applyBorder="1" applyAlignment="1">
      <alignment horizontal="center"/>
    </xf>
    <xf numFmtId="0" fontId="44" fillId="2" borderId="73" xfId="0" applyFont="1" applyFill="1" applyBorder="1" applyAlignment="1">
      <alignment wrapText="1" shrinkToFit="1"/>
    </xf>
    <xf numFmtId="49" fontId="5" fillId="0" borderId="51" xfId="1" applyNumberFormat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49" fontId="4" fillId="2" borderId="33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justify" vertical="justify"/>
    </xf>
    <xf numFmtId="0" fontId="3" fillId="0" borderId="0" xfId="1" applyFont="1" applyAlignment="1">
      <alignment horizontal="justify" vertical="justify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1" xfId="1" applyNumberFormat="1" applyFont="1" applyFill="1" applyBorder="1" applyAlignment="1">
      <alignment horizontal="center" vertical="center" wrapText="1"/>
    </xf>
    <xf numFmtId="49" fontId="5" fillId="0" borderId="119" xfId="1" applyNumberFormat="1" applyFont="1" applyBorder="1" applyAlignment="1">
      <alignment horizontal="center" vertical="center" wrapText="1"/>
    </xf>
    <xf numFmtId="0" fontId="2" fillId="0" borderId="52" xfId="1" applyBorder="1" applyAlignment="1">
      <alignment horizontal="center" vertical="center" wrapText="1"/>
    </xf>
    <xf numFmtId="0" fontId="0" fillId="0" borderId="51" xfId="0" applyBorder="1" applyAlignment="1"/>
    <xf numFmtId="0" fontId="0" fillId="0" borderId="52" xfId="0" applyBorder="1" applyAlignment="1"/>
    <xf numFmtId="3" fontId="4" fillId="2" borderId="84" xfId="1" applyNumberFormat="1" applyFont="1" applyFill="1" applyBorder="1" applyAlignment="1">
      <alignment horizontal="center"/>
    </xf>
    <xf numFmtId="0" fontId="0" fillId="0" borderId="83" xfId="0" applyBorder="1" applyAlignment="1"/>
    <xf numFmtId="0" fontId="0" fillId="0" borderId="17" xfId="0" applyBorder="1" applyAlignment="1"/>
    <xf numFmtId="0" fontId="4" fillId="0" borderId="0" xfId="1" applyFont="1" applyFill="1" applyAlignment="1">
      <alignment horizontal="justify" vertical="justify"/>
    </xf>
    <xf numFmtId="0" fontId="4" fillId="0" borderId="0" xfId="1" applyFont="1" applyAlignment="1">
      <alignment horizontal="justify" vertical="justify"/>
    </xf>
    <xf numFmtId="0" fontId="2" fillId="0" borderId="0" xfId="1" applyFont="1" applyAlignment="1">
      <alignment horizontal="left" wrapText="1" shrinkToFit="1"/>
    </xf>
    <xf numFmtId="173" fontId="3" fillId="0" borderId="0" xfId="1" applyNumberFormat="1" applyFont="1" applyFill="1" applyAlignment="1">
      <alignment horizontal="right" shrinkToFit="1"/>
    </xf>
    <xf numFmtId="173" fontId="33" fillId="0" borderId="0" xfId="1" applyNumberFormat="1" applyFont="1" applyFill="1" applyBorder="1" applyAlignment="1">
      <alignment horizontal="right" wrapText="1" shrinkToFit="1"/>
    </xf>
    <xf numFmtId="0" fontId="48" fillId="0" borderId="0" xfId="0" applyFont="1" applyFill="1" applyBorder="1" applyAlignment="1">
      <alignment wrapText="1"/>
    </xf>
    <xf numFmtId="3" fontId="3" fillId="2" borderId="53" xfId="1" applyNumberFormat="1" applyFont="1" applyFill="1" applyBorder="1" applyAlignment="1">
      <alignment horizontal="center"/>
    </xf>
    <xf numFmtId="3" fontId="3" fillId="2" borderId="51" xfId="1" applyNumberFormat="1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43" fillId="0" borderId="51" xfId="0" applyFont="1" applyBorder="1" applyAlignment="1">
      <alignment horizontal="center"/>
    </xf>
    <xf numFmtId="3" fontId="4" fillId="2" borderId="119" xfId="1" applyNumberFormat="1" applyFont="1" applyFill="1" applyBorder="1" applyAlignment="1">
      <alignment horizontal="center"/>
    </xf>
    <xf numFmtId="49" fontId="5" fillId="2" borderId="53" xfId="1" applyNumberFormat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3" fontId="4" fillId="2" borderId="82" xfId="1" applyNumberFormat="1" applyFont="1" applyFill="1" applyBorder="1" applyAlignment="1">
      <alignment horizontal="center"/>
    </xf>
    <xf numFmtId="0" fontId="57" fillId="0" borderId="0" xfId="1" applyFont="1" applyAlignment="1">
      <alignment horizontal="left" shrinkToFit="1"/>
    </xf>
    <xf numFmtId="0" fontId="2" fillId="0" borderId="0" xfId="1" applyFont="1" applyFill="1" applyAlignment="1">
      <alignment horizontal="left" wrapText="1" shrinkToFit="1"/>
    </xf>
    <xf numFmtId="0" fontId="2" fillId="0" borderId="0" xfId="1" applyFont="1" applyFill="1" applyAlignment="1">
      <alignment horizontal="left" wrapText="1"/>
    </xf>
    <xf numFmtId="0" fontId="2" fillId="0" borderId="0" xfId="1" applyAlignment="1">
      <alignment horizontal="justify" wrapText="1"/>
    </xf>
    <xf numFmtId="0" fontId="11" fillId="0" borderId="0" xfId="1" applyFont="1" applyAlignment="1">
      <alignment horizontal="right"/>
    </xf>
    <xf numFmtId="49" fontId="4" fillId="2" borderId="34" xfId="1" applyNumberFormat="1" applyFont="1" applyFill="1" applyBorder="1" applyAlignment="1">
      <alignment horizontal="left" vertical="center"/>
    </xf>
    <xf numFmtId="49" fontId="4" fillId="2" borderId="128" xfId="1" applyNumberFormat="1" applyFont="1" applyFill="1" applyBorder="1" applyAlignment="1">
      <alignment horizontal="left" vertical="center"/>
    </xf>
    <xf numFmtId="3" fontId="4" fillId="2" borderId="22" xfId="1" applyNumberFormat="1" applyFont="1" applyFill="1" applyBorder="1" applyAlignment="1">
      <alignment horizontal="center" vertical="center" wrapText="1"/>
    </xf>
    <xf numFmtId="3" fontId="4" fillId="2" borderId="21" xfId="1" applyNumberFormat="1" applyFont="1" applyFill="1" applyBorder="1" applyAlignment="1">
      <alignment horizontal="center" vertical="center" wrapText="1"/>
    </xf>
    <xf numFmtId="0" fontId="2" fillId="0" borderId="51" xfId="1" applyBorder="1" applyAlignment="1">
      <alignment horizontal="center" vertical="center" wrapText="1"/>
    </xf>
    <xf numFmtId="0" fontId="2" fillId="2" borderId="19" xfId="1" applyFill="1" applyBorder="1" applyAlignment="1">
      <alignment horizontal="center" vertical="top" wrapText="1"/>
    </xf>
    <xf numFmtId="0" fontId="2" fillId="2" borderId="34" xfId="1" applyFill="1" applyBorder="1" applyAlignment="1">
      <alignment horizontal="center" vertical="top" wrapText="1"/>
    </xf>
    <xf numFmtId="0" fontId="30" fillId="2" borderId="69" xfId="0" applyFont="1" applyFill="1" applyBorder="1" applyAlignment="1">
      <alignment wrapText="1" shrinkToFit="1"/>
    </xf>
    <xf numFmtId="3" fontId="4" fillId="2" borderId="67" xfId="1" applyNumberFormat="1" applyFont="1" applyFill="1" applyBorder="1" applyAlignment="1">
      <alignment horizontal="center" vertical="top" wrapText="1"/>
    </xf>
    <xf numFmtId="0" fontId="0" fillId="0" borderId="16" xfId="0" applyBorder="1" applyAlignment="1">
      <alignment wrapText="1"/>
    </xf>
    <xf numFmtId="0" fontId="4" fillId="2" borderId="62" xfId="1" applyFont="1" applyFill="1" applyBorder="1" applyAlignment="1">
      <alignment horizontal="center"/>
    </xf>
    <xf numFmtId="0" fontId="4" fillId="2" borderId="85" xfId="1" applyFont="1" applyFill="1" applyBorder="1" applyAlignment="1">
      <alignment horizontal="center"/>
    </xf>
    <xf numFmtId="0" fontId="2" fillId="2" borderId="98" xfId="1" applyFill="1" applyBorder="1" applyAlignment="1">
      <alignment horizontal="center"/>
    </xf>
    <xf numFmtId="0" fontId="2" fillId="2" borderId="99" xfId="1" applyFill="1" applyBorder="1" applyAlignment="1">
      <alignment horizontal="center"/>
    </xf>
    <xf numFmtId="0" fontId="4" fillId="3" borderId="0" xfId="1" applyFont="1" applyFill="1" applyAlignment="1">
      <alignment horizontal="left" wrapText="1" shrinkToFit="1"/>
    </xf>
    <xf numFmtId="0" fontId="2" fillId="3" borderId="0" xfId="1" applyFont="1" applyFill="1" applyAlignment="1">
      <alignment horizontal="left" wrapText="1" shrinkToFit="1"/>
    </xf>
    <xf numFmtId="49" fontId="13" fillId="0" borderId="0" xfId="1" applyNumberFormat="1" applyFont="1" applyAlignment="1">
      <alignment horizontal="center" shrinkToFit="1"/>
    </xf>
    <xf numFmtId="0" fontId="2" fillId="0" borderId="0" xfId="1" applyAlignment="1">
      <alignment horizontal="justify" vertical="top" wrapText="1"/>
    </xf>
    <xf numFmtId="173" fontId="4" fillId="0" borderId="0" xfId="1" applyNumberFormat="1" applyFont="1" applyAlignment="1">
      <alignment horizontal="right" shrinkToFit="1"/>
    </xf>
    <xf numFmtId="174" fontId="35" fillId="0" borderId="0" xfId="1" applyNumberFormat="1" applyFont="1" applyFill="1" applyAlignment="1">
      <alignment horizontal="right" shrinkToFit="1"/>
    </xf>
    <xf numFmtId="0" fontId="1" fillId="0" borderId="0" xfId="0" applyFont="1" applyFill="1" applyAlignment="1">
      <alignment horizontal="right" shrinkToFit="1"/>
    </xf>
  </cellXfs>
  <cellStyles count="33">
    <cellStyle name="_Rozbor 2002" xfId="3"/>
    <cellStyle name="_Rozbor 2002_1" xfId="4"/>
    <cellStyle name="_Rozbor 2002_2" xfId="5"/>
    <cellStyle name="_Rozbor 2002_2 2" xfId="6"/>
    <cellStyle name="_Rozbor 2002_3" xfId="7"/>
    <cellStyle name="_Rozbor 2002_4" xfId="8"/>
    <cellStyle name="_Rozbor 2002_4 2" xfId="31"/>
    <cellStyle name="_Rozbor 2002_5" xfId="9"/>
    <cellStyle name="_Rozbor 2002_5 2" xfId="10"/>
    <cellStyle name="_Rozbor 2002_6" xfId="11"/>
    <cellStyle name="_Rozbor 2002_6 2" xfId="12"/>
    <cellStyle name="_Rozbor 2002_7" xfId="13"/>
    <cellStyle name="_Rozbor 2002_7 2" xfId="14"/>
    <cellStyle name="_Rozbor 2002_8" xfId="15"/>
    <cellStyle name="_Rozbor 2002_8 2" xfId="16"/>
    <cellStyle name="_Rozbor 2002_9" xfId="17"/>
    <cellStyle name="_Rozbor 2002_9 2" xfId="18"/>
    <cellStyle name="_Rozbor 2002_A" xfId="19"/>
    <cellStyle name="_Rozbor 2002_B" xfId="20"/>
    <cellStyle name="_Rozbor 2002_C" xfId="21"/>
    <cellStyle name="_Rozbor 2002_D" xfId="22"/>
    <cellStyle name="_Rozbor 2002_E" xfId="23"/>
    <cellStyle name="Čárka 2" xfId="24"/>
    <cellStyle name="Normální" xfId="0" builtinId="0"/>
    <cellStyle name="Normální 2" xfId="1"/>
    <cellStyle name="Normální 2 2" xfId="25"/>
    <cellStyle name="Normální 3" xfId="2"/>
    <cellStyle name="normální 3 2" xfId="26"/>
    <cellStyle name="Normální 4" xfId="27"/>
    <cellStyle name="Normální 4 2" xfId="28"/>
    <cellStyle name="Normální 4 3" xfId="29"/>
    <cellStyle name="Styl 1" xfId="30"/>
    <cellStyle name="Styl 1 2" xfId="3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ERaAC/rozpo&#269;et%20OK%20-%20PO%202024/Usnesen&#237;_p&#345;&#237;loha%20&#269;.%2003c)%20-%20PO%20-%20I.%20verze%20-%20energ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Energie_Vsechny_PO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5">
          <cell r="A5" t="str">
            <v>1001</v>
          </cell>
          <cell r="B5" t="str">
            <v>003112</v>
          </cell>
          <cell r="C5" t="str">
            <v>Mateřská škola Olomouc, Blanická 16</v>
          </cell>
          <cell r="D5">
            <v>203</v>
          </cell>
          <cell r="E5">
            <v>38</v>
          </cell>
          <cell r="F5">
            <v>203</v>
          </cell>
          <cell r="G5">
            <v>38</v>
          </cell>
          <cell r="H5">
            <v>120</v>
          </cell>
          <cell r="I5">
            <v>34</v>
          </cell>
        </row>
        <row r="6">
          <cell r="A6" t="str">
            <v>1012</v>
          </cell>
          <cell r="B6" t="str">
            <v>003114</v>
          </cell>
          <cell r="C6" t="str">
            <v>Základní škola a Mateřská škola logopedická Olomouc</v>
          </cell>
          <cell r="D6">
            <v>36</v>
          </cell>
          <cell r="E6">
            <v>659</v>
          </cell>
          <cell r="F6">
            <v>20</v>
          </cell>
          <cell r="G6">
            <v>392</v>
          </cell>
          <cell r="H6">
            <v>20</v>
          </cell>
          <cell r="I6">
            <v>400</v>
          </cell>
        </row>
        <row r="7">
          <cell r="A7" t="str">
            <v>1015</v>
          </cell>
          <cell r="B7" t="str">
            <v>003124</v>
          </cell>
          <cell r="C7" t="str">
            <v>Střední škola, Základní škola a Mateřská škola prof. V. Vejdovského Olomouc - Hejčín</v>
          </cell>
          <cell r="D7">
            <v>6010</v>
          </cell>
          <cell r="E7">
            <v>2932</v>
          </cell>
          <cell r="F7">
            <v>6010</v>
          </cell>
          <cell r="G7">
            <v>2932</v>
          </cell>
          <cell r="H7">
            <v>3500</v>
          </cell>
          <cell r="I7">
            <v>2700</v>
          </cell>
        </row>
        <row r="8">
          <cell r="A8" t="str">
            <v>1016</v>
          </cell>
          <cell r="B8" t="str">
            <v>003114</v>
          </cell>
          <cell r="C8" t="str">
            <v>Střední škola, Základní škola a Mateřská škola Prostějov, Komenského 10</v>
          </cell>
          <cell r="D8">
            <v>2071</v>
          </cell>
          <cell r="E8">
            <v>782</v>
          </cell>
          <cell r="F8">
            <v>2071</v>
          </cell>
          <cell r="G8">
            <v>782</v>
          </cell>
          <cell r="H8">
            <v>1200</v>
          </cell>
          <cell r="I8">
            <v>720</v>
          </cell>
        </row>
        <row r="9">
          <cell r="A9" t="str">
            <v>1017</v>
          </cell>
          <cell r="B9" t="str">
            <v>003133</v>
          </cell>
          <cell r="C9" t="str">
            <v>Dětský domov a Školní jídelna Prostějov</v>
          </cell>
          <cell r="D9">
            <v>1891</v>
          </cell>
          <cell r="E9">
            <v>324</v>
          </cell>
          <cell r="F9">
            <v>1891</v>
          </cell>
          <cell r="G9">
            <v>324</v>
          </cell>
          <cell r="H9">
            <v>1060</v>
          </cell>
          <cell r="I9">
            <v>280</v>
          </cell>
        </row>
        <row r="10">
          <cell r="A10" t="str">
            <v>1022</v>
          </cell>
          <cell r="B10" t="str">
            <v>003114</v>
          </cell>
          <cell r="C10" t="str">
            <v>Základní škola a Mateřská škola při lázních, Velké Losiny</v>
          </cell>
          <cell r="D10">
            <v>50</v>
          </cell>
          <cell r="E10">
            <v>7</v>
          </cell>
          <cell r="F10">
            <v>60</v>
          </cell>
          <cell r="G10">
            <v>10</v>
          </cell>
          <cell r="H10">
            <v>60</v>
          </cell>
          <cell r="I10">
            <v>10</v>
          </cell>
        </row>
        <row r="11">
          <cell r="A11" t="str">
            <v>1024</v>
          </cell>
          <cell r="B11" t="str">
            <v>003114</v>
          </cell>
          <cell r="C11" t="str">
            <v>Střední škola, Základní škola a Mateřská škola Mohelnice, Masarykova 4</v>
          </cell>
          <cell r="D11">
            <v>0</v>
          </cell>
          <cell r="E11">
            <v>223</v>
          </cell>
          <cell r="F11">
            <v>0</v>
          </cell>
          <cell r="G11">
            <v>160</v>
          </cell>
          <cell r="H11">
            <v>0</v>
          </cell>
          <cell r="I11">
            <v>160</v>
          </cell>
        </row>
        <row r="12">
          <cell r="A12" t="str">
            <v>1025</v>
          </cell>
          <cell r="B12" t="str">
            <v>003114</v>
          </cell>
          <cell r="C12" t="str">
            <v xml:space="preserve">Základní škola a Mateřská škola při Priessnitzových léčebných lázních a.s., Jeseník  </v>
          </cell>
          <cell r="D12">
            <v>0</v>
          </cell>
          <cell r="E12">
            <v>49</v>
          </cell>
          <cell r="F12">
            <v>0</v>
          </cell>
          <cell r="G12">
            <v>25</v>
          </cell>
          <cell r="H12">
            <v>0</v>
          </cell>
          <cell r="I12">
            <v>40</v>
          </cell>
        </row>
        <row r="13">
          <cell r="A13" t="str">
            <v>1026</v>
          </cell>
          <cell r="B13" t="str">
            <v>003114</v>
          </cell>
          <cell r="C13" t="str">
            <v xml:space="preserve">Základní škola a Mateřská škola při Sanatoriu Edel Zlaté Hory  </v>
          </cell>
          <cell r="D13">
            <v>40</v>
          </cell>
          <cell r="E13">
            <v>38</v>
          </cell>
          <cell r="F13">
            <v>39</v>
          </cell>
          <cell r="G13">
            <v>43</v>
          </cell>
          <cell r="H13">
            <v>40</v>
          </cell>
          <cell r="I13">
            <v>50</v>
          </cell>
        </row>
        <row r="14">
          <cell r="A14" t="str">
            <v>1032</v>
          </cell>
          <cell r="B14" t="str">
            <v>003114</v>
          </cell>
          <cell r="C14" t="str">
            <v>Základní škola Šternberk, Olomoucká 76</v>
          </cell>
          <cell r="D14">
            <v>479</v>
          </cell>
          <cell r="E14">
            <v>160</v>
          </cell>
          <cell r="F14">
            <v>300</v>
          </cell>
          <cell r="G14">
            <v>150</v>
          </cell>
          <cell r="H14">
            <v>300</v>
          </cell>
          <cell r="I14">
            <v>150</v>
          </cell>
        </row>
        <row r="15">
          <cell r="A15" t="str">
            <v>1033</v>
          </cell>
          <cell r="B15" t="str">
            <v>003114</v>
          </cell>
          <cell r="C15" t="str">
            <v>Základní škola Uničov, Šternberská 456</v>
          </cell>
          <cell r="D15">
            <v>569</v>
          </cell>
          <cell r="E15">
            <v>110</v>
          </cell>
          <cell r="F15">
            <v>569</v>
          </cell>
          <cell r="G15">
            <v>110</v>
          </cell>
          <cell r="H15">
            <v>570</v>
          </cell>
          <cell r="I15">
            <v>110</v>
          </cell>
        </row>
        <row r="16">
          <cell r="A16" t="str">
            <v>1034</v>
          </cell>
          <cell r="B16" t="str">
            <v>003133</v>
          </cell>
          <cell r="C16" t="str">
            <v>Základní škola, Dětský domov a Školní jídelna Litovel</v>
          </cell>
          <cell r="D16">
            <v>826</v>
          </cell>
          <cell r="E16">
            <v>361</v>
          </cell>
          <cell r="F16">
            <v>800</v>
          </cell>
          <cell r="G16">
            <v>300</v>
          </cell>
          <cell r="H16">
            <v>500</v>
          </cell>
          <cell r="I16">
            <v>330</v>
          </cell>
        </row>
        <row r="17">
          <cell r="A17" t="str">
            <v>1036</v>
          </cell>
          <cell r="B17" t="str">
            <v>003114</v>
          </cell>
          <cell r="C17" t="str">
            <v>Základní škola a Mateřská škola Hranice, Studentská 1095</v>
          </cell>
          <cell r="D17">
            <v>897</v>
          </cell>
          <cell r="E17">
            <v>181</v>
          </cell>
          <cell r="F17">
            <v>804</v>
          </cell>
          <cell r="G17">
            <v>141</v>
          </cell>
          <cell r="H17">
            <v>510</v>
          </cell>
          <cell r="I17">
            <v>150</v>
          </cell>
        </row>
        <row r="18">
          <cell r="A18" t="str">
            <v>1037</v>
          </cell>
          <cell r="B18" t="str">
            <v>003114</v>
          </cell>
          <cell r="C18" t="str">
            <v>Střední škola, Základní škola a Mateřská škola Přerov, Malá Dlážka 4</v>
          </cell>
          <cell r="D18">
            <v>0</v>
          </cell>
          <cell r="E18">
            <v>175</v>
          </cell>
          <cell r="F18">
            <v>0</v>
          </cell>
          <cell r="G18">
            <v>200</v>
          </cell>
          <cell r="H18">
            <v>0</v>
          </cell>
          <cell r="I18">
            <v>180</v>
          </cell>
        </row>
        <row r="19">
          <cell r="A19" t="str">
            <v>1038</v>
          </cell>
          <cell r="B19" t="str">
            <v>003114</v>
          </cell>
          <cell r="C19" t="str">
            <v>Střední škola, Základní škola a Mateřská škola Lipník nad Bečvou, Osecká 301</v>
          </cell>
          <cell r="D19">
            <v>546</v>
          </cell>
          <cell r="E19">
            <v>261</v>
          </cell>
          <cell r="F19">
            <v>565</v>
          </cell>
          <cell r="G19">
            <v>275</v>
          </cell>
          <cell r="H19">
            <v>310</v>
          </cell>
          <cell r="I19">
            <v>230</v>
          </cell>
        </row>
        <row r="20">
          <cell r="A20" t="str">
            <v>1040</v>
          </cell>
          <cell r="B20" t="str">
            <v>003114</v>
          </cell>
          <cell r="C20" t="str">
            <v xml:space="preserve">Střední škola, Základní škola a Mateřská škola Šumperk, Hanácká 3 </v>
          </cell>
          <cell r="D20">
            <v>1794</v>
          </cell>
          <cell r="E20">
            <v>465</v>
          </cell>
          <cell r="F20">
            <v>500</v>
          </cell>
          <cell r="G20">
            <v>350</v>
          </cell>
          <cell r="H20">
            <v>700</v>
          </cell>
          <cell r="I20">
            <v>420</v>
          </cell>
        </row>
        <row r="21">
          <cell r="A21" t="str">
            <v>1041</v>
          </cell>
          <cell r="B21" t="str">
            <v>003114</v>
          </cell>
          <cell r="C21" t="str">
            <v>Střední škola, Základní škola, Mateřská škola a Dětský domov Zábřeh</v>
          </cell>
          <cell r="D21">
            <v>2362</v>
          </cell>
          <cell r="E21">
            <v>1685</v>
          </cell>
          <cell r="F21">
            <v>2400</v>
          </cell>
          <cell r="G21">
            <v>1800</v>
          </cell>
          <cell r="H21">
            <v>1500</v>
          </cell>
          <cell r="I21">
            <v>1520</v>
          </cell>
        </row>
        <row r="22">
          <cell r="A22" t="str">
            <v>1043</v>
          </cell>
          <cell r="B22" t="str">
            <v>003114</v>
          </cell>
          <cell r="C22" t="str">
            <v>Základní škola a Mateřská škola Jeseník, Fučíkova 312</v>
          </cell>
          <cell r="D22">
            <v>828</v>
          </cell>
          <cell r="E22">
            <v>335</v>
          </cell>
          <cell r="F22">
            <v>828</v>
          </cell>
          <cell r="G22">
            <v>335</v>
          </cell>
          <cell r="H22">
            <v>500</v>
          </cell>
          <cell r="I22">
            <v>310</v>
          </cell>
        </row>
        <row r="23">
          <cell r="A23" t="str">
            <v>1100</v>
          </cell>
          <cell r="B23" t="str">
            <v>003121</v>
          </cell>
          <cell r="C23" t="str">
            <v>Gymnázium Jana Opletala, Litovel, Opletalova 189</v>
          </cell>
          <cell r="D23">
            <v>5</v>
          </cell>
          <cell r="E23">
            <v>535</v>
          </cell>
          <cell r="F23">
            <v>5</v>
          </cell>
          <cell r="G23">
            <v>535</v>
          </cell>
          <cell r="H23">
            <v>5</v>
          </cell>
          <cell r="I23">
            <v>480</v>
          </cell>
        </row>
        <row r="24">
          <cell r="A24" t="str">
            <v>1101</v>
          </cell>
          <cell r="B24" t="str">
            <v>003121</v>
          </cell>
          <cell r="C24" t="str">
            <v>Gymnázium, Olomouc, Čajkovského 9</v>
          </cell>
          <cell r="D24">
            <v>0</v>
          </cell>
          <cell r="E24">
            <v>1086</v>
          </cell>
          <cell r="F24">
            <v>0</v>
          </cell>
          <cell r="G24">
            <v>1086</v>
          </cell>
          <cell r="H24">
            <v>0</v>
          </cell>
          <cell r="I24">
            <v>900</v>
          </cell>
        </row>
        <row r="25">
          <cell r="A25" t="str">
            <v>1102</v>
          </cell>
          <cell r="B25" t="str">
            <v>003121</v>
          </cell>
          <cell r="C25" t="str">
            <v>Slovanské gymnázium, Olomouc, tř. Jiřího z Poděbrad 13</v>
          </cell>
          <cell r="D25">
            <v>10</v>
          </cell>
          <cell r="E25">
            <v>2558</v>
          </cell>
          <cell r="F25">
            <v>5</v>
          </cell>
          <cell r="G25">
            <v>2000</v>
          </cell>
          <cell r="H25">
            <v>5</v>
          </cell>
          <cell r="I25">
            <v>2000</v>
          </cell>
        </row>
        <row r="26">
          <cell r="A26" t="str">
            <v>1103</v>
          </cell>
          <cell r="B26" t="str">
            <v>003121</v>
          </cell>
          <cell r="C26" t="str">
            <v xml:space="preserve">Gymnázium, Olomouc - Hejčín, Tomkova 45 </v>
          </cell>
          <cell r="D26">
            <v>4889</v>
          </cell>
          <cell r="E26">
            <v>3100</v>
          </cell>
          <cell r="F26">
            <v>4889</v>
          </cell>
          <cell r="G26">
            <v>3100</v>
          </cell>
          <cell r="H26">
            <v>2800</v>
          </cell>
          <cell r="I26">
            <v>2800</v>
          </cell>
        </row>
        <row r="27">
          <cell r="A27" t="str">
            <v>1104</v>
          </cell>
          <cell r="B27" t="str">
            <v>003121</v>
          </cell>
          <cell r="C27" t="str">
            <v>Gymnázium, Šternberk, Horní náměstí 5</v>
          </cell>
          <cell r="D27">
            <v>1294</v>
          </cell>
          <cell r="E27">
            <v>583</v>
          </cell>
          <cell r="F27">
            <v>1294</v>
          </cell>
          <cell r="G27">
            <v>583</v>
          </cell>
          <cell r="H27">
            <v>750</v>
          </cell>
          <cell r="I27">
            <v>480</v>
          </cell>
        </row>
        <row r="28">
          <cell r="A28" t="str">
            <v>1105</v>
          </cell>
          <cell r="B28" t="str">
            <v>003121</v>
          </cell>
          <cell r="C28" t="str">
            <v>Gymnázium, Uničov, Gymnazijní 257</v>
          </cell>
          <cell r="D28">
            <v>842</v>
          </cell>
          <cell r="E28">
            <v>355</v>
          </cell>
          <cell r="F28">
            <v>525</v>
          </cell>
          <cell r="G28">
            <v>207</v>
          </cell>
          <cell r="H28">
            <v>450</v>
          </cell>
          <cell r="I28">
            <v>210</v>
          </cell>
        </row>
        <row r="29">
          <cell r="A29" t="str">
            <v>1106</v>
          </cell>
          <cell r="B29" t="str">
            <v>003121</v>
          </cell>
          <cell r="C29" t="str">
            <v>Gymnázium Jiřího Wolkera, Prostějov, Kollárova 3</v>
          </cell>
          <cell r="D29">
            <v>2082</v>
          </cell>
          <cell r="E29">
            <v>777</v>
          </cell>
          <cell r="F29">
            <v>1600</v>
          </cell>
          <cell r="G29">
            <v>600</v>
          </cell>
          <cell r="H29">
            <v>1200</v>
          </cell>
          <cell r="I29">
            <v>650</v>
          </cell>
        </row>
        <row r="30">
          <cell r="A30" t="str">
            <v>1108</v>
          </cell>
          <cell r="B30" t="str">
            <v>003121</v>
          </cell>
          <cell r="C30" t="str">
            <v>Gymnázium Jakuba Škody, Přerov, Komenského 29</v>
          </cell>
          <cell r="D30">
            <v>5</v>
          </cell>
          <cell r="E30">
            <v>731</v>
          </cell>
          <cell r="F30">
            <v>5</v>
          </cell>
          <cell r="G30">
            <v>551</v>
          </cell>
          <cell r="H30">
            <v>5</v>
          </cell>
          <cell r="I30">
            <v>600</v>
          </cell>
        </row>
        <row r="31">
          <cell r="A31" t="str">
            <v>1109</v>
          </cell>
          <cell r="B31" t="str">
            <v>003121</v>
          </cell>
          <cell r="C31" t="str">
            <v>Gymnázium, Hranice, Zborovská 293</v>
          </cell>
          <cell r="D31">
            <v>1401</v>
          </cell>
          <cell r="E31">
            <v>424</v>
          </cell>
          <cell r="F31">
            <v>1401</v>
          </cell>
          <cell r="G31">
            <v>424</v>
          </cell>
          <cell r="H31">
            <v>800</v>
          </cell>
          <cell r="I31">
            <v>380</v>
          </cell>
        </row>
        <row r="32">
          <cell r="A32" t="str">
            <v>1110</v>
          </cell>
          <cell r="B32" t="str">
            <v>003121</v>
          </cell>
          <cell r="C32" t="str">
            <v>Gymnázium, Kojetín, Svatopluka Čecha 683</v>
          </cell>
          <cell r="D32">
            <v>890</v>
          </cell>
          <cell r="E32">
            <v>520</v>
          </cell>
          <cell r="F32">
            <v>890</v>
          </cell>
          <cell r="G32">
            <v>520</v>
          </cell>
          <cell r="H32">
            <v>510</v>
          </cell>
          <cell r="I32">
            <v>470</v>
          </cell>
        </row>
        <row r="33">
          <cell r="A33" t="str">
            <v>1111</v>
          </cell>
          <cell r="B33" t="str">
            <v>003121</v>
          </cell>
          <cell r="C33" t="str">
            <v>Gymnázium, Šumperk, Masarykovo náměstí 8</v>
          </cell>
          <cell r="D33">
            <v>2421</v>
          </cell>
          <cell r="E33">
            <v>1074</v>
          </cell>
          <cell r="F33">
            <v>2000</v>
          </cell>
          <cell r="G33">
            <v>1000</v>
          </cell>
          <cell r="H33">
            <v>1300</v>
          </cell>
          <cell r="I33">
            <v>880</v>
          </cell>
        </row>
        <row r="34">
          <cell r="A34" t="str">
            <v>1112</v>
          </cell>
          <cell r="B34" t="str">
            <v>003121</v>
          </cell>
          <cell r="C34" t="str">
            <v>Gymnázium, Zábřeh, náměstí Osvobození 20</v>
          </cell>
          <cell r="D34">
            <v>869</v>
          </cell>
          <cell r="E34">
            <v>768</v>
          </cell>
          <cell r="F34">
            <v>788</v>
          </cell>
          <cell r="G34">
            <v>660</v>
          </cell>
          <cell r="H34">
            <v>500</v>
          </cell>
          <cell r="I34">
            <v>660</v>
          </cell>
        </row>
        <row r="35">
          <cell r="A35" t="str">
            <v>1113</v>
          </cell>
          <cell r="B35" t="str">
            <v>003121</v>
          </cell>
          <cell r="C35" t="str">
            <v>Gymnázium,  Jeseník,  Komenského 281</v>
          </cell>
          <cell r="D35">
            <v>1426</v>
          </cell>
          <cell r="E35">
            <v>825</v>
          </cell>
          <cell r="F35">
            <v>1426</v>
          </cell>
          <cell r="G35">
            <v>825</v>
          </cell>
          <cell r="H35">
            <v>800</v>
          </cell>
          <cell r="I35">
            <v>740</v>
          </cell>
        </row>
        <row r="36">
          <cell r="A36" t="str">
            <v>1120</v>
          </cell>
          <cell r="B36" t="str">
            <v>003122</v>
          </cell>
          <cell r="C36" t="str">
            <v>Vyšší odborná škola a Střední průmyslová škola elektrotechnická, Olomouc, Božetěchova 3</v>
          </cell>
          <cell r="D36">
            <v>0</v>
          </cell>
          <cell r="E36">
            <v>559</v>
          </cell>
          <cell r="F36">
            <v>0</v>
          </cell>
          <cell r="G36">
            <v>360</v>
          </cell>
          <cell r="H36">
            <v>0</v>
          </cell>
          <cell r="I36">
            <v>400</v>
          </cell>
        </row>
        <row r="37">
          <cell r="A37" t="str">
            <v>1121</v>
          </cell>
          <cell r="B37" t="str">
            <v>003122</v>
          </cell>
          <cell r="C37" t="str">
            <v>Střední průmyslová škola strojnická, Olomouc, tř. 17. listopadu 49</v>
          </cell>
          <cell r="D37">
            <v>0</v>
          </cell>
          <cell r="E37">
            <v>1100</v>
          </cell>
          <cell r="F37">
            <v>0</v>
          </cell>
          <cell r="G37">
            <v>800</v>
          </cell>
          <cell r="H37">
            <v>0</v>
          </cell>
          <cell r="I37">
            <v>800</v>
          </cell>
        </row>
        <row r="38">
          <cell r="A38" t="str">
            <v>1122</v>
          </cell>
          <cell r="B38" t="str">
            <v>003127</v>
          </cell>
          <cell r="C38" t="str">
            <v>Střední průmyslová škola a Střední odborné učiliště Uničov</v>
          </cell>
          <cell r="D38">
            <v>4384</v>
          </cell>
          <cell r="E38">
            <v>2277</v>
          </cell>
          <cell r="F38">
            <v>4384</v>
          </cell>
          <cell r="G38">
            <v>2277</v>
          </cell>
          <cell r="H38">
            <v>2500</v>
          </cell>
          <cell r="I38">
            <v>1700</v>
          </cell>
        </row>
        <row r="39">
          <cell r="A39" t="str">
            <v>1123</v>
          </cell>
          <cell r="B39" t="str">
            <v>003127</v>
          </cell>
          <cell r="C39" t="str">
            <v>Střední škola zemědělská a zahradnická, Olomouc, U Hradiska 4</v>
          </cell>
          <cell r="D39">
            <v>4363</v>
          </cell>
          <cell r="E39">
            <v>1688</v>
          </cell>
          <cell r="F39">
            <v>4363</v>
          </cell>
          <cell r="G39">
            <v>1688</v>
          </cell>
          <cell r="H39">
            <v>2300</v>
          </cell>
          <cell r="I39">
            <v>1350</v>
          </cell>
        </row>
        <row r="40">
          <cell r="A40" t="str">
            <v>1125</v>
          </cell>
          <cell r="B40" t="str">
            <v>003122</v>
          </cell>
          <cell r="C40" t="str">
            <v>Střední škola designu a módy, Prostějov</v>
          </cell>
          <cell r="D40">
            <v>1491</v>
          </cell>
          <cell r="E40">
            <v>1152</v>
          </cell>
          <cell r="F40">
            <v>1200</v>
          </cell>
          <cell r="G40">
            <v>800</v>
          </cell>
          <cell r="H40">
            <v>800</v>
          </cell>
          <cell r="I40">
            <v>800</v>
          </cell>
        </row>
        <row r="41">
          <cell r="A41" t="str">
            <v>1126</v>
          </cell>
          <cell r="B41" t="str">
            <v>003127</v>
          </cell>
          <cell r="C41" t="str">
            <v>Střední odborná škola průmyslová a Střední odborné učiliště strojírenské, Prostějov, Lidická 4</v>
          </cell>
          <cell r="D41">
            <v>2892</v>
          </cell>
          <cell r="E41">
            <v>1065</v>
          </cell>
          <cell r="F41">
            <v>2200</v>
          </cell>
          <cell r="G41">
            <v>1100</v>
          </cell>
          <cell r="H41">
            <v>1650</v>
          </cell>
          <cell r="I41">
            <v>1000</v>
          </cell>
        </row>
        <row r="42">
          <cell r="A42" t="str">
            <v>1127</v>
          </cell>
          <cell r="B42" t="str">
            <v>003127</v>
          </cell>
          <cell r="C42" t="str">
            <v>Švehlova střední škola polytechnická Prostějov</v>
          </cell>
          <cell r="D42">
            <v>6245</v>
          </cell>
          <cell r="E42">
            <v>1953</v>
          </cell>
          <cell r="F42">
            <v>2901</v>
          </cell>
          <cell r="G42">
            <v>1134</v>
          </cell>
          <cell r="H42">
            <v>2900</v>
          </cell>
          <cell r="I42">
            <v>1150</v>
          </cell>
        </row>
        <row r="43">
          <cell r="A43" t="str">
            <v>1128</v>
          </cell>
          <cell r="B43" t="str">
            <v>003127</v>
          </cell>
          <cell r="C43" t="str">
            <v>Střední průmyslová škola Hranice</v>
          </cell>
          <cell r="D43">
            <v>5886</v>
          </cell>
          <cell r="E43">
            <v>1885</v>
          </cell>
          <cell r="F43">
            <v>4500</v>
          </cell>
          <cell r="G43">
            <v>1150</v>
          </cell>
          <cell r="H43">
            <v>3000</v>
          </cell>
          <cell r="I43">
            <v>800</v>
          </cell>
        </row>
        <row r="44">
          <cell r="A44" t="str">
            <v>1129</v>
          </cell>
          <cell r="B44" t="str">
            <v>003122</v>
          </cell>
          <cell r="C44" t="str">
            <v>Střední průmyslová škola stavební, Lipník nad Bečvou, Komenského sady 257</v>
          </cell>
          <cell r="D44">
            <v>2818</v>
          </cell>
          <cell r="E44">
            <v>800</v>
          </cell>
          <cell r="F44">
            <v>1500</v>
          </cell>
          <cell r="G44">
            <v>600</v>
          </cell>
          <cell r="H44">
            <v>1350</v>
          </cell>
          <cell r="I44">
            <v>600</v>
          </cell>
        </row>
        <row r="45">
          <cell r="A45" t="str">
            <v>1130</v>
          </cell>
          <cell r="B45" t="str">
            <v>003122</v>
          </cell>
          <cell r="C45" t="str">
            <v>Střední průmyslová škola, Přerov, Havlíčkova 2</v>
          </cell>
          <cell r="D45">
            <v>0</v>
          </cell>
          <cell r="E45">
            <v>602</v>
          </cell>
          <cell r="F45">
            <v>0</v>
          </cell>
          <cell r="G45">
            <v>500</v>
          </cell>
          <cell r="H45">
            <v>0</v>
          </cell>
          <cell r="I45">
            <v>500</v>
          </cell>
        </row>
        <row r="46">
          <cell r="A46" t="str">
            <v>1131</v>
          </cell>
          <cell r="B46" t="str">
            <v>003127</v>
          </cell>
          <cell r="C46" t="str">
            <v>Střední škola gastronomie a služeb, Přerov, Šířava 7</v>
          </cell>
          <cell r="D46">
            <v>152</v>
          </cell>
          <cell r="E46">
            <v>1624</v>
          </cell>
          <cell r="F46">
            <v>90</v>
          </cell>
          <cell r="G46">
            <v>1500</v>
          </cell>
          <cell r="H46">
            <v>90</v>
          </cell>
          <cell r="I46">
            <v>1400</v>
          </cell>
        </row>
        <row r="47">
          <cell r="A47" t="str">
            <v>1132</v>
          </cell>
          <cell r="B47" t="str">
            <v>003127</v>
          </cell>
          <cell r="C47" t="str">
            <v>Střední lesnická škola, Hranice, Jurikova 588</v>
          </cell>
          <cell r="D47">
            <v>2646</v>
          </cell>
          <cell r="E47">
            <v>1312</v>
          </cell>
          <cell r="F47">
            <v>2500</v>
          </cell>
          <cell r="G47">
            <v>1200</v>
          </cell>
          <cell r="H47">
            <v>1500</v>
          </cell>
          <cell r="I47">
            <v>830</v>
          </cell>
        </row>
        <row r="48">
          <cell r="A48" t="str">
            <v>1133</v>
          </cell>
          <cell r="B48" t="str">
            <v>003127</v>
          </cell>
          <cell r="C48" t="str">
            <v>Gymnázium Jana Blahoslava a Střední pedagogická škola,Přerov, Denisova 3</v>
          </cell>
          <cell r="D48">
            <v>1332</v>
          </cell>
          <cell r="E48">
            <v>1036</v>
          </cell>
          <cell r="F48">
            <v>851</v>
          </cell>
          <cell r="G48">
            <v>773</v>
          </cell>
          <cell r="H48">
            <v>750</v>
          </cell>
          <cell r="I48">
            <v>780</v>
          </cell>
        </row>
        <row r="49">
          <cell r="A49" t="str">
            <v>1134</v>
          </cell>
          <cell r="B49" t="str">
            <v>003127</v>
          </cell>
          <cell r="C49" t="str">
            <v>Střední škola zemědělská, Přerov, Osmek 47</v>
          </cell>
          <cell r="D49">
            <v>432</v>
          </cell>
          <cell r="E49">
            <v>1857</v>
          </cell>
          <cell r="F49">
            <v>432</v>
          </cell>
          <cell r="G49">
            <v>1857</v>
          </cell>
          <cell r="H49">
            <v>250</v>
          </cell>
          <cell r="I49">
            <v>1500</v>
          </cell>
        </row>
        <row r="50">
          <cell r="A50" t="str">
            <v>1135</v>
          </cell>
          <cell r="B50" t="str">
            <v>003122</v>
          </cell>
          <cell r="C50" t="str">
            <v>Vyšší odborná škola a Střední průmyslová škola, Šumperk, Gen. Krátkého 1</v>
          </cell>
          <cell r="D50">
            <v>4243</v>
          </cell>
          <cell r="E50">
            <v>2180</v>
          </cell>
          <cell r="F50">
            <v>3000</v>
          </cell>
          <cell r="G50">
            <v>1900</v>
          </cell>
          <cell r="H50">
            <v>2400</v>
          </cell>
          <cell r="I50">
            <v>1900</v>
          </cell>
        </row>
        <row r="51">
          <cell r="A51" t="str">
            <v>1136</v>
          </cell>
          <cell r="B51" t="str">
            <v>003127</v>
          </cell>
          <cell r="C51" t="str">
            <v>Vyšší odborná škola a Střední škola automobilní, Zábřeh, U Dráhy 6</v>
          </cell>
          <cell r="D51">
            <v>3747</v>
          </cell>
          <cell r="E51">
            <v>791</v>
          </cell>
          <cell r="F51">
            <v>3500</v>
          </cell>
          <cell r="G51">
            <v>750</v>
          </cell>
          <cell r="H51">
            <v>2150</v>
          </cell>
          <cell r="I51">
            <v>720</v>
          </cell>
        </row>
        <row r="52">
          <cell r="A52" t="str">
            <v>1137</v>
          </cell>
          <cell r="B52" t="str">
            <v>003122</v>
          </cell>
          <cell r="C52" t="str">
            <v>Střední průmyslová škola elektrotechniky a informatiky Mohelnice</v>
          </cell>
          <cell r="D52">
            <v>1120</v>
          </cell>
          <cell r="E52">
            <v>1477</v>
          </cell>
          <cell r="F52">
            <v>2240</v>
          </cell>
          <cell r="G52">
            <v>2954</v>
          </cell>
          <cell r="H52">
            <v>700</v>
          </cell>
          <cell r="I52">
            <v>1000</v>
          </cell>
        </row>
        <row r="53">
          <cell r="A53" t="str">
            <v>1138</v>
          </cell>
          <cell r="B53" t="str">
            <v>003122</v>
          </cell>
          <cell r="C53" t="str">
            <v>Střední odborná škola, Šumperk, Zemědělská 3</v>
          </cell>
          <cell r="D53">
            <v>2381</v>
          </cell>
          <cell r="E53">
            <v>992</v>
          </cell>
          <cell r="F53">
            <v>1800</v>
          </cell>
          <cell r="G53">
            <v>900</v>
          </cell>
          <cell r="H53">
            <v>1250</v>
          </cell>
          <cell r="I53">
            <v>800</v>
          </cell>
        </row>
        <row r="54">
          <cell r="A54" t="str">
            <v>1140</v>
          </cell>
          <cell r="B54" t="str">
            <v>003127</v>
          </cell>
          <cell r="C54" t="str">
            <v>Střední škola řemesel Šumperk</v>
          </cell>
          <cell r="D54">
            <v>4952</v>
          </cell>
          <cell r="E54">
            <v>2310</v>
          </cell>
          <cell r="F54">
            <v>3500</v>
          </cell>
          <cell r="G54">
            <v>2000</v>
          </cell>
          <cell r="H54">
            <v>2600</v>
          </cell>
          <cell r="I54">
            <v>1850</v>
          </cell>
        </row>
        <row r="55">
          <cell r="A55" t="str">
            <v>1142</v>
          </cell>
          <cell r="B55" t="str">
            <v>003127</v>
          </cell>
          <cell r="C55" t="str">
            <v xml:space="preserve">Střední průmyslová škola, Jeseník, Dukelská 1240  </v>
          </cell>
          <cell r="D55">
            <v>5658</v>
          </cell>
          <cell r="E55">
            <v>3236</v>
          </cell>
          <cell r="F55">
            <v>2700</v>
          </cell>
          <cell r="G55">
            <v>1800</v>
          </cell>
          <cell r="H55">
            <v>2300</v>
          </cell>
          <cell r="I55">
            <v>1750</v>
          </cell>
        </row>
        <row r="56">
          <cell r="A56" t="str">
            <v>1150</v>
          </cell>
          <cell r="B56" t="str">
            <v>003122</v>
          </cell>
          <cell r="C56" t="str">
            <v>Obchodní akademie, Olomouc, tř. Spojenců 11</v>
          </cell>
          <cell r="D56">
            <v>1892</v>
          </cell>
          <cell r="E56">
            <v>859</v>
          </cell>
          <cell r="F56">
            <v>1892</v>
          </cell>
          <cell r="G56">
            <v>859</v>
          </cell>
          <cell r="H56">
            <v>1000</v>
          </cell>
          <cell r="I56">
            <v>700</v>
          </cell>
        </row>
        <row r="57">
          <cell r="A57" t="str">
            <v>1151</v>
          </cell>
          <cell r="B57" t="str">
            <v>003122</v>
          </cell>
          <cell r="C57" t="str">
            <v>Obchodní akademie, Prostějov, Palackého 18</v>
          </cell>
          <cell r="D57">
            <v>664</v>
          </cell>
          <cell r="E57">
            <v>337</v>
          </cell>
          <cell r="F57">
            <v>664</v>
          </cell>
          <cell r="G57">
            <v>337</v>
          </cell>
          <cell r="H57">
            <v>400</v>
          </cell>
          <cell r="I57">
            <v>300</v>
          </cell>
        </row>
        <row r="58">
          <cell r="A58" t="str">
            <v>1152</v>
          </cell>
          <cell r="B58" t="str">
            <v>003122</v>
          </cell>
          <cell r="C58" t="str">
            <v>Obchodní akademie a Jazyková škola s právem státní jazykové zkoušky, Přerov, Bartošova 24</v>
          </cell>
          <cell r="D58">
            <v>0</v>
          </cell>
          <cell r="E58">
            <v>551</v>
          </cell>
          <cell r="F58">
            <v>0</v>
          </cell>
          <cell r="G58">
            <v>551</v>
          </cell>
          <cell r="H58">
            <v>0</v>
          </cell>
          <cell r="I58">
            <v>450</v>
          </cell>
        </row>
        <row r="59">
          <cell r="A59" t="str">
            <v>1154</v>
          </cell>
          <cell r="B59" t="str">
            <v>003122</v>
          </cell>
          <cell r="C59" t="str">
            <v>Obchodní akademie a Jazyková škola s právem státní jazykové zkoušky, Šumperk, Hlavní třída 31</v>
          </cell>
          <cell r="D59">
            <v>1532</v>
          </cell>
          <cell r="E59">
            <v>499</v>
          </cell>
          <cell r="F59">
            <v>1130</v>
          </cell>
          <cell r="G59">
            <v>430</v>
          </cell>
          <cell r="H59">
            <v>850</v>
          </cell>
          <cell r="I59">
            <v>420</v>
          </cell>
        </row>
        <row r="60">
          <cell r="A60" t="str">
            <v>1160</v>
          </cell>
          <cell r="B60" t="str">
            <v>003122</v>
          </cell>
          <cell r="C60" t="str">
            <v>Střední zdravotnická škola a Vyšší odborná škola zdravotnická Emanuela Pöttinga a Jazyková škola s právem státní jazykové zkoušky Olomouc</v>
          </cell>
          <cell r="D60">
            <v>4522</v>
          </cell>
          <cell r="E60">
            <v>1584</v>
          </cell>
          <cell r="F60">
            <v>3000</v>
          </cell>
          <cell r="G60">
            <v>1400</v>
          </cell>
          <cell r="H60">
            <v>2350</v>
          </cell>
          <cell r="I60">
            <v>1350</v>
          </cell>
        </row>
        <row r="61">
          <cell r="A61" t="str">
            <v>1161</v>
          </cell>
          <cell r="B61" t="str">
            <v>003122</v>
          </cell>
          <cell r="C61" t="str">
            <v>Střední zdravotnická škola, Prostějov, Vápenice 3</v>
          </cell>
          <cell r="D61">
            <v>1085</v>
          </cell>
          <cell r="E61">
            <v>181</v>
          </cell>
          <cell r="F61">
            <v>491</v>
          </cell>
          <cell r="G61">
            <v>181</v>
          </cell>
          <cell r="H61">
            <v>500</v>
          </cell>
          <cell r="I61">
            <v>160</v>
          </cell>
        </row>
        <row r="62">
          <cell r="A62" t="str">
            <v>1162</v>
          </cell>
          <cell r="B62" t="str">
            <v>003127</v>
          </cell>
          <cell r="C62" t="str">
            <v>Střední zdravotnická škola, Hranice, Nová 1820</v>
          </cell>
          <cell r="D62">
            <v>0</v>
          </cell>
          <cell r="E62">
            <v>862</v>
          </cell>
          <cell r="F62">
            <v>0</v>
          </cell>
          <cell r="G62">
            <v>862</v>
          </cell>
          <cell r="H62">
            <v>0</v>
          </cell>
          <cell r="I62">
            <v>700</v>
          </cell>
        </row>
        <row r="63">
          <cell r="A63" t="str">
            <v>1163</v>
          </cell>
          <cell r="B63" t="str">
            <v>003122</v>
          </cell>
          <cell r="C63" t="str">
            <v>Střední zdravotnická škola a Vyšší odborná škola zdravotnická, Šumperk, příspěvková organizace</v>
          </cell>
          <cell r="D63">
            <v>1973</v>
          </cell>
          <cell r="E63">
            <v>664</v>
          </cell>
          <cell r="F63">
            <v>1973</v>
          </cell>
          <cell r="G63">
            <v>664</v>
          </cell>
          <cell r="H63">
            <v>1150</v>
          </cell>
          <cell r="I63">
            <v>590</v>
          </cell>
        </row>
        <row r="64">
          <cell r="A64" t="str">
            <v>1171</v>
          </cell>
          <cell r="B64" t="str">
            <v>003127</v>
          </cell>
          <cell r="C64" t="str">
            <v>Střední škola elektrotechnická, Lipník nad Bečvou, Tyršova 781</v>
          </cell>
          <cell r="D64">
            <v>4093</v>
          </cell>
          <cell r="E64">
            <v>1398</v>
          </cell>
          <cell r="F64">
            <v>2500</v>
          </cell>
          <cell r="G64">
            <v>980</v>
          </cell>
          <cell r="H64">
            <v>2000</v>
          </cell>
          <cell r="I64">
            <v>980</v>
          </cell>
        </row>
        <row r="65">
          <cell r="A65" t="str">
            <v>1173</v>
          </cell>
          <cell r="B65" t="str">
            <v>003127</v>
          </cell>
          <cell r="C65" t="str">
            <v>Střední škola technická, Přerov, Kouřílkova 8</v>
          </cell>
          <cell r="D65">
            <v>1649</v>
          </cell>
          <cell r="E65">
            <v>1861</v>
          </cell>
          <cell r="F65">
            <v>1649</v>
          </cell>
          <cell r="G65">
            <v>1861</v>
          </cell>
          <cell r="H65">
            <v>900</v>
          </cell>
          <cell r="I65">
            <v>1450</v>
          </cell>
        </row>
        <row r="66">
          <cell r="A66" t="str">
            <v>1174</v>
          </cell>
          <cell r="B66" t="str">
            <v>003127</v>
          </cell>
          <cell r="C66" t="str">
            <v>Střední škola technická Mohelnice</v>
          </cell>
          <cell r="D66">
            <v>1145</v>
          </cell>
          <cell r="E66">
            <v>1017</v>
          </cell>
          <cell r="F66">
            <v>1020</v>
          </cell>
          <cell r="G66">
            <v>835</v>
          </cell>
          <cell r="H66">
            <v>700</v>
          </cell>
          <cell r="I66">
            <v>840</v>
          </cell>
        </row>
        <row r="67">
          <cell r="A67" t="str">
            <v>1175</v>
          </cell>
          <cell r="B67" t="str">
            <v>003122</v>
          </cell>
          <cell r="C67" t="str">
            <v>Hotelová škola V. Priessnitze a Obchodní akademie , Jeseník</v>
          </cell>
          <cell r="D67">
            <v>989</v>
          </cell>
          <cell r="E67">
            <v>772</v>
          </cell>
          <cell r="F67">
            <v>989</v>
          </cell>
          <cell r="G67">
            <v>772</v>
          </cell>
          <cell r="H67">
            <v>550</v>
          </cell>
          <cell r="I67">
            <v>700</v>
          </cell>
        </row>
        <row r="68">
          <cell r="A68" t="str">
            <v>1200</v>
          </cell>
          <cell r="B68" t="str">
            <v>003127</v>
          </cell>
          <cell r="C68" t="str">
            <v>Střední odborná škola Litovel, Komenského 677</v>
          </cell>
          <cell r="D68">
            <v>0</v>
          </cell>
          <cell r="E68">
            <v>1216</v>
          </cell>
          <cell r="F68">
            <v>0</v>
          </cell>
          <cell r="G68">
            <v>1216</v>
          </cell>
          <cell r="H68">
            <v>0</v>
          </cell>
          <cell r="I68">
            <v>900</v>
          </cell>
        </row>
        <row r="69">
          <cell r="A69" t="str">
            <v>1201</v>
          </cell>
          <cell r="B69" t="str">
            <v>003123</v>
          </cell>
          <cell r="C69" t="str">
            <v>Sigmundova střední škola strojírenská, Lutín</v>
          </cell>
          <cell r="D69">
            <v>1994</v>
          </cell>
          <cell r="E69">
            <v>1507</v>
          </cell>
          <cell r="F69">
            <v>1429</v>
          </cell>
          <cell r="G69">
            <v>902</v>
          </cell>
          <cell r="H69">
            <v>1200</v>
          </cell>
          <cell r="I69">
            <v>900</v>
          </cell>
        </row>
        <row r="70">
          <cell r="A70" t="str">
            <v>1202</v>
          </cell>
          <cell r="B70" t="str">
            <v>003127</v>
          </cell>
          <cell r="C70" t="str">
            <v>Střední škola logistiky a chemie, Olomouc, U Hradiska 29</v>
          </cell>
          <cell r="D70">
            <v>0</v>
          </cell>
          <cell r="E70">
            <v>1153</v>
          </cell>
          <cell r="F70">
            <v>0</v>
          </cell>
          <cell r="G70">
            <v>1400</v>
          </cell>
          <cell r="H70">
            <v>0</v>
          </cell>
          <cell r="I70">
            <v>850</v>
          </cell>
        </row>
        <row r="71">
          <cell r="A71" t="str">
            <v>1204</v>
          </cell>
          <cell r="B71" t="str">
            <v>003127</v>
          </cell>
          <cell r="C71" t="str">
            <v>Střední škola polytechnická, Olomouc, Rooseveltova 79</v>
          </cell>
          <cell r="D71">
            <v>806</v>
          </cell>
          <cell r="E71">
            <v>2815</v>
          </cell>
          <cell r="F71">
            <v>806</v>
          </cell>
          <cell r="G71">
            <v>2500</v>
          </cell>
          <cell r="H71">
            <v>450</v>
          </cell>
          <cell r="I71">
            <v>2400</v>
          </cell>
        </row>
        <row r="72">
          <cell r="A72" t="str">
            <v>1205</v>
          </cell>
          <cell r="B72" t="str">
            <v>003127</v>
          </cell>
          <cell r="C72" t="str">
            <v>Střední škola polygrafická, Olomouc, Střední novosadská 87/53</v>
          </cell>
          <cell r="D72">
            <v>1844</v>
          </cell>
          <cell r="E72">
            <v>659</v>
          </cell>
          <cell r="F72">
            <v>1300</v>
          </cell>
          <cell r="G72">
            <v>570</v>
          </cell>
          <cell r="H72">
            <v>1000</v>
          </cell>
          <cell r="I72">
            <v>550</v>
          </cell>
        </row>
        <row r="73">
          <cell r="A73" t="str">
            <v>1206</v>
          </cell>
          <cell r="B73" t="str">
            <v>003127</v>
          </cell>
          <cell r="C73" t="str">
            <v>Střední odborná škola obchodu a služeb, Olomouc, Štursova 14</v>
          </cell>
          <cell r="D73">
            <v>65</v>
          </cell>
          <cell r="E73">
            <v>698</v>
          </cell>
          <cell r="F73">
            <v>65</v>
          </cell>
          <cell r="G73">
            <v>698</v>
          </cell>
          <cell r="H73">
            <v>40</v>
          </cell>
          <cell r="I73">
            <v>550</v>
          </cell>
        </row>
        <row r="74">
          <cell r="A74" t="str">
            <v>1207</v>
          </cell>
          <cell r="B74" t="str">
            <v>003127</v>
          </cell>
          <cell r="C74" t="str">
            <v>Střední škola technická  a obchodní, Olomouc, Kosinova 4</v>
          </cell>
          <cell r="D74">
            <v>647</v>
          </cell>
          <cell r="E74">
            <v>879</v>
          </cell>
          <cell r="F74">
            <v>230</v>
          </cell>
          <cell r="G74">
            <v>650</v>
          </cell>
          <cell r="H74">
            <v>240</v>
          </cell>
          <cell r="I74">
            <v>650</v>
          </cell>
        </row>
        <row r="75">
          <cell r="A75" t="str">
            <v>1208</v>
          </cell>
          <cell r="B75" t="str">
            <v>003127</v>
          </cell>
          <cell r="C75" t="str">
            <v>Střední odborná škola lesnická a strojírenská Šternberk</v>
          </cell>
          <cell r="D75">
            <v>3103</v>
          </cell>
          <cell r="E75">
            <v>1579</v>
          </cell>
          <cell r="F75">
            <v>1248</v>
          </cell>
          <cell r="G75">
            <v>860</v>
          </cell>
          <cell r="H75">
            <v>950</v>
          </cell>
          <cell r="I75">
            <v>880</v>
          </cell>
        </row>
        <row r="76">
          <cell r="A76" t="str">
            <v>1212</v>
          </cell>
          <cell r="B76" t="str">
            <v>003127</v>
          </cell>
          <cell r="C76" t="str">
            <v>Střední odborná škola Prostějov</v>
          </cell>
          <cell r="D76">
            <v>806</v>
          </cell>
          <cell r="E76">
            <v>778</v>
          </cell>
          <cell r="F76">
            <v>570</v>
          </cell>
          <cell r="G76">
            <v>530</v>
          </cell>
          <cell r="H76">
            <v>470</v>
          </cell>
          <cell r="I76">
            <v>540</v>
          </cell>
        </row>
        <row r="77">
          <cell r="A77" t="str">
            <v>1216</v>
          </cell>
          <cell r="B77" t="str">
            <v>003127</v>
          </cell>
          <cell r="C77" t="str">
            <v>Střední škola řezbářská, Tovačov, Nádražní 146</v>
          </cell>
          <cell r="D77">
            <v>1795</v>
          </cell>
          <cell r="E77">
            <v>466</v>
          </cell>
          <cell r="F77">
            <v>1795</v>
          </cell>
          <cell r="G77">
            <v>466</v>
          </cell>
          <cell r="H77">
            <v>1100</v>
          </cell>
          <cell r="I77">
            <v>430</v>
          </cell>
        </row>
        <row r="78">
          <cell r="A78" t="str">
            <v>1218</v>
          </cell>
          <cell r="B78" t="str">
            <v>003124</v>
          </cell>
          <cell r="C78" t="str">
            <v xml:space="preserve">Odborné učiliště a Základní škola, Křenovice </v>
          </cell>
          <cell r="D78">
            <v>1091</v>
          </cell>
          <cell r="E78">
            <v>751</v>
          </cell>
          <cell r="F78">
            <v>850</v>
          </cell>
          <cell r="G78">
            <v>750</v>
          </cell>
          <cell r="H78">
            <v>630</v>
          </cell>
          <cell r="I78">
            <v>600</v>
          </cell>
        </row>
        <row r="79">
          <cell r="A79" t="str">
            <v>1222</v>
          </cell>
          <cell r="B79" t="str">
            <v>003124</v>
          </cell>
          <cell r="C79" t="str">
            <v>Odborné učiliště a Praktická škola, Mohelnice, Vodní 27</v>
          </cell>
          <cell r="D79">
            <v>0</v>
          </cell>
          <cell r="E79">
            <v>234</v>
          </cell>
          <cell r="F79">
            <v>0</v>
          </cell>
          <cell r="G79">
            <v>250</v>
          </cell>
          <cell r="H79">
            <v>0</v>
          </cell>
          <cell r="I79">
            <v>220</v>
          </cell>
        </row>
        <row r="80">
          <cell r="A80" t="str">
            <v>1223</v>
          </cell>
          <cell r="B80" t="str">
            <v>003127</v>
          </cell>
          <cell r="C80" t="str">
            <v>Střední škola sociální péče a služeb, Zábřeh, nám. 8. května 2</v>
          </cell>
          <cell r="D80">
            <v>2416</v>
          </cell>
          <cell r="E80">
            <v>1264</v>
          </cell>
          <cell r="F80">
            <v>2416</v>
          </cell>
          <cell r="G80">
            <v>1264</v>
          </cell>
          <cell r="H80">
            <v>1400</v>
          </cell>
          <cell r="I80">
            <v>1100</v>
          </cell>
        </row>
        <row r="81">
          <cell r="A81" t="str">
            <v>1225</v>
          </cell>
          <cell r="B81" t="str">
            <v>003124</v>
          </cell>
          <cell r="C81" t="str">
            <v>Střední škola řemesel a Odborné učiliště Lipová - Lázně</v>
          </cell>
          <cell r="D81">
            <v>1765</v>
          </cell>
          <cell r="E81">
            <v>928</v>
          </cell>
          <cell r="F81">
            <v>1218</v>
          </cell>
          <cell r="G81">
            <v>728</v>
          </cell>
          <cell r="H81">
            <v>1000</v>
          </cell>
          <cell r="I81">
            <v>750</v>
          </cell>
        </row>
        <row r="82">
          <cell r="A82" t="str">
            <v>1226</v>
          </cell>
          <cell r="B82" t="str">
            <v>003127</v>
          </cell>
          <cell r="C82" t="str">
            <v>Střední škola gastronomiem, farmářství a služeb Jeseník</v>
          </cell>
          <cell r="D82">
            <v>2352</v>
          </cell>
          <cell r="E82">
            <v>2711</v>
          </cell>
          <cell r="F82">
            <v>1500</v>
          </cell>
          <cell r="G82">
            <v>3000</v>
          </cell>
          <cell r="H82">
            <v>1250</v>
          </cell>
          <cell r="I82">
            <v>2400</v>
          </cell>
        </row>
        <row r="83">
          <cell r="A83" t="str">
            <v>1300</v>
          </cell>
          <cell r="B83" t="str">
            <v>003231</v>
          </cell>
          <cell r="C83" t="str">
            <v>Základní umělecká škola  Iši Krejčího Olomouc, Na Vozovce 32</v>
          </cell>
          <cell r="D83">
            <v>565</v>
          </cell>
          <cell r="E83">
            <v>177</v>
          </cell>
          <cell r="F83">
            <v>501</v>
          </cell>
          <cell r="G83">
            <v>180</v>
          </cell>
          <cell r="H83">
            <v>330</v>
          </cell>
          <cell r="I83">
            <v>160</v>
          </cell>
        </row>
        <row r="84">
          <cell r="A84" t="str">
            <v>1301</v>
          </cell>
          <cell r="B84" t="str">
            <v>003231</v>
          </cell>
          <cell r="C84" t="str">
            <v>Základní umělecká škola „Žerotín“ Olomouc, Kavaleristů 6</v>
          </cell>
          <cell r="D84">
            <v>0</v>
          </cell>
          <cell r="E84">
            <v>1556</v>
          </cell>
          <cell r="F84">
            <v>0</v>
          </cell>
          <cell r="G84">
            <v>500</v>
          </cell>
          <cell r="H84">
            <v>0</v>
          </cell>
          <cell r="I84">
            <v>1200</v>
          </cell>
        </row>
        <row r="85">
          <cell r="A85" t="str">
            <v>1302</v>
          </cell>
          <cell r="B85" t="str">
            <v>003231</v>
          </cell>
          <cell r="C85" t="str">
            <v>Základní umělecká škola Miloslava Stibora - výtvarný obor, Olomouc, Pionýrská 4</v>
          </cell>
          <cell r="D85">
            <v>0</v>
          </cell>
          <cell r="E85">
            <v>694</v>
          </cell>
          <cell r="F85">
            <v>0</v>
          </cell>
          <cell r="G85">
            <v>694</v>
          </cell>
          <cell r="H85">
            <v>0</v>
          </cell>
          <cell r="I85">
            <v>620</v>
          </cell>
        </row>
        <row r="86">
          <cell r="A86" t="str">
            <v>1303</v>
          </cell>
          <cell r="B86" t="str">
            <v>003231</v>
          </cell>
          <cell r="C86" t="str">
            <v>Základní umělecká škola Litovel, Jungmannova 740</v>
          </cell>
          <cell r="D86">
            <v>403</v>
          </cell>
          <cell r="E86">
            <v>61</v>
          </cell>
          <cell r="F86">
            <v>300</v>
          </cell>
          <cell r="G86">
            <v>40</v>
          </cell>
          <cell r="H86">
            <v>240</v>
          </cell>
          <cell r="I86">
            <v>60</v>
          </cell>
        </row>
        <row r="87">
          <cell r="A87" t="str">
            <v>1304</v>
          </cell>
          <cell r="B87" t="str">
            <v>003231</v>
          </cell>
          <cell r="C87" t="str">
            <v>Základní umělecká škola, Uničov, Litovelská 190</v>
          </cell>
          <cell r="D87">
            <v>658</v>
          </cell>
          <cell r="E87">
            <v>206</v>
          </cell>
          <cell r="F87">
            <v>500</v>
          </cell>
          <cell r="G87">
            <v>210</v>
          </cell>
          <cell r="H87">
            <v>400</v>
          </cell>
          <cell r="I87">
            <v>200</v>
          </cell>
        </row>
        <row r="88">
          <cell r="A88" t="str">
            <v>1305</v>
          </cell>
          <cell r="B88" t="str">
            <v>003231</v>
          </cell>
          <cell r="C88" t="str">
            <v>Základní umělecká škola Konice, Na Příhonech 425</v>
          </cell>
          <cell r="D88">
            <v>264</v>
          </cell>
          <cell r="E88">
            <v>65</v>
          </cell>
          <cell r="F88">
            <v>220</v>
          </cell>
          <cell r="G88">
            <v>65</v>
          </cell>
          <cell r="H88">
            <v>160</v>
          </cell>
          <cell r="I88">
            <v>65</v>
          </cell>
        </row>
        <row r="89">
          <cell r="A89" t="str">
            <v>1306</v>
          </cell>
          <cell r="B89" t="str">
            <v>003231</v>
          </cell>
          <cell r="C89" t="str">
            <v>Základní umělecká škola, Potštát 36</v>
          </cell>
          <cell r="D89">
            <v>0</v>
          </cell>
          <cell r="E89">
            <v>20</v>
          </cell>
          <cell r="F89">
            <v>0</v>
          </cell>
          <cell r="G89">
            <v>20</v>
          </cell>
          <cell r="H89">
            <v>0</v>
          </cell>
          <cell r="I89">
            <v>30</v>
          </cell>
        </row>
        <row r="90">
          <cell r="A90" t="str">
            <v>1307</v>
          </cell>
          <cell r="B90" t="str">
            <v>003231</v>
          </cell>
          <cell r="C90" t="str">
            <v>Základní umělecká škola, Hranice, Školní náměstí 35</v>
          </cell>
          <cell r="D90">
            <v>673</v>
          </cell>
          <cell r="E90">
            <v>275</v>
          </cell>
          <cell r="F90">
            <v>673</v>
          </cell>
          <cell r="G90">
            <v>275</v>
          </cell>
          <cell r="H90">
            <v>400</v>
          </cell>
          <cell r="I90">
            <v>260</v>
          </cell>
        </row>
        <row r="91">
          <cell r="A91" t="str">
            <v>1308</v>
          </cell>
          <cell r="B91" t="str">
            <v>003231</v>
          </cell>
          <cell r="C91" t="str">
            <v>Základní umělecká škola, Kojetín, Hanusíkova 147</v>
          </cell>
          <cell r="D91">
            <v>104</v>
          </cell>
          <cell r="E91">
            <v>77</v>
          </cell>
          <cell r="F91">
            <v>104</v>
          </cell>
          <cell r="G91">
            <v>77</v>
          </cell>
          <cell r="H91">
            <v>70</v>
          </cell>
          <cell r="I91">
            <v>75</v>
          </cell>
        </row>
        <row r="92">
          <cell r="A92" t="str">
            <v>1309</v>
          </cell>
          <cell r="B92" t="str">
            <v>003231</v>
          </cell>
          <cell r="C92" t="str">
            <v>Základní umělecká škola Bedřicha Kozánka, Přerov</v>
          </cell>
          <cell r="D92">
            <v>886</v>
          </cell>
          <cell r="E92">
            <v>548</v>
          </cell>
          <cell r="F92">
            <v>886</v>
          </cell>
          <cell r="G92">
            <v>548</v>
          </cell>
          <cell r="H92">
            <v>550</v>
          </cell>
          <cell r="I92">
            <v>500</v>
          </cell>
        </row>
        <row r="93">
          <cell r="A93" t="str">
            <v>1310</v>
          </cell>
          <cell r="B93" t="str">
            <v>003231</v>
          </cell>
          <cell r="C93" t="str">
            <v>Základní umělecká škola Antonína Dvořáka, Lipník nad Bečvou, Havlíčkova 643</v>
          </cell>
          <cell r="D93">
            <v>347</v>
          </cell>
          <cell r="E93">
            <v>128</v>
          </cell>
          <cell r="F93">
            <v>200</v>
          </cell>
          <cell r="G93">
            <v>110</v>
          </cell>
          <cell r="H93">
            <v>210</v>
          </cell>
          <cell r="I93">
            <v>110</v>
          </cell>
        </row>
        <row r="94">
          <cell r="A94" t="str">
            <v>1311</v>
          </cell>
          <cell r="B94" t="str">
            <v>003231</v>
          </cell>
          <cell r="C94" t="str">
            <v>Základní umělecká škola, Mohelnice, Náměstí Svobody 15</v>
          </cell>
          <cell r="D94">
            <v>331</v>
          </cell>
          <cell r="E94">
            <v>89</v>
          </cell>
          <cell r="F94">
            <v>300</v>
          </cell>
          <cell r="G94">
            <v>150</v>
          </cell>
          <cell r="H94">
            <v>200</v>
          </cell>
          <cell r="I94">
            <v>90</v>
          </cell>
        </row>
        <row r="95">
          <cell r="A95" t="str">
            <v>1312</v>
          </cell>
          <cell r="B95" t="str">
            <v>003231</v>
          </cell>
          <cell r="C95" t="str">
            <v>Základní umělecká škola, Šumperk, Žerotínova 11</v>
          </cell>
          <cell r="D95">
            <v>927</v>
          </cell>
          <cell r="E95">
            <v>293</v>
          </cell>
          <cell r="F95">
            <v>927</v>
          </cell>
          <cell r="G95">
            <v>293</v>
          </cell>
          <cell r="H95">
            <v>540</v>
          </cell>
          <cell r="I95">
            <v>270</v>
          </cell>
        </row>
        <row r="96">
          <cell r="A96" t="str">
            <v>1313</v>
          </cell>
          <cell r="B96" t="str">
            <v>003231</v>
          </cell>
          <cell r="C96" t="str">
            <v>Základní umělecká škola Zábřeh</v>
          </cell>
          <cell r="D96">
            <v>270</v>
          </cell>
          <cell r="E96">
            <v>263</v>
          </cell>
          <cell r="F96">
            <v>313</v>
          </cell>
          <cell r="G96">
            <v>220</v>
          </cell>
          <cell r="H96">
            <v>250</v>
          </cell>
          <cell r="I96">
            <v>220</v>
          </cell>
        </row>
        <row r="97">
          <cell r="A97" t="str">
            <v>1314</v>
          </cell>
          <cell r="B97" t="str">
            <v>003231</v>
          </cell>
          <cell r="C97" t="str">
            <v>Základní umělecká škola Karla Ditterse, Vidnava</v>
          </cell>
          <cell r="D97">
            <v>433</v>
          </cell>
          <cell r="E97">
            <v>69</v>
          </cell>
          <cell r="F97">
            <v>433</v>
          </cell>
          <cell r="G97">
            <v>69</v>
          </cell>
          <cell r="H97">
            <v>260</v>
          </cell>
          <cell r="I97">
            <v>70</v>
          </cell>
        </row>
        <row r="98">
          <cell r="A98" t="str">
            <v>1315</v>
          </cell>
          <cell r="B98" t="str">
            <v>003231</v>
          </cell>
          <cell r="C98" t="str">
            <v>Základní umělecká škola Franze Schuberta, Zlaté Hory</v>
          </cell>
          <cell r="D98">
            <v>537</v>
          </cell>
          <cell r="E98">
            <v>42</v>
          </cell>
          <cell r="F98">
            <v>0</v>
          </cell>
          <cell r="G98">
            <v>30</v>
          </cell>
          <cell r="H98">
            <v>0</v>
          </cell>
          <cell r="I98">
            <v>30</v>
          </cell>
        </row>
        <row r="99">
          <cell r="A99" t="str">
            <v>1350</v>
          </cell>
          <cell r="B99" t="str">
            <v>003233</v>
          </cell>
          <cell r="C99" t="str">
            <v>Dům dětí a mládeže Olomouc</v>
          </cell>
          <cell r="D99">
            <v>0</v>
          </cell>
          <cell r="E99">
            <v>674</v>
          </cell>
          <cell r="F99">
            <v>0</v>
          </cell>
          <cell r="G99">
            <v>674</v>
          </cell>
          <cell r="H99">
            <v>0</v>
          </cell>
          <cell r="I99">
            <v>580</v>
          </cell>
        </row>
        <row r="100">
          <cell r="A100" t="str">
            <v>1351</v>
          </cell>
          <cell r="B100" t="str">
            <v>003233</v>
          </cell>
          <cell r="C100" t="str">
            <v>Dům dětí a mládeže, Litovel</v>
          </cell>
          <cell r="D100">
            <v>201</v>
          </cell>
          <cell r="E100">
            <v>392</v>
          </cell>
          <cell r="F100">
            <v>201</v>
          </cell>
          <cell r="G100">
            <v>392</v>
          </cell>
          <cell r="H100">
            <v>120</v>
          </cell>
          <cell r="I100">
            <v>330</v>
          </cell>
        </row>
        <row r="101">
          <cell r="A101" t="str">
            <v>1352</v>
          </cell>
          <cell r="B101" t="str">
            <v>003233</v>
          </cell>
          <cell r="C101" t="str">
            <v>Dům dětí a mládeže Vila Tereza, Uničov</v>
          </cell>
          <cell r="D101">
            <v>0</v>
          </cell>
          <cell r="E101">
            <v>177</v>
          </cell>
          <cell r="F101">
            <v>0</v>
          </cell>
          <cell r="G101">
            <v>150</v>
          </cell>
          <cell r="H101">
            <v>0</v>
          </cell>
          <cell r="I101">
            <v>150</v>
          </cell>
        </row>
        <row r="102">
          <cell r="A102" t="str">
            <v>1353</v>
          </cell>
          <cell r="B102" t="str">
            <v>003233</v>
          </cell>
          <cell r="C102" t="str">
            <v>Středisko volného času ATLAS a BIOS, Přerov</v>
          </cell>
          <cell r="D102">
            <v>517</v>
          </cell>
          <cell r="E102">
            <v>375</v>
          </cell>
          <cell r="F102">
            <v>517</v>
          </cell>
          <cell r="G102">
            <v>375</v>
          </cell>
          <cell r="H102">
            <v>250</v>
          </cell>
          <cell r="I102">
            <v>320</v>
          </cell>
        </row>
        <row r="103">
          <cell r="A103" t="str">
            <v>1354</v>
          </cell>
          <cell r="B103" t="str">
            <v>003233</v>
          </cell>
          <cell r="C103" t="str">
            <v>Dům dětí a mládeže Magnet, Mohelnice</v>
          </cell>
          <cell r="D103">
            <v>0</v>
          </cell>
          <cell r="E103">
            <v>210</v>
          </cell>
          <cell r="F103">
            <v>0</v>
          </cell>
          <cell r="G103">
            <v>210</v>
          </cell>
          <cell r="H103">
            <v>0</v>
          </cell>
          <cell r="I103">
            <v>200</v>
          </cell>
        </row>
        <row r="104">
          <cell r="A104" t="str">
            <v>1400</v>
          </cell>
          <cell r="B104" t="str">
            <v>003133</v>
          </cell>
          <cell r="C104" t="str">
            <v>Dětský domov Šance, Olomouc, U Sportovní haly 1a</v>
          </cell>
          <cell r="D104">
            <v>833</v>
          </cell>
          <cell r="E104">
            <v>653</v>
          </cell>
          <cell r="F104">
            <v>440</v>
          </cell>
          <cell r="G104">
            <v>410</v>
          </cell>
          <cell r="H104">
            <v>440</v>
          </cell>
          <cell r="I104">
            <v>410</v>
          </cell>
        </row>
        <row r="105">
          <cell r="A105" t="str">
            <v>1402</v>
          </cell>
          <cell r="B105" t="str">
            <v>003133</v>
          </cell>
          <cell r="C105" t="str">
            <v xml:space="preserve">Dětský domov a Školní jídelna, Plumlov, Balkán 333 </v>
          </cell>
          <cell r="D105">
            <v>1472</v>
          </cell>
          <cell r="E105">
            <v>463</v>
          </cell>
          <cell r="F105">
            <v>1472</v>
          </cell>
          <cell r="G105">
            <v>463</v>
          </cell>
          <cell r="H105">
            <v>850</v>
          </cell>
          <cell r="I105">
            <v>420</v>
          </cell>
        </row>
        <row r="106">
          <cell r="A106" t="str">
            <v>1403</v>
          </cell>
          <cell r="B106" t="str">
            <v>003133</v>
          </cell>
          <cell r="C106" t="str">
            <v>Dětský domov a Školní jídelna, Hranice, Purgešova 847</v>
          </cell>
          <cell r="D106">
            <v>814</v>
          </cell>
          <cell r="E106">
            <v>277</v>
          </cell>
          <cell r="F106">
            <v>750</v>
          </cell>
          <cell r="G106">
            <v>280</v>
          </cell>
          <cell r="H106">
            <v>500</v>
          </cell>
          <cell r="I106">
            <v>270</v>
          </cell>
        </row>
        <row r="107">
          <cell r="A107" t="str">
            <v>1404</v>
          </cell>
          <cell r="B107" t="str">
            <v>003133</v>
          </cell>
          <cell r="C107" t="str">
            <v>Dětský domov a Školní jídelna, Lipník nad Bečvou, Tyršova 772</v>
          </cell>
          <cell r="D107">
            <v>572</v>
          </cell>
          <cell r="E107">
            <v>316</v>
          </cell>
          <cell r="F107">
            <v>572</v>
          </cell>
          <cell r="G107">
            <v>316</v>
          </cell>
          <cell r="H107">
            <v>350</v>
          </cell>
          <cell r="I107">
            <v>300</v>
          </cell>
        </row>
        <row r="108">
          <cell r="A108" t="str">
            <v>1405</v>
          </cell>
          <cell r="B108" t="str">
            <v>003133</v>
          </cell>
          <cell r="C108" t="str">
            <v>Dětský domov a Školní jídelna, Přerov, Sušilova 25</v>
          </cell>
          <cell r="D108">
            <v>581</v>
          </cell>
          <cell r="E108">
            <v>201</v>
          </cell>
          <cell r="F108">
            <v>231</v>
          </cell>
          <cell r="G108">
            <v>75</v>
          </cell>
          <cell r="H108">
            <v>340</v>
          </cell>
          <cell r="I108">
            <v>150</v>
          </cell>
        </row>
        <row r="109">
          <cell r="A109" t="str">
            <v>1407</v>
          </cell>
          <cell r="B109" t="str">
            <v>003133</v>
          </cell>
          <cell r="C109" t="str">
            <v>Dětský domov a Školní jídelna, Černá Voda 1</v>
          </cell>
          <cell r="D109">
            <v>960</v>
          </cell>
          <cell r="E109">
            <v>229</v>
          </cell>
          <cell r="F109">
            <v>485</v>
          </cell>
          <cell r="G109">
            <v>175</v>
          </cell>
          <cell r="H109">
            <v>490</v>
          </cell>
          <cell r="I109">
            <v>175</v>
          </cell>
        </row>
        <row r="110">
          <cell r="A110" t="str">
            <v>1408</v>
          </cell>
          <cell r="B110" t="str">
            <v>003133</v>
          </cell>
          <cell r="C110" t="str">
            <v>Dětský domov a Školní jídelna, Jeseník, Priessnitzova 405</v>
          </cell>
          <cell r="D110">
            <v>512</v>
          </cell>
          <cell r="E110">
            <v>307</v>
          </cell>
          <cell r="F110">
            <v>250</v>
          </cell>
          <cell r="G110">
            <v>170</v>
          </cell>
          <cell r="H110">
            <v>260</v>
          </cell>
          <cell r="I110">
            <v>250</v>
          </cell>
        </row>
        <row r="111">
          <cell r="A111" t="str">
            <v>1450</v>
          </cell>
          <cell r="B111" t="str">
            <v>003146</v>
          </cell>
          <cell r="C111" t="str">
            <v>Pedagogicko - psychologická poradna a Speciálně pedagogické centrum Olomouckého kraje, Olomouc, U Sportovní haly 1a</v>
          </cell>
          <cell r="D111">
            <v>1921</v>
          </cell>
          <cell r="E111">
            <v>593</v>
          </cell>
          <cell r="F111">
            <v>1900</v>
          </cell>
          <cell r="G111">
            <v>600</v>
          </cell>
          <cell r="H111">
            <v>1100</v>
          </cell>
          <cell r="I111">
            <v>550</v>
          </cell>
        </row>
        <row r="112">
          <cell r="A112" t="str">
            <v>1599</v>
          </cell>
          <cell r="B112" t="str">
            <v>002299</v>
          </cell>
          <cell r="C112" t="str">
            <v>Kordinátor Integrovaného dopravního systému, příspěvková organizace</v>
          </cell>
          <cell r="D112">
            <v>0</v>
          </cell>
          <cell r="E112">
            <v>80</v>
          </cell>
          <cell r="F112">
            <v>0</v>
          </cell>
          <cell r="G112">
            <v>80</v>
          </cell>
          <cell r="H112">
            <v>0</v>
          </cell>
          <cell r="I112">
            <v>100</v>
          </cell>
        </row>
        <row r="113">
          <cell r="A113" t="str">
            <v>1600</v>
          </cell>
          <cell r="B113" t="str">
            <v>002212</v>
          </cell>
          <cell r="C113" t="str">
            <v>Správa silnic Olomouckého kraje, příspěvková organizace</v>
          </cell>
          <cell r="D113">
            <v>9345</v>
          </cell>
          <cell r="E113">
            <v>5995</v>
          </cell>
          <cell r="F113">
            <v>9345</v>
          </cell>
          <cell r="G113">
            <v>5995</v>
          </cell>
          <cell r="H113">
            <v>5500</v>
          </cell>
          <cell r="I113">
            <v>5400</v>
          </cell>
        </row>
        <row r="114">
          <cell r="A114" t="str">
            <v>1601</v>
          </cell>
          <cell r="B114" t="str">
            <v>3314</v>
          </cell>
          <cell r="C114" t="str">
            <v>Vědecká knihovna v Olomouci</v>
          </cell>
          <cell r="D114">
            <v>1958</v>
          </cell>
          <cell r="E114">
            <v>3425</v>
          </cell>
          <cell r="F114">
            <v>1912</v>
          </cell>
          <cell r="G114">
            <v>3196</v>
          </cell>
          <cell r="H114">
            <v>1300</v>
          </cell>
          <cell r="I114">
            <v>3100</v>
          </cell>
        </row>
        <row r="115">
          <cell r="A115" t="str">
            <v>1602</v>
          </cell>
          <cell r="B115" t="str">
            <v>3315</v>
          </cell>
          <cell r="C115" t="str">
            <v>Vlastivědné muzeum v Olomouci</v>
          </cell>
          <cell r="D115">
            <v>5035</v>
          </cell>
          <cell r="E115">
            <v>2013</v>
          </cell>
          <cell r="F115">
            <v>2100</v>
          </cell>
          <cell r="G115">
            <v>2013</v>
          </cell>
          <cell r="H115">
            <v>2300</v>
          </cell>
          <cell r="I115">
            <v>1800</v>
          </cell>
        </row>
        <row r="116">
          <cell r="A116" t="str">
            <v>1603</v>
          </cell>
          <cell r="B116" t="str">
            <v>3315</v>
          </cell>
          <cell r="C116" t="str">
            <v>Vlastivědné muzeum Jesenicka, příspěvková organizace</v>
          </cell>
          <cell r="D116">
            <v>701</v>
          </cell>
          <cell r="E116">
            <v>944</v>
          </cell>
          <cell r="F116">
            <v>701</v>
          </cell>
          <cell r="G116">
            <v>944</v>
          </cell>
          <cell r="H116">
            <v>450</v>
          </cell>
          <cell r="I116">
            <v>860</v>
          </cell>
        </row>
        <row r="117">
          <cell r="A117" t="str">
            <v>1604</v>
          </cell>
          <cell r="B117" t="str">
            <v>3315</v>
          </cell>
          <cell r="C117" t="str">
            <v>Muzeum a galerie v Prostějově, příspěvková organizace</v>
          </cell>
          <cell r="D117">
            <v>801</v>
          </cell>
          <cell r="E117">
            <v>590</v>
          </cell>
          <cell r="F117">
            <v>650</v>
          </cell>
          <cell r="G117">
            <v>350</v>
          </cell>
          <cell r="H117">
            <v>630</v>
          </cell>
          <cell r="I117">
            <v>400</v>
          </cell>
        </row>
        <row r="118">
          <cell r="A118" t="str">
            <v>1606</v>
          </cell>
          <cell r="B118" t="str">
            <v>3315</v>
          </cell>
          <cell r="C118" t="str">
            <v>Muzeum Komenského v Přerově, příspěvková organizace</v>
          </cell>
          <cell r="D118">
            <v>1533</v>
          </cell>
          <cell r="E118">
            <v>1680</v>
          </cell>
          <cell r="F118">
            <v>1241</v>
          </cell>
          <cell r="G118">
            <v>1314</v>
          </cell>
          <cell r="H118">
            <v>900</v>
          </cell>
          <cell r="I118">
            <v>1350</v>
          </cell>
        </row>
        <row r="119">
          <cell r="A119" t="str">
            <v>1607</v>
          </cell>
          <cell r="B119" t="str">
            <v>3315</v>
          </cell>
          <cell r="C119" t="str">
            <v>Vlastivědné muzeum v Šumperku, příspěvková organizace</v>
          </cell>
          <cell r="D119">
            <v>1017</v>
          </cell>
          <cell r="E119">
            <v>929</v>
          </cell>
          <cell r="F119">
            <v>1017</v>
          </cell>
          <cell r="G119">
            <v>929</v>
          </cell>
          <cell r="H119">
            <v>600</v>
          </cell>
          <cell r="I119">
            <v>840</v>
          </cell>
        </row>
        <row r="120">
          <cell r="A120" t="str">
            <v>1608</v>
          </cell>
          <cell r="B120" t="str">
            <v>3315</v>
          </cell>
          <cell r="C120" t="str">
            <v>Archeologické centrum Olomouc, příspěvková organizace</v>
          </cell>
          <cell r="D120">
            <v>0</v>
          </cell>
          <cell r="E120">
            <v>40</v>
          </cell>
          <cell r="F120">
            <v>75</v>
          </cell>
          <cell r="G120">
            <v>190</v>
          </cell>
          <cell r="H120">
            <v>120</v>
          </cell>
          <cell r="I120">
            <v>300</v>
          </cell>
        </row>
        <row r="121">
          <cell r="A121" t="str">
            <v>1631</v>
          </cell>
          <cell r="B121" t="str">
            <v>4350</v>
          </cell>
          <cell r="C121" t="str">
            <v>Domov pro seniory Javorník, příspěvková organizace</v>
          </cell>
          <cell r="D121">
            <v>1350</v>
          </cell>
          <cell r="E121">
            <v>2907</v>
          </cell>
          <cell r="F121">
            <v>1000</v>
          </cell>
          <cell r="G121">
            <v>1940</v>
          </cell>
          <cell r="H121">
            <v>950</v>
          </cell>
          <cell r="I121">
            <v>2200</v>
          </cell>
        </row>
        <row r="122">
          <cell r="A122" t="str">
            <v>1633</v>
          </cell>
          <cell r="B122" t="str">
            <v>4357</v>
          </cell>
          <cell r="C122" t="str">
            <v>Domov Sněženka Jeseník, příspěvková organizace</v>
          </cell>
          <cell r="D122">
            <v>3713</v>
          </cell>
          <cell r="E122">
            <v>1691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1635</v>
          </cell>
          <cell r="B123" t="str">
            <v>4350</v>
          </cell>
          <cell r="C123" t="str">
            <v>Domov pro seniory Červenka, příspěvková organizace</v>
          </cell>
          <cell r="D123">
            <v>4009</v>
          </cell>
          <cell r="E123">
            <v>2838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1636</v>
          </cell>
          <cell r="B124" t="str">
            <v>4350</v>
          </cell>
          <cell r="C124" t="str">
            <v>Dům seniorů FRANTIŠEK Náměšť na Hané, příspěvková organizace</v>
          </cell>
          <cell r="D124">
            <v>1015</v>
          </cell>
          <cell r="E124">
            <v>815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1637</v>
          </cell>
          <cell r="B125" t="str">
            <v>4350</v>
          </cell>
          <cell r="C125" t="str">
            <v>Domov Hrubá Voda, příspěvková organizace</v>
          </cell>
          <cell r="D125">
            <v>1925</v>
          </cell>
          <cell r="E125">
            <v>1598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1638</v>
          </cell>
          <cell r="B126" t="str">
            <v>4350</v>
          </cell>
          <cell r="C126" t="str">
            <v>Domov seniorů POHODA Chválkovice, příspěvková organizace</v>
          </cell>
          <cell r="D126">
            <v>16236</v>
          </cell>
          <cell r="E126">
            <v>4627</v>
          </cell>
          <cell r="F126">
            <v>10300</v>
          </cell>
          <cell r="G126">
            <v>3300</v>
          </cell>
          <cell r="H126">
            <v>9500</v>
          </cell>
          <cell r="I126">
            <v>3500</v>
          </cell>
        </row>
        <row r="127">
          <cell r="A127" t="str">
            <v>1639</v>
          </cell>
          <cell r="B127" t="str">
            <v>4351</v>
          </cell>
          <cell r="C127" t="str">
            <v>Sociální služby pro seniory Olomouc, příspěvková organizace</v>
          </cell>
          <cell r="D127">
            <v>245</v>
          </cell>
          <cell r="E127">
            <v>3717</v>
          </cell>
          <cell r="F127">
            <v>200</v>
          </cell>
          <cell r="G127">
            <v>4000</v>
          </cell>
          <cell r="H127">
            <v>150</v>
          </cell>
          <cell r="I127">
            <v>3500</v>
          </cell>
        </row>
        <row r="128">
          <cell r="A128" t="str">
            <v>1640</v>
          </cell>
          <cell r="B128" t="str">
            <v>4357</v>
          </cell>
          <cell r="C128" t="str">
            <v>Vincentinum - poskytovatel sociálních služeb Šternberk, příspěvková organizace</v>
          </cell>
          <cell r="D128">
            <v>4494</v>
          </cell>
          <cell r="E128">
            <v>4577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1641</v>
          </cell>
          <cell r="B129" t="str">
            <v>4357</v>
          </cell>
          <cell r="C129" t="str">
            <v>Klíč - centrum sociálních služeb, příspěvková organizace</v>
          </cell>
          <cell r="D129">
            <v>2153</v>
          </cell>
          <cell r="E129">
            <v>989</v>
          </cell>
          <cell r="F129">
            <v>1680</v>
          </cell>
          <cell r="G129">
            <v>760</v>
          </cell>
          <cell r="H129">
            <v>1300</v>
          </cell>
          <cell r="I129">
            <v>770</v>
          </cell>
        </row>
        <row r="130">
          <cell r="A130" t="str">
            <v>1642</v>
          </cell>
          <cell r="B130" t="str">
            <v>4357</v>
          </cell>
          <cell r="C130" t="str">
            <v>Nové Zámky - poskytovatel sociálních služeb, příspěvková organizace</v>
          </cell>
          <cell r="D130">
            <v>9410</v>
          </cell>
          <cell r="E130">
            <v>2868</v>
          </cell>
          <cell r="F130">
            <v>7530</v>
          </cell>
          <cell r="G130">
            <v>3470</v>
          </cell>
          <cell r="H130">
            <v>5500</v>
          </cell>
          <cell r="I130">
            <v>2600</v>
          </cell>
        </row>
        <row r="131">
          <cell r="A131" t="str">
            <v>1644</v>
          </cell>
          <cell r="B131" t="str">
            <v>4324</v>
          </cell>
          <cell r="C131" t="str">
            <v>Středisko sociální prevence Olomouc, příspěvková organizace</v>
          </cell>
          <cell r="D131">
            <v>679</v>
          </cell>
          <cell r="E131">
            <v>317</v>
          </cell>
          <cell r="F131">
            <v>576</v>
          </cell>
          <cell r="G131">
            <v>259</v>
          </cell>
          <cell r="H131">
            <v>400</v>
          </cell>
          <cell r="I131">
            <v>270</v>
          </cell>
        </row>
        <row r="132">
          <cell r="A132" t="str">
            <v>1645</v>
          </cell>
          <cell r="B132" t="str">
            <v>4350</v>
          </cell>
          <cell r="C132" t="str">
            <v>Sociální služby pro seniory Šumperk, příspěvková organizace</v>
          </cell>
          <cell r="D132">
            <v>7494</v>
          </cell>
          <cell r="E132">
            <v>4590</v>
          </cell>
          <cell r="F132">
            <v>3000</v>
          </cell>
          <cell r="G132">
            <v>4000</v>
          </cell>
          <cell r="H132">
            <v>4500</v>
          </cell>
          <cell r="I132">
            <v>4100</v>
          </cell>
        </row>
        <row r="133">
          <cell r="A133" t="str">
            <v>1646</v>
          </cell>
          <cell r="B133" t="str">
            <v>4350</v>
          </cell>
          <cell r="C133" t="str">
            <v>Sociální služby Libina, příspěvková organizace</v>
          </cell>
          <cell r="D133">
            <v>2779</v>
          </cell>
          <cell r="E133">
            <v>1102</v>
          </cell>
          <cell r="F133">
            <v>1250</v>
          </cell>
          <cell r="G133">
            <v>448</v>
          </cell>
          <cell r="H133">
            <v>1400</v>
          </cell>
          <cell r="I133">
            <v>600</v>
          </cell>
        </row>
        <row r="134">
          <cell r="A134" t="str">
            <v>1647</v>
          </cell>
          <cell r="B134" t="str">
            <v>4357</v>
          </cell>
          <cell r="C134" t="str">
            <v>Domov Štíty-Jedlí, příspěvková organizace</v>
          </cell>
          <cell r="D134">
            <v>2142</v>
          </cell>
          <cell r="E134">
            <v>2583</v>
          </cell>
          <cell r="F134">
            <v>1000</v>
          </cell>
          <cell r="G134">
            <v>1200</v>
          </cell>
          <cell r="H134">
            <v>1000</v>
          </cell>
          <cell r="I134">
            <v>1200</v>
          </cell>
        </row>
        <row r="135">
          <cell r="A135" t="str">
            <v>1649</v>
          </cell>
          <cell r="B135" t="str">
            <v>4354</v>
          </cell>
          <cell r="C135" t="str">
            <v>Domov u Třebůvky Loštice, příspěvková organizace</v>
          </cell>
          <cell r="D135">
            <v>1027</v>
          </cell>
          <cell r="E135">
            <v>671</v>
          </cell>
          <cell r="F135">
            <v>1027</v>
          </cell>
          <cell r="G135">
            <v>671</v>
          </cell>
          <cell r="H135">
            <v>600</v>
          </cell>
          <cell r="I135">
            <v>610</v>
          </cell>
        </row>
        <row r="136">
          <cell r="A136" t="str">
            <v>1650</v>
          </cell>
          <cell r="B136" t="str">
            <v>4357</v>
          </cell>
          <cell r="C136" t="str">
            <v>Domov Paprsek Olšany, příspěvková organizace</v>
          </cell>
          <cell r="D136">
            <v>2217</v>
          </cell>
          <cell r="E136">
            <v>1258</v>
          </cell>
          <cell r="F136">
            <v>1700</v>
          </cell>
          <cell r="G136">
            <v>1000</v>
          </cell>
          <cell r="H136">
            <v>1400</v>
          </cell>
          <cell r="I136">
            <v>1000</v>
          </cell>
        </row>
        <row r="137">
          <cell r="A137" t="str">
            <v>1652</v>
          </cell>
          <cell r="B137" t="str">
            <v>4350</v>
          </cell>
          <cell r="C137" t="str">
            <v>Domov seniorů Prostějov, příspěvková organizace</v>
          </cell>
          <cell r="D137">
            <v>5117</v>
          </cell>
          <cell r="E137">
            <v>3157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1653</v>
          </cell>
          <cell r="B138" t="str">
            <v>4350</v>
          </cell>
          <cell r="C138" t="str">
            <v>Domov pro seniory Jesenec, příspěvková organizace</v>
          </cell>
          <cell r="D138">
            <v>2422</v>
          </cell>
          <cell r="E138">
            <v>1914</v>
          </cell>
          <cell r="F138">
            <v>1000</v>
          </cell>
          <cell r="G138">
            <v>1200</v>
          </cell>
          <cell r="H138">
            <v>1000</v>
          </cell>
          <cell r="I138">
            <v>1200</v>
          </cell>
        </row>
        <row r="139">
          <cell r="A139" t="str">
            <v>1654</v>
          </cell>
          <cell r="B139" t="str">
            <v>4357</v>
          </cell>
          <cell r="C139" t="str">
            <v>Domov "Na Zámku", příspěvková organizace</v>
          </cell>
          <cell r="D139">
            <v>5810</v>
          </cell>
          <cell r="E139">
            <v>1625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1656</v>
          </cell>
          <cell r="B140" t="str">
            <v>4350</v>
          </cell>
          <cell r="C140" t="str">
            <v>Centrum sociálních služeb Prostějov, příspěvková organizace</v>
          </cell>
          <cell r="D140">
            <v>7689</v>
          </cell>
          <cell r="E140">
            <v>5210</v>
          </cell>
          <cell r="F140">
            <v>4006</v>
          </cell>
          <cell r="G140">
            <v>2400</v>
          </cell>
          <cell r="H140">
            <v>4400</v>
          </cell>
          <cell r="I140">
            <v>3500</v>
          </cell>
        </row>
        <row r="141">
          <cell r="A141" t="str">
            <v>1657</v>
          </cell>
          <cell r="B141" t="str">
            <v>4357</v>
          </cell>
          <cell r="C141" t="str">
            <v>Domov pro seniory Radkova Lhota, příspěvková organizace</v>
          </cell>
          <cell r="D141">
            <v>4727</v>
          </cell>
          <cell r="E141">
            <v>3205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1658</v>
          </cell>
          <cell r="B142" t="str">
            <v>4350</v>
          </cell>
          <cell r="C142" t="str">
            <v>Domov Alfreda Skeneho Pavlovice u Přerova, příspěvková organizace</v>
          </cell>
          <cell r="D142">
            <v>3718</v>
          </cell>
          <cell r="E142">
            <v>1645</v>
          </cell>
          <cell r="F142">
            <v>1000</v>
          </cell>
          <cell r="G142">
            <v>800</v>
          </cell>
          <cell r="H142">
            <v>1000</v>
          </cell>
          <cell r="I142">
            <v>800</v>
          </cell>
        </row>
        <row r="143">
          <cell r="A143" t="str">
            <v>1659</v>
          </cell>
          <cell r="B143" t="str">
            <v>4350</v>
          </cell>
          <cell r="C143" t="str">
            <v>Domov pro seniory Tovačov, příspěvková organizace</v>
          </cell>
          <cell r="D143">
            <v>2982</v>
          </cell>
          <cell r="E143">
            <v>2225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1660</v>
          </cell>
          <cell r="B144" t="str">
            <v>4357</v>
          </cell>
          <cell r="C144" t="str">
            <v>Domov Větrný mlýn Skalička, příspěvková organizace</v>
          </cell>
          <cell r="D144">
            <v>2800</v>
          </cell>
          <cell r="E144">
            <v>1330</v>
          </cell>
          <cell r="F144">
            <v>200</v>
          </cell>
          <cell r="G144">
            <v>0</v>
          </cell>
          <cell r="H144">
            <v>200</v>
          </cell>
          <cell r="I144">
            <v>0</v>
          </cell>
        </row>
        <row r="145">
          <cell r="A145" t="str">
            <v>1661</v>
          </cell>
          <cell r="B145" t="str">
            <v>4357</v>
          </cell>
          <cell r="C145" t="str">
            <v>Centrum Dominika Kokory, příspěvková organizace</v>
          </cell>
          <cell r="D145">
            <v>5583</v>
          </cell>
          <cell r="E145">
            <v>4248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1663</v>
          </cell>
          <cell r="B146" t="str">
            <v>4357</v>
          </cell>
          <cell r="C146" t="str">
            <v>Domov Na zámečku Rokytnice, příspěvková organizace</v>
          </cell>
          <cell r="D146">
            <v>4560</v>
          </cell>
          <cell r="E146">
            <v>2332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 t="str">
            <v>1700</v>
          </cell>
          <cell r="B147" t="str">
            <v>3523</v>
          </cell>
          <cell r="C147" t="str">
            <v>Odborný léčebný ústav Paseka, příspěvková organizace</v>
          </cell>
          <cell r="D147">
            <v>19709</v>
          </cell>
          <cell r="E147">
            <v>8434</v>
          </cell>
          <cell r="F147">
            <v>10200</v>
          </cell>
          <cell r="G147">
            <v>5400</v>
          </cell>
          <cell r="H147">
            <v>10200</v>
          </cell>
          <cell r="I147">
            <v>5400</v>
          </cell>
        </row>
        <row r="148">
          <cell r="A148" t="str">
            <v>1702</v>
          </cell>
          <cell r="B148" t="str">
            <v>3529</v>
          </cell>
          <cell r="C148" t="str">
            <v>Dětské centrum Ostrůvek, příspěvková organizace1)</v>
          </cell>
          <cell r="D148">
            <v>1899</v>
          </cell>
          <cell r="E148">
            <v>1589</v>
          </cell>
          <cell r="F148">
            <v>1352</v>
          </cell>
          <cell r="G148">
            <v>763</v>
          </cell>
          <cell r="H148">
            <v>1150</v>
          </cell>
          <cell r="I148">
            <v>1000</v>
          </cell>
        </row>
        <row r="149">
          <cell r="A149" t="str">
            <v>1704</v>
          </cell>
          <cell r="B149" t="str">
            <v>3533</v>
          </cell>
          <cell r="C149" t="str">
            <v>Zdravotnická záchranná služba Olomouckého kraje, příspěvková organizace</v>
          </cell>
          <cell r="D149">
            <v>2748</v>
          </cell>
          <cell r="E149">
            <v>4771</v>
          </cell>
          <cell r="F149">
            <v>1769</v>
          </cell>
          <cell r="G149">
            <v>3939</v>
          </cell>
          <cell r="H149">
            <v>1500</v>
          </cell>
          <cell r="I149">
            <v>4100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5"/>
  <sheetViews>
    <sheetView showGridLines="0" view="pageBreakPreview" topLeftCell="B2" zoomScaleNormal="100" zoomScaleSheetLayoutView="100" workbookViewId="0">
      <selection activeCell="O29" sqref="O29"/>
    </sheetView>
  </sheetViews>
  <sheetFormatPr defaultColWidth="9.140625" defaultRowHeight="12.75" x14ac:dyDescent="0.2"/>
  <cols>
    <col min="1" max="1" width="3.140625" style="13" hidden="1" customWidth="1"/>
    <col min="2" max="2" width="63.5703125" style="13" customWidth="1"/>
    <col min="3" max="3" width="5.5703125" style="351" customWidth="1"/>
    <col min="4" max="4" width="25.7109375" style="351" bestFit="1" customWidth="1"/>
    <col min="5" max="5" width="25.7109375" style="351" customWidth="1"/>
    <col min="6" max="8" width="15.7109375" style="13" customWidth="1"/>
    <col min="9" max="9" width="15.7109375" style="393" customWidth="1"/>
    <col min="10" max="11" width="14.7109375" style="393" customWidth="1"/>
    <col min="12" max="12" width="12.7109375" style="393" hidden="1" customWidth="1"/>
    <col min="13" max="14" width="2.85546875" style="13" customWidth="1"/>
    <col min="15" max="16384" width="9.140625" style="13"/>
  </cols>
  <sheetData>
    <row r="1" spans="1:12" hidden="1" x14ac:dyDescent="0.2"/>
    <row r="2" spans="1:12" ht="20.25" x14ac:dyDescent="0.3">
      <c r="B2" s="23" t="s">
        <v>150</v>
      </c>
      <c r="C2" s="352"/>
      <c r="D2" s="352"/>
      <c r="E2" s="352"/>
      <c r="F2" s="23"/>
      <c r="G2" s="16"/>
      <c r="H2" s="16"/>
      <c r="I2" s="22"/>
      <c r="J2" s="18"/>
      <c r="K2" s="21" t="s">
        <v>18</v>
      </c>
      <c r="L2" s="21"/>
    </row>
    <row r="3" spans="1:12" ht="15.75" x14ac:dyDescent="0.25">
      <c r="B3" s="20" t="s">
        <v>140</v>
      </c>
      <c r="C3" s="352"/>
      <c r="D3" s="352"/>
      <c r="E3" s="352"/>
      <c r="F3" s="20"/>
      <c r="G3" s="16"/>
      <c r="H3" s="16"/>
      <c r="I3" s="19"/>
      <c r="J3" s="18"/>
      <c r="K3" s="17"/>
      <c r="L3" s="17"/>
    </row>
    <row r="4" spans="1:12" ht="13.5" thickBot="1" x14ac:dyDescent="0.25">
      <c r="G4" s="16"/>
      <c r="H4" s="16"/>
      <c r="I4" s="394"/>
      <c r="J4" s="1134" t="s">
        <v>17</v>
      </c>
      <c r="K4" s="1134"/>
      <c r="L4" s="394"/>
    </row>
    <row r="5" spans="1:12" ht="39.950000000000003" customHeight="1" x14ac:dyDescent="0.2">
      <c r="B5" s="362"/>
      <c r="C5" s="361"/>
      <c r="D5" s="539">
        <v>2015</v>
      </c>
      <c r="E5" s="539">
        <v>2016</v>
      </c>
      <c r="F5" s="1135">
        <v>2017</v>
      </c>
      <c r="G5" s="1136"/>
      <c r="H5" s="1137"/>
      <c r="I5" s="540">
        <v>2018</v>
      </c>
      <c r="J5" s="1138" t="s">
        <v>1</v>
      </c>
      <c r="K5" s="1139"/>
    </row>
    <row r="6" spans="1:12" ht="39.950000000000003" customHeight="1" x14ac:dyDescent="0.2">
      <c r="B6" s="1140" t="s">
        <v>13</v>
      </c>
      <c r="C6" s="1142" t="s">
        <v>142</v>
      </c>
      <c r="D6" s="1144" t="s">
        <v>144</v>
      </c>
      <c r="E6" s="1144" t="s">
        <v>277</v>
      </c>
      <c r="F6" s="1146" t="s">
        <v>84</v>
      </c>
      <c r="G6" s="1148" t="s">
        <v>153</v>
      </c>
      <c r="H6" s="1150" t="s">
        <v>151</v>
      </c>
      <c r="I6" s="1152" t="s">
        <v>85</v>
      </c>
      <c r="J6" s="1155" t="s">
        <v>86</v>
      </c>
      <c r="K6" s="1157" t="s">
        <v>87</v>
      </c>
    </row>
    <row r="7" spans="1:12" ht="39.950000000000003" customHeight="1" thickBot="1" x14ac:dyDescent="0.25">
      <c r="B7" s="1141"/>
      <c r="C7" s="1143"/>
      <c r="D7" s="1145"/>
      <c r="E7" s="1145"/>
      <c r="F7" s="1147"/>
      <c r="G7" s="1149"/>
      <c r="H7" s="1151"/>
      <c r="I7" s="1145"/>
      <c r="J7" s="1156"/>
      <c r="K7" s="1158"/>
    </row>
    <row r="8" spans="1:12" ht="20.100000000000001" customHeight="1" thickTop="1" thickBot="1" x14ac:dyDescent="0.25">
      <c r="B8" s="363"/>
      <c r="C8" s="350"/>
      <c r="D8" s="105" t="s">
        <v>12</v>
      </c>
      <c r="E8" s="105" t="s">
        <v>11</v>
      </c>
      <c r="F8" s="59" t="s">
        <v>10</v>
      </c>
      <c r="G8" s="432" t="s">
        <v>145</v>
      </c>
      <c r="H8" s="193" t="s">
        <v>278</v>
      </c>
      <c r="I8" s="105" t="s">
        <v>279</v>
      </c>
      <c r="J8" s="209" t="s">
        <v>280</v>
      </c>
      <c r="K8" s="212" t="s">
        <v>281</v>
      </c>
      <c r="L8" s="13"/>
    </row>
    <row r="9" spans="1:12" ht="39.950000000000003" customHeight="1" x14ac:dyDescent="0.25">
      <c r="A9" s="122"/>
      <c r="B9" s="541" t="s">
        <v>9</v>
      </c>
      <c r="C9" s="542"/>
      <c r="D9" s="543" t="e">
        <f t="shared" ref="D9:I9" si="0">SUM(D10:D14)</f>
        <v>#REF!</v>
      </c>
      <c r="E9" s="543">
        <f t="shared" si="0"/>
        <v>360594</v>
      </c>
      <c r="F9" s="543" t="e">
        <f t="shared" si="0"/>
        <v>#REF!</v>
      </c>
      <c r="G9" s="544" t="e">
        <f t="shared" si="0"/>
        <v>#REF!</v>
      </c>
      <c r="H9" s="545">
        <f t="shared" si="0"/>
        <v>363748</v>
      </c>
      <c r="I9" s="546" t="e">
        <f t="shared" si="0"/>
        <v>#REF!</v>
      </c>
      <c r="J9" s="547" t="e">
        <f t="shared" ref="J9:J18" si="1">I9-F9</f>
        <v>#REF!</v>
      </c>
      <c r="K9" s="548" t="e">
        <f t="shared" ref="K9:K16" si="2">I9/F9-1</f>
        <v>#REF!</v>
      </c>
      <c r="L9" s="14"/>
    </row>
    <row r="10" spans="1:12" s="11" customFormat="1" ht="30" customHeight="1" x14ac:dyDescent="0.25">
      <c r="A10" s="121"/>
      <c r="B10" s="570" t="s">
        <v>93</v>
      </c>
      <c r="C10" s="571" t="s">
        <v>88</v>
      </c>
      <c r="D10" s="572">
        <f>SUM('Celkem školství'!C12)</f>
        <v>275519</v>
      </c>
      <c r="E10" s="572">
        <v>273807</v>
      </c>
      <c r="F10" s="572">
        <f>SUM('Celkem školství'!D12)</f>
        <v>257403</v>
      </c>
      <c r="G10" s="573">
        <f>SUM('Celkem školství'!E12)</f>
        <v>244179</v>
      </c>
      <c r="H10" s="574">
        <v>277306</v>
      </c>
      <c r="I10" s="575">
        <f>SUM('Celkem školství'!F12)</f>
        <v>220003</v>
      </c>
      <c r="J10" s="576">
        <f>I10-F10</f>
        <v>-37400</v>
      </c>
      <c r="K10" s="577">
        <f>I10/F10-1</f>
        <v>-0.14529745185565046</v>
      </c>
      <c r="L10" s="549"/>
    </row>
    <row r="11" spans="1:12" s="11" customFormat="1" ht="30" customHeight="1" x14ac:dyDescent="0.25">
      <c r="A11" s="121"/>
      <c r="B11" s="570" t="s">
        <v>141</v>
      </c>
      <c r="C11" s="571" t="s">
        <v>89</v>
      </c>
      <c r="D11" s="572">
        <f>SUM('Celkem školství'!C13)</f>
        <v>1399</v>
      </c>
      <c r="E11" s="572">
        <v>1521</v>
      </c>
      <c r="F11" s="572">
        <f>SUM('Celkem školství'!D13)</f>
        <v>1517</v>
      </c>
      <c r="G11" s="573">
        <f>SUM('Celkem školství'!E13)</f>
        <v>1891</v>
      </c>
      <c r="H11" s="574">
        <v>1873</v>
      </c>
      <c r="I11" s="575">
        <f>SUM('Celkem školství'!F13)</f>
        <v>1931</v>
      </c>
      <c r="J11" s="576">
        <f t="shared" si="1"/>
        <v>414</v>
      </c>
      <c r="K11" s="577">
        <f t="shared" si="2"/>
        <v>0.27290705339485832</v>
      </c>
      <c r="L11" s="549"/>
    </row>
    <row r="12" spans="1:12" s="11" customFormat="1" ht="30" customHeight="1" x14ac:dyDescent="0.25">
      <c r="A12" s="121"/>
      <c r="B12" s="570" t="s">
        <v>94</v>
      </c>
      <c r="C12" s="571" t="s">
        <v>90</v>
      </c>
      <c r="D12" s="572">
        <f>SUM('Celkem školství'!C14)</f>
        <v>74889</v>
      </c>
      <c r="E12" s="572">
        <v>79672</v>
      </c>
      <c r="F12" s="572">
        <f>SUM('Celkem školství'!D14)</f>
        <v>88602</v>
      </c>
      <c r="G12" s="573">
        <f>SUM('Celkem školství'!E14)</f>
        <v>88602</v>
      </c>
      <c r="H12" s="574">
        <v>80875</v>
      </c>
      <c r="I12" s="575">
        <f>SUM('Celkem školství'!F14)</f>
        <v>90909</v>
      </c>
      <c r="J12" s="576">
        <f>I12-F12</f>
        <v>2307</v>
      </c>
      <c r="K12" s="577">
        <f t="shared" si="2"/>
        <v>2.6037786957405107E-2</v>
      </c>
      <c r="L12" s="549"/>
    </row>
    <row r="13" spans="1:12" s="11" customFormat="1" ht="30" customHeight="1" x14ac:dyDescent="0.25">
      <c r="A13" s="121"/>
      <c r="B13" s="578" t="s">
        <v>95</v>
      </c>
      <c r="C13" s="579" t="s">
        <v>91</v>
      </c>
      <c r="D13" s="572">
        <v>550</v>
      </c>
      <c r="E13" s="572">
        <v>5458</v>
      </c>
      <c r="F13" s="572">
        <f>SUM('Celkem školství'!D15)</f>
        <v>740</v>
      </c>
      <c r="G13" s="573">
        <f>SUM('Celkem školství'!E15)</f>
        <v>9521</v>
      </c>
      <c r="H13" s="574">
        <v>3555</v>
      </c>
      <c r="I13" s="575">
        <f>SUM('Celkem školství'!F15)</f>
        <v>750</v>
      </c>
      <c r="J13" s="576">
        <f t="shared" si="1"/>
        <v>10</v>
      </c>
      <c r="K13" s="577">
        <f t="shared" si="2"/>
        <v>1.3513513513513598E-2</v>
      </c>
      <c r="L13" s="549"/>
    </row>
    <row r="14" spans="1:12" s="11" customFormat="1" ht="30" customHeight="1" thickBot="1" x14ac:dyDescent="0.3">
      <c r="A14" s="121"/>
      <c r="B14" s="570" t="s">
        <v>96</v>
      </c>
      <c r="C14" s="571" t="s">
        <v>92</v>
      </c>
      <c r="D14" s="572" t="e">
        <f>SUM('Celkem školství'!#REF!)</f>
        <v>#REF!</v>
      </c>
      <c r="E14" s="572">
        <v>136</v>
      </c>
      <c r="F14" s="572" t="e">
        <f>SUM('Celkem školství'!#REF!)</f>
        <v>#REF!</v>
      </c>
      <c r="G14" s="580" t="e">
        <f>SUM('Celkem školství'!#REF!)</f>
        <v>#REF!</v>
      </c>
      <c r="H14" s="574">
        <v>139</v>
      </c>
      <c r="I14" s="575" t="e">
        <f>SUM('Celkem školství'!#REF!)</f>
        <v>#REF!</v>
      </c>
      <c r="J14" s="576" t="e">
        <f t="shared" si="1"/>
        <v>#REF!</v>
      </c>
      <c r="K14" s="577" t="e">
        <f t="shared" si="2"/>
        <v>#REF!</v>
      </c>
      <c r="L14" s="549"/>
    </row>
    <row r="15" spans="1:12" s="11" customFormat="1" ht="39.950000000000003" customHeight="1" x14ac:dyDescent="0.25">
      <c r="A15" s="121"/>
      <c r="B15" s="541" t="s">
        <v>8</v>
      </c>
      <c r="C15" s="542"/>
      <c r="D15" s="543" t="e">
        <f t="shared" ref="D15:I15" si="3">SUM(D16:D18)</f>
        <v>#REF!</v>
      </c>
      <c r="E15" s="543">
        <f t="shared" si="3"/>
        <v>201261</v>
      </c>
      <c r="F15" s="543" t="e">
        <f t="shared" si="3"/>
        <v>#REF!</v>
      </c>
      <c r="G15" s="544" t="e">
        <f t="shared" si="3"/>
        <v>#REF!</v>
      </c>
      <c r="H15" s="545">
        <f t="shared" si="3"/>
        <v>301413</v>
      </c>
      <c r="I15" s="546" t="e">
        <f t="shared" si="3"/>
        <v>#REF!</v>
      </c>
      <c r="J15" s="547" t="e">
        <f>I15-F15</f>
        <v>#REF!</v>
      </c>
      <c r="K15" s="548" t="e">
        <f t="shared" si="2"/>
        <v>#REF!</v>
      </c>
      <c r="L15" s="549"/>
    </row>
    <row r="16" spans="1:12" s="11" customFormat="1" ht="30" customHeight="1" x14ac:dyDescent="0.25">
      <c r="A16" s="121"/>
      <c r="B16" s="570" t="s">
        <v>93</v>
      </c>
      <c r="C16" s="571" t="s">
        <v>88</v>
      </c>
      <c r="D16" s="572">
        <f>SUM('Celkem sociální'!C12)</f>
        <v>156471</v>
      </c>
      <c r="E16" s="572">
        <v>145765</v>
      </c>
      <c r="F16" s="572">
        <f>SUM('Celkem sociální'!D12)</f>
        <v>47839</v>
      </c>
      <c r="G16" s="573">
        <f>SUM('Celkem sociální'!E12)</f>
        <v>47839</v>
      </c>
      <c r="H16" s="574">
        <v>245205</v>
      </c>
      <c r="I16" s="575">
        <f>SUM('Celkem sociální'!F12)</f>
        <v>7898</v>
      </c>
      <c r="J16" s="576">
        <f t="shared" si="1"/>
        <v>-39941</v>
      </c>
      <c r="K16" s="577">
        <f t="shared" si="2"/>
        <v>-0.83490457576454358</v>
      </c>
      <c r="L16" s="549"/>
    </row>
    <row r="17" spans="1:12" s="11" customFormat="1" ht="30" customHeight="1" x14ac:dyDescent="0.25">
      <c r="A17" s="121"/>
      <c r="B17" s="570" t="s">
        <v>114</v>
      </c>
      <c r="C17" s="571" t="s">
        <v>90</v>
      </c>
      <c r="D17" s="572" t="e">
        <f>SUM('Celkem sociální'!#REF!)</f>
        <v>#REF!</v>
      </c>
      <c r="E17" s="572">
        <v>53756</v>
      </c>
      <c r="F17" s="572">
        <f>SUM('Celkem sociální'!D14)</f>
        <v>52607</v>
      </c>
      <c r="G17" s="573">
        <f>SUM('Celkem sociální'!E14)</f>
        <v>52607</v>
      </c>
      <c r="H17" s="574">
        <v>54708</v>
      </c>
      <c r="I17" s="575">
        <f>SUM('Celkem sociální'!F14)</f>
        <v>56420</v>
      </c>
      <c r="J17" s="576">
        <f t="shared" si="1"/>
        <v>3813</v>
      </c>
      <c r="K17" s="577">
        <f>I17/F17-1</f>
        <v>7.248084855627579E-2</v>
      </c>
      <c r="L17" s="549"/>
    </row>
    <row r="18" spans="1:12" s="11" customFormat="1" ht="30" customHeight="1" thickBot="1" x14ac:dyDescent="0.3">
      <c r="A18" s="121"/>
      <c r="B18" s="581" t="s">
        <v>115</v>
      </c>
      <c r="C18" s="582" t="s">
        <v>91</v>
      </c>
      <c r="D18" s="572">
        <v>301</v>
      </c>
      <c r="E18" s="572">
        <v>1740</v>
      </c>
      <c r="F18" s="583" t="e">
        <f>SUM('Celkem sociální'!#REF!)</f>
        <v>#REF!</v>
      </c>
      <c r="G18" s="580" t="e">
        <f>SUM('Celkem sociální'!#REF!)</f>
        <v>#REF!</v>
      </c>
      <c r="H18" s="584">
        <v>1500</v>
      </c>
      <c r="I18" s="585" t="e">
        <f>SUM('Celkem sociální'!#REF!)</f>
        <v>#REF!</v>
      </c>
      <c r="J18" s="576" t="e">
        <f t="shared" si="1"/>
        <v>#REF!</v>
      </c>
      <c r="K18" s="577"/>
      <c r="L18" s="549"/>
    </row>
    <row r="19" spans="1:12" ht="15.95" hidden="1" customHeight="1" x14ac:dyDescent="0.2">
      <c r="A19" s="122"/>
      <c r="B19" s="395"/>
      <c r="C19" s="353"/>
      <c r="D19" s="374"/>
      <c r="E19" s="535"/>
      <c r="F19" s="324"/>
      <c r="G19" s="433"/>
      <c r="H19" s="429"/>
      <c r="I19" s="322"/>
      <c r="J19" s="327"/>
      <c r="K19" s="259"/>
      <c r="L19" s="14"/>
    </row>
    <row r="20" spans="1:12" ht="15.95" hidden="1" customHeight="1" x14ac:dyDescent="0.2">
      <c r="A20" s="122"/>
      <c r="B20" s="395"/>
      <c r="C20" s="353"/>
      <c r="D20" s="374"/>
      <c r="E20" s="535"/>
      <c r="F20" s="324"/>
      <c r="G20" s="433"/>
      <c r="H20" s="429"/>
      <c r="I20" s="322"/>
      <c r="J20" s="327"/>
      <c r="K20" s="259"/>
      <c r="L20" s="14"/>
    </row>
    <row r="21" spans="1:12" ht="15.95" hidden="1" customHeight="1" thickBot="1" x14ac:dyDescent="0.25">
      <c r="A21" s="122"/>
      <c r="B21" s="396"/>
      <c r="C21" s="354"/>
      <c r="D21" s="375"/>
      <c r="E21" s="536"/>
      <c r="F21" s="325"/>
      <c r="G21" s="434"/>
      <c r="H21" s="430"/>
      <c r="I21" s="323"/>
      <c r="J21" s="328"/>
      <c r="K21" s="260"/>
      <c r="L21" s="14"/>
    </row>
    <row r="22" spans="1:12" s="11" customFormat="1" ht="39.950000000000003" customHeight="1" x14ac:dyDescent="0.25">
      <c r="A22" s="121"/>
      <c r="B22" s="541" t="s">
        <v>7</v>
      </c>
      <c r="C22" s="542"/>
      <c r="D22" s="543" t="e">
        <f>SUM(D23,D28)</f>
        <v>#REF!</v>
      </c>
      <c r="E22" s="543">
        <f>SUM(E23,E28)</f>
        <v>1461624</v>
      </c>
      <c r="F22" s="543" t="e">
        <f>SUM(F23,F28)</f>
        <v>#REF!</v>
      </c>
      <c r="G22" s="544" t="e">
        <f>SUM(G23,G28)</f>
        <v>#REF!</v>
      </c>
      <c r="H22" s="545">
        <f>H23+H28</f>
        <v>1566396</v>
      </c>
      <c r="I22" s="546" t="e">
        <f>SUM(I23,I28)</f>
        <v>#REF!</v>
      </c>
      <c r="J22" s="547" t="e">
        <f t="shared" ref="J22:J44" si="4">I22-F22</f>
        <v>#REF!</v>
      </c>
      <c r="K22" s="548" t="e">
        <f t="shared" ref="K22:K39" si="5">I22/F22-1</f>
        <v>#REF!</v>
      </c>
      <c r="L22" s="549"/>
    </row>
    <row r="23" spans="1:12" s="11" customFormat="1" ht="30" customHeight="1" x14ac:dyDescent="0.25">
      <c r="A23" s="121"/>
      <c r="B23" s="586" t="s">
        <v>129</v>
      </c>
      <c r="C23" s="571"/>
      <c r="D23" s="587" t="e">
        <f t="shared" ref="D23:I23" si="6">SUM(D24:D27)</f>
        <v>#REF!</v>
      </c>
      <c r="E23" s="587">
        <f t="shared" si="6"/>
        <v>543519</v>
      </c>
      <c r="F23" s="587" t="e">
        <f t="shared" si="6"/>
        <v>#REF!</v>
      </c>
      <c r="G23" s="588" t="e">
        <f t="shared" si="6"/>
        <v>#REF!</v>
      </c>
      <c r="H23" s="589">
        <f t="shared" si="6"/>
        <v>565756</v>
      </c>
      <c r="I23" s="590" t="e">
        <f t="shared" si="6"/>
        <v>#REF!</v>
      </c>
      <c r="J23" s="591" t="e">
        <f t="shared" si="4"/>
        <v>#REF!</v>
      </c>
      <c r="K23" s="592" t="e">
        <f t="shared" si="5"/>
        <v>#REF!</v>
      </c>
      <c r="L23" s="549"/>
    </row>
    <row r="24" spans="1:12" s="11" customFormat="1" ht="30" customHeight="1" x14ac:dyDescent="0.25">
      <c r="A24" s="121"/>
      <c r="B24" s="570" t="s">
        <v>93</v>
      </c>
      <c r="C24" s="571" t="s">
        <v>88</v>
      </c>
      <c r="D24" s="572" t="e">
        <f>SUM('Celkem doprava'!#REF!)</f>
        <v>#REF!</v>
      </c>
      <c r="E24" s="572">
        <v>390796</v>
      </c>
      <c r="F24" s="572">
        <f>SUM('Celkem doprava'!C12)</f>
        <v>219730</v>
      </c>
      <c r="G24" s="573">
        <f>SUM('Celkem doprava'!D12)</f>
        <v>219730</v>
      </c>
      <c r="H24" s="574">
        <v>398501</v>
      </c>
      <c r="I24" s="575">
        <f>SUM('Celkem doprava'!E12)</f>
        <v>232977</v>
      </c>
      <c r="J24" s="576">
        <f>I24-F24</f>
        <v>13247</v>
      </c>
      <c r="K24" s="577">
        <f t="shared" si="5"/>
        <v>6.0287625722477589E-2</v>
      </c>
      <c r="L24" s="549"/>
    </row>
    <row r="25" spans="1:12" s="11" customFormat="1" ht="30" customHeight="1" x14ac:dyDescent="0.25">
      <c r="A25" s="121"/>
      <c r="B25" s="570" t="s">
        <v>141</v>
      </c>
      <c r="C25" s="571" t="s">
        <v>89</v>
      </c>
      <c r="D25" s="572" t="e">
        <f>SUM('Celkem doprava'!#REF!)</f>
        <v>#REF!</v>
      </c>
      <c r="E25" s="572">
        <v>6831</v>
      </c>
      <c r="F25" s="572" t="e">
        <f>SUM('Celkem doprava'!#REF!)</f>
        <v>#REF!</v>
      </c>
      <c r="G25" s="573" t="e">
        <f>SUM('Celkem doprava'!#REF!)</f>
        <v>#REF!</v>
      </c>
      <c r="H25" s="574">
        <v>8112</v>
      </c>
      <c r="I25" s="575" t="e">
        <f>SUM('Celkem doprava'!#REF!)</f>
        <v>#REF!</v>
      </c>
      <c r="J25" s="576" t="e">
        <f t="shared" si="4"/>
        <v>#REF!</v>
      </c>
      <c r="K25" s="577" t="e">
        <f t="shared" si="5"/>
        <v>#REF!</v>
      </c>
      <c r="L25" s="549"/>
    </row>
    <row r="26" spans="1:12" s="11" customFormat="1" ht="30" customHeight="1" x14ac:dyDescent="0.25">
      <c r="A26" s="121"/>
      <c r="B26" s="570" t="s">
        <v>94</v>
      </c>
      <c r="C26" s="571" t="s">
        <v>90</v>
      </c>
      <c r="D26" s="572" t="e">
        <f>SUM('Celkem doprava'!#REF!)</f>
        <v>#REF!</v>
      </c>
      <c r="E26" s="572">
        <v>139744</v>
      </c>
      <c r="F26" s="572" t="e">
        <f>SUM('Celkem doprava'!#REF!)</f>
        <v>#REF!</v>
      </c>
      <c r="G26" s="573" t="e">
        <f>SUM('Celkem doprava'!#REF!)</f>
        <v>#REF!</v>
      </c>
      <c r="H26" s="574">
        <v>151452</v>
      </c>
      <c r="I26" s="575" t="e">
        <f>SUM('Celkem doprava'!#REF!)</f>
        <v>#REF!</v>
      </c>
      <c r="J26" s="576" t="e">
        <f t="shared" si="4"/>
        <v>#REF!</v>
      </c>
      <c r="K26" s="577" t="e">
        <f t="shared" si="5"/>
        <v>#REF!</v>
      </c>
      <c r="L26" s="549"/>
    </row>
    <row r="27" spans="1:12" s="11" customFormat="1" ht="30" customHeight="1" x14ac:dyDescent="0.25">
      <c r="A27" s="121"/>
      <c r="B27" s="578" t="s">
        <v>95</v>
      </c>
      <c r="C27" s="579" t="s">
        <v>91</v>
      </c>
      <c r="D27" s="572">
        <v>350</v>
      </c>
      <c r="E27" s="572">
        <v>6148</v>
      </c>
      <c r="F27" s="572" t="e">
        <f>SUM('Celkem doprava'!#REF!)</f>
        <v>#REF!</v>
      </c>
      <c r="G27" s="573" t="e">
        <f>SUM('Celkem doprava'!#REF!)</f>
        <v>#REF!</v>
      </c>
      <c r="H27" s="574">
        <v>7691</v>
      </c>
      <c r="I27" s="575" t="e">
        <f>SUM('Celkem doprava'!#REF!)</f>
        <v>#REF!</v>
      </c>
      <c r="J27" s="576" t="e">
        <f>I27-F27</f>
        <v>#REF!</v>
      </c>
      <c r="K27" s="577" t="e">
        <f>I27/F27-1</f>
        <v>#REF!</v>
      </c>
      <c r="L27" s="549"/>
    </row>
    <row r="28" spans="1:12" s="11" customFormat="1" ht="30" customHeight="1" x14ac:dyDescent="0.25">
      <c r="A28" s="121"/>
      <c r="B28" s="586" t="s">
        <v>130</v>
      </c>
      <c r="C28" s="579"/>
      <c r="D28" s="587" t="e">
        <f t="shared" ref="D28:I28" si="7">SUM(D29:D32)</f>
        <v>#REF!</v>
      </c>
      <c r="E28" s="587">
        <f t="shared" si="7"/>
        <v>918105</v>
      </c>
      <c r="F28" s="587">
        <f t="shared" si="7"/>
        <v>1709000</v>
      </c>
      <c r="G28" s="588">
        <f t="shared" si="7"/>
        <v>1709000</v>
      </c>
      <c r="H28" s="589">
        <f t="shared" si="7"/>
        <v>1000640</v>
      </c>
      <c r="I28" s="590">
        <f t="shared" si="7"/>
        <v>1889000</v>
      </c>
      <c r="J28" s="591">
        <f t="shared" si="4"/>
        <v>180000</v>
      </c>
      <c r="K28" s="592">
        <f t="shared" si="5"/>
        <v>0.10532475131655938</v>
      </c>
      <c r="L28" s="549"/>
    </row>
    <row r="29" spans="1:12" s="11" customFormat="1" ht="30" customHeight="1" x14ac:dyDescent="0.25">
      <c r="A29" s="121"/>
      <c r="B29" s="593" t="s">
        <v>137</v>
      </c>
      <c r="C29" s="579" t="s">
        <v>131</v>
      </c>
      <c r="D29" s="572" t="e">
        <f>SUM('Celkem doprava'!#REF!)</f>
        <v>#REF!</v>
      </c>
      <c r="E29" s="572">
        <v>415876</v>
      </c>
      <c r="F29" s="572">
        <f>SUM('Celkem doprava'!C20)</f>
        <v>660000</v>
      </c>
      <c r="G29" s="573">
        <f>SUM('Celkem doprava'!D20)</f>
        <v>660000</v>
      </c>
      <c r="H29" s="574">
        <v>475650</v>
      </c>
      <c r="I29" s="575">
        <f>SUM('Celkem doprava'!E20)</f>
        <v>660000</v>
      </c>
      <c r="J29" s="576">
        <f t="shared" si="4"/>
        <v>0</v>
      </c>
      <c r="K29" s="577">
        <f t="shared" si="5"/>
        <v>0</v>
      </c>
      <c r="L29" s="549"/>
    </row>
    <row r="30" spans="1:12" s="11" customFormat="1" ht="30" customHeight="1" x14ac:dyDescent="0.25">
      <c r="A30" s="121"/>
      <c r="B30" s="593" t="s">
        <v>138</v>
      </c>
      <c r="C30" s="579" t="s">
        <v>132</v>
      </c>
      <c r="D30" s="572" t="e">
        <f>SUM('Celkem doprava'!#REF!)</f>
        <v>#REF!</v>
      </c>
      <c r="E30" s="572">
        <v>454600</v>
      </c>
      <c r="F30" s="572">
        <f>SUM('Celkem doprava'!C21)</f>
        <v>827000</v>
      </c>
      <c r="G30" s="573">
        <f>SUM('Celkem doprava'!D21)</f>
        <v>827000</v>
      </c>
      <c r="H30" s="574">
        <v>462248</v>
      </c>
      <c r="I30" s="575">
        <f>SUM('Celkem doprava'!E21)</f>
        <v>950000</v>
      </c>
      <c r="J30" s="576">
        <f t="shared" si="4"/>
        <v>123000</v>
      </c>
      <c r="K30" s="577">
        <f t="shared" si="5"/>
        <v>0.14873035066505436</v>
      </c>
      <c r="L30" s="549"/>
    </row>
    <row r="31" spans="1:12" s="11" customFormat="1" ht="30" customHeight="1" x14ac:dyDescent="0.25">
      <c r="A31" s="121"/>
      <c r="B31" s="593" t="s">
        <v>139</v>
      </c>
      <c r="C31" s="579" t="s">
        <v>133</v>
      </c>
      <c r="D31" s="572" t="e">
        <f>SUM('Celkem doprava'!#REF!)</f>
        <v>#REF!</v>
      </c>
      <c r="E31" s="572">
        <v>9887</v>
      </c>
      <c r="F31" s="572">
        <f>SUM('Celkem doprava'!C22)</f>
        <v>22000</v>
      </c>
      <c r="G31" s="573">
        <f>SUM('Celkem doprava'!D22)</f>
        <v>22000</v>
      </c>
      <c r="H31" s="574">
        <v>25000</v>
      </c>
      <c r="I31" s="575">
        <f>SUM('Celkem doprava'!E22)</f>
        <v>24000</v>
      </c>
      <c r="J31" s="576">
        <f t="shared" si="4"/>
        <v>2000</v>
      </c>
      <c r="K31" s="577">
        <f t="shared" si="5"/>
        <v>9.0909090909090828E-2</v>
      </c>
      <c r="L31" s="549"/>
    </row>
    <row r="32" spans="1:12" s="11" customFormat="1" ht="30" customHeight="1" thickBot="1" x14ac:dyDescent="0.3">
      <c r="A32" s="121"/>
      <c r="B32" s="594" t="s">
        <v>134</v>
      </c>
      <c r="C32" s="595" t="s">
        <v>135</v>
      </c>
      <c r="D32" s="572" t="e">
        <f>SUM('Celkem doprava'!#REF!)</f>
        <v>#REF!</v>
      </c>
      <c r="E32" s="572">
        <v>37742</v>
      </c>
      <c r="F32" s="572">
        <f>SUM('Celkem doprava'!C23)</f>
        <v>200000</v>
      </c>
      <c r="G32" s="573">
        <f>SUM('Celkem doprava'!D23)</f>
        <v>200000</v>
      </c>
      <c r="H32" s="574">
        <v>37742</v>
      </c>
      <c r="I32" s="575">
        <f>SUM('Celkem doprava'!E23)</f>
        <v>255000</v>
      </c>
      <c r="J32" s="576">
        <f t="shared" si="4"/>
        <v>55000</v>
      </c>
      <c r="K32" s="577">
        <f t="shared" si="5"/>
        <v>0.27499999999999991</v>
      </c>
      <c r="L32" s="549"/>
    </row>
    <row r="33" spans="1:12" s="11" customFormat="1" ht="39.950000000000003" customHeight="1" x14ac:dyDescent="0.25">
      <c r="A33" s="121"/>
      <c r="B33" s="541" t="s">
        <v>6</v>
      </c>
      <c r="C33" s="542"/>
      <c r="D33" s="543" t="e">
        <f t="shared" ref="D33:I33" si="8">SUM(D34:D40)</f>
        <v>#REF!</v>
      </c>
      <c r="E33" s="543">
        <f t="shared" si="8"/>
        <v>140443</v>
      </c>
      <c r="F33" s="543" t="e">
        <f t="shared" si="8"/>
        <v>#REF!</v>
      </c>
      <c r="G33" s="544" t="e">
        <f t="shared" si="8"/>
        <v>#REF!</v>
      </c>
      <c r="H33" s="545">
        <f t="shared" si="8"/>
        <v>146550</v>
      </c>
      <c r="I33" s="546" t="e">
        <f t="shared" si="8"/>
        <v>#REF!</v>
      </c>
      <c r="J33" s="547" t="e">
        <f t="shared" si="4"/>
        <v>#REF!</v>
      </c>
      <c r="K33" s="548" t="e">
        <f t="shared" si="5"/>
        <v>#REF!</v>
      </c>
      <c r="L33" s="549"/>
    </row>
    <row r="34" spans="1:12" s="11" customFormat="1" ht="30" customHeight="1" x14ac:dyDescent="0.25">
      <c r="A34" s="121"/>
      <c r="B34" s="570" t="s">
        <v>93</v>
      </c>
      <c r="C34" s="571" t="s">
        <v>88</v>
      </c>
      <c r="D34" s="572">
        <f>SUM('Celkem kultura '!C14)</f>
        <v>43002</v>
      </c>
      <c r="E34" s="572">
        <v>46302</v>
      </c>
      <c r="F34" s="572">
        <f>SUM('Celkem kultura '!D14)</f>
        <v>21362</v>
      </c>
      <c r="G34" s="573">
        <f>SUM('Celkem kultura '!E14)</f>
        <v>21458</v>
      </c>
      <c r="H34" s="574">
        <v>49617</v>
      </c>
      <c r="I34" s="575">
        <f>SUM('Celkem kultura '!F14)</f>
        <v>25379</v>
      </c>
      <c r="J34" s="576">
        <f t="shared" si="4"/>
        <v>4017</v>
      </c>
      <c r="K34" s="577">
        <f t="shared" si="5"/>
        <v>0.18804419061885591</v>
      </c>
      <c r="L34" s="549"/>
    </row>
    <row r="35" spans="1:12" s="11" customFormat="1" ht="30" customHeight="1" x14ac:dyDescent="0.25">
      <c r="A35" s="121"/>
      <c r="B35" s="570" t="s">
        <v>141</v>
      </c>
      <c r="C35" s="571" t="s">
        <v>89</v>
      </c>
      <c r="D35" s="572">
        <f>SUM('Celkem kultura '!C15)</f>
        <v>66420</v>
      </c>
      <c r="E35" s="572">
        <v>69717</v>
      </c>
      <c r="F35" s="572">
        <f>SUM('Celkem kultura '!D15)</f>
        <v>170378</v>
      </c>
      <c r="G35" s="573">
        <f>SUM('Celkem kultura '!E15)</f>
        <v>170378</v>
      </c>
      <c r="H35" s="574">
        <v>76901</v>
      </c>
      <c r="I35" s="575">
        <f>SUM('Celkem kultura '!F15)</f>
        <v>184663</v>
      </c>
      <c r="J35" s="576">
        <f t="shared" si="4"/>
        <v>14285</v>
      </c>
      <c r="K35" s="577">
        <f t="shared" si="5"/>
        <v>8.3842984422871414E-2</v>
      </c>
      <c r="L35" s="549"/>
    </row>
    <row r="36" spans="1:12" s="11" customFormat="1" ht="30" customHeight="1" x14ac:dyDescent="0.25">
      <c r="A36" s="121"/>
      <c r="B36" s="570" t="s">
        <v>94</v>
      </c>
      <c r="C36" s="571" t="s">
        <v>90</v>
      </c>
      <c r="D36" s="572">
        <f>SUM('Celkem kultura '!C16)</f>
        <v>18718</v>
      </c>
      <c r="E36" s="572">
        <v>17504</v>
      </c>
      <c r="F36" s="572">
        <f>SUM('Celkem kultura '!D16)</f>
        <v>15980</v>
      </c>
      <c r="G36" s="573">
        <f>SUM('Celkem kultura '!E16)</f>
        <v>15980</v>
      </c>
      <c r="H36" s="574">
        <v>16823</v>
      </c>
      <c r="I36" s="575">
        <f>SUM('Celkem kultura '!F16)</f>
        <v>20322</v>
      </c>
      <c r="J36" s="576">
        <f t="shared" si="4"/>
        <v>4342</v>
      </c>
      <c r="K36" s="577">
        <f t="shared" si="5"/>
        <v>0.2717146433041302</v>
      </c>
      <c r="L36" s="549"/>
    </row>
    <row r="37" spans="1:12" s="11" customFormat="1" ht="30" customHeight="1" x14ac:dyDescent="0.25">
      <c r="A37" s="121"/>
      <c r="B37" s="578" t="s">
        <v>95</v>
      </c>
      <c r="C37" s="579" t="s">
        <v>91</v>
      </c>
      <c r="D37" s="572">
        <v>541</v>
      </c>
      <c r="E37" s="572">
        <v>5112</v>
      </c>
      <c r="F37" s="572">
        <f>SUM('Celkem kultura '!D17)</f>
        <v>5765</v>
      </c>
      <c r="G37" s="573">
        <f>SUM('Celkem kultura '!E17)</f>
        <v>7939</v>
      </c>
      <c r="H37" s="574">
        <v>1350</v>
      </c>
      <c r="I37" s="575">
        <f>SUM('Celkem kultura '!F17)</f>
        <v>8077</v>
      </c>
      <c r="J37" s="576">
        <f t="shared" si="4"/>
        <v>2312</v>
      </c>
      <c r="K37" s="577">
        <f t="shared" si="5"/>
        <v>0.40104076322636595</v>
      </c>
      <c r="L37" s="549"/>
    </row>
    <row r="38" spans="1:12" s="11" customFormat="1" ht="30" customHeight="1" x14ac:dyDescent="0.25">
      <c r="A38" s="121"/>
      <c r="B38" s="570" t="s">
        <v>96</v>
      </c>
      <c r="C38" s="571" t="s">
        <v>92</v>
      </c>
      <c r="D38" s="572">
        <f>SUM('Celkem kultura '!C18)</f>
        <v>1597</v>
      </c>
      <c r="E38" s="572">
        <v>1608</v>
      </c>
      <c r="F38" s="572">
        <f>SUM('Celkem kultura '!D18)</f>
        <v>1970</v>
      </c>
      <c r="G38" s="573">
        <f>SUM('Celkem kultura '!E18)</f>
        <v>1970</v>
      </c>
      <c r="H38" s="574">
        <v>1659</v>
      </c>
      <c r="I38" s="575">
        <f>SUM('Celkem kultura '!F18)</f>
        <v>2267</v>
      </c>
      <c r="J38" s="576">
        <f t="shared" si="4"/>
        <v>297</v>
      </c>
      <c r="K38" s="577">
        <f t="shared" si="5"/>
        <v>0.15076142131979697</v>
      </c>
      <c r="L38" s="549"/>
    </row>
    <row r="39" spans="1:12" s="11" customFormat="1" ht="30" customHeight="1" x14ac:dyDescent="0.25">
      <c r="A39" s="121"/>
      <c r="B39" s="570" t="s">
        <v>100</v>
      </c>
      <c r="C39" s="571" t="s">
        <v>101</v>
      </c>
      <c r="D39" s="572">
        <f>SUM('Celkem kultura '!C19)</f>
        <v>180</v>
      </c>
      <c r="E39" s="572">
        <v>200</v>
      </c>
      <c r="F39" s="572">
        <f>SUM('Celkem kultura '!D19)</f>
        <v>1030</v>
      </c>
      <c r="G39" s="573">
        <f>SUM('Celkem kultura '!E19)</f>
        <v>1030</v>
      </c>
      <c r="H39" s="574">
        <v>180</v>
      </c>
      <c r="I39" s="575">
        <f>SUM('Celkem kultura '!F19)</f>
        <v>280</v>
      </c>
      <c r="J39" s="576">
        <f t="shared" si="4"/>
        <v>-750</v>
      </c>
      <c r="K39" s="577">
        <f t="shared" si="5"/>
        <v>-0.72815533980582525</v>
      </c>
      <c r="L39" s="549"/>
    </row>
    <row r="40" spans="1:12" s="11" customFormat="1" ht="30" customHeight="1" thickBot="1" x14ac:dyDescent="0.3">
      <c r="A40" s="121"/>
      <c r="B40" s="570" t="s">
        <v>102</v>
      </c>
      <c r="C40" s="571" t="s">
        <v>101</v>
      </c>
      <c r="D40" s="572" t="e">
        <f>SUM('Celkem kultura '!#REF!)</f>
        <v>#REF!</v>
      </c>
      <c r="E40" s="572">
        <v>0</v>
      </c>
      <c r="F40" s="576" t="e">
        <f>SUM('Celkem kultura '!#REF!)</f>
        <v>#REF!</v>
      </c>
      <c r="G40" s="580" t="e">
        <f>SUM('Celkem kultura '!#REF!)</f>
        <v>#REF!</v>
      </c>
      <c r="H40" s="574">
        <v>20</v>
      </c>
      <c r="I40" s="575" t="e">
        <f>SUM('Celkem kultura '!#REF!)</f>
        <v>#REF!</v>
      </c>
      <c r="J40" s="576" t="e">
        <f t="shared" si="4"/>
        <v>#REF!</v>
      </c>
      <c r="K40" s="577" t="e">
        <f>I40/F40-1</f>
        <v>#REF!</v>
      </c>
      <c r="L40" s="549"/>
    </row>
    <row r="41" spans="1:12" s="11" customFormat="1" ht="39.950000000000003" customHeight="1" x14ac:dyDescent="0.25">
      <c r="A41" s="121"/>
      <c r="B41" s="541" t="s">
        <v>5</v>
      </c>
      <c r="C41" s="542"/>
      <c r="D41" s="543">
        <f t="shared" ref="D41:I41" si="9">SUM(D42:D46)</f>
        <v>225861</v>
      </c>
      <c r="E41" s="543">
        <f t="shared" si="9"/>
        <v>237763</v>
      </c>
      <c r="F41" s="543">
        <f t="shared" si="9"/>
        <v>378998</v>
      </c>
      <c r="G41" s="544">
        <f t="shared" si="9"/>
        <v>377703</v>
      </c>
      <c r="H41" s="545">
        <f t="shared" si="9"/>
        <v>273463</v>
      </c>
      <c r="I41" s="546">
        <f t="shared" si="9"/>
        <v>337154</v>
      </c>
      <c r="J41" s="547">
        <f t="shared" si="4"/>
        <v>-41844</v>
      </c>
      <c r="K41" s="548">
        <f>I41/F41-1</f>
        <v>-0.11040691507606903</v>
      </c>
      <c r="L41" s="549"/>
    </row>
    <row r="42" spans="1:12" s="11" customFormat="1" ht="30" customHeight="1" x14ac:dyDescent="0.25">
      <c r="A42" s="121"/>
      <c r="B42" s="570" t="s">
        <v>93</v>
      </c>
      <c r="C42" s="571" t="s">
        <v>88</v>
      </c>
      <c r="D42" s="572">
        <f>SUM('Celkem zdravotnictví'!C11)</f>
        <v>74123</v>
      </c>
      <c r="E42" s="572">
        <v>80261</v>
      </c>
      <c r="F42" s="572">
        <f>SUM('Celkem zdravotnictví'!D11)</f>
        <v>13183</v>
      </c>
      <c r="G42" s="573">
        <f>SUM('Celkem zdravotnictví'!E11)</f>
        <v>11888</v>
      </c>
      <c r="H42" s="574">
        <v>96028</v>
      </c>
      <c r="I42" s="575">
        <f>SUM('Celkem zdravotnictví'!F11)</f>
        <v>36294</v>
      </c>
      <c r="J42" s="576">
        <f>I42-F42</f>
        <v>23111</v>
      </c>
      <c r="K42" s="577">
        <f>I42/F42-1</f>
        <v>1.7530911021770463</v>
      </c>
      <c r="L42" s="549"/>
    </row>
    <row r="43" spans="1:12" s="11" customFormat="1" ht="30" customHeight="1" x14ac:dyDescent="0.25">
      <c r="A43" s="121"/>
      <c r="B43" s="570" t="s">
        <v>141</v>
      </c>
      <c r="C43" s="571" t="s">
        <v>89</v>
      </c>
      <c r="D43" s="572">
        <f>SUM('Celkem zdravotnictví'!C12)</f>
        <v>129005</v>
      </c>
      <c r="E43" s="572">
        <v>136817</v>
      </c>
      <c r="F43" s="572">
        <f>SUM('Celkem zdravotnictví'!D12)</f>
        <v>323282</v>
      </c>
      <c r="G43" s="573">
        <f>SUM('Celkem zdravotnictví'!E12)</f>
        <v>323282</v>
      </c>
      <c r="H43" s="574">
        <v>151438</v>
      </c>
      <c r="I43" s="575">
        <f>SUM('Celkem zdravotnictví'!F12)</f>
        <v>264148</v>
      </c>
      <c r="J43" s="576">
        <f t="shared" si="4"/>
        <v>-59134</v>
      </c>
      <c r="K43" s="577">
        <f>I43/F43-1</f>
        <v>-0.18291770033592958</v>
      </c>
      <c r="L43" s="549"/>
    </row>
    <row r="44" spans="1:12" s="11" customFormat="1" ht="30" customHeight="1" x14ac:dyDescent="0.25">
      <c r="A44" s="121"/>
      <c r="B44" s="570" t="s">
        <v>94</v>
      </c>
      <c r="C44" s="571" t="s">
        <v>90</v>
      </c>
      <c r="D44" s="572">
        <f>SUM('Celkem zdravotnictví'!C13)</f>
        <v>14538</v>
      </c>
      <c r="E44" s="572">
        <v>19287</v>
      </c>
      <c r="F44" s="572">
        <f>SUM('Celkem zdravotnictví'!D13)</f>
        <v>42533</v>
      </c>
      <c r="G44" s="573">
        <f>SUM('Celkem zdravotnictví'!E13)</f>
        <v>42533</v>
      </c>
      <c r="H44" s="574">
        <v>25997</v>
      </c>
      <c r="I44" s="575">
        <f>SUM('Celkem zdravotnictví'!F13)</f>
        <v>36712</v>
      </c>
      <c r="J44" s="576">
        <f t="shared" si="4"/>
        <v>-5821</v>
      </c>
      <c r="K44" s="577">
        <f>I44/F44-1</f>
        <v>-0.13685843932946185</v>
      </c>
      <c r="L44" s="549"/>
    </row>
    <row r="45" spans="1:12" s="11" customFormat="1" ht="30" customHeight="1" x14ac:dyDescent="0.25">
      <c r="A45" s="121"/>
      <c r="B45" s="578" t="s">
        <v>95</v>
      </c>
      <c r="C45" s="579" t="s">
        <v>91</v>
      </c>
      <c r="D45" s="572">
        <v>51</v>
      </c>
      <c r="E45" s="572">
        <v>1398</v>
      </c>
      <c r="F45" s="572"/>
      <c r="G45" s="573"/>
      <c r="H45" s="574"/>
      <c r="I45" s="575"/>
      <c r="J45" s="576"/>
      <c r="K45" s="577"/>
      <c r="L45" s="549"/>
    </row>
    <row r="46" spans="1:12" s="11" customFormat="1" ht="30" customHeight="1" thickBot="1" x14ac:dyDescent="0.3">
      <c r="A46" s="121"/>
      <c r="B46" s="570" t="s">
        <v>96</v>
      </c>
      <c r="C46" s="571" t="s">
        <v>92</v>
      </c>
      <c r="D46" s="572">
        <f>SUM('Celkem zdravotnictví'!C18)</f>
        <v>8144</v>
      </c>
      <c r="E46" s="572">
        <v>0</v>
      </c>
      <c r="F46" s="572"/>
      <c r="G46" s="573"/>
      <c r="H46" s="574"/>
      <c r="I46" s="575"/>
      <c r="J46" s="576"/>
      <c r="K46" s="577"/>
      <c r="L46" s="549"/>
    </row>
    <row r="47" spans="1:12" ht="15.95" hidden="1" customHeight="1" thickBot="1" x14ac:dyDescent="0.25">
      <c r="A47" s="122"/>
      <c r="B47" s="258" t="s">
        <v>4</v>
      </c>
      <c r="C47" s="353"/>
      <c r="D47" s="374"/>
      <c r="E47" s="535"/>
      <c r="F47" s="324">
        <f>SUM('Celkem zdravotnictví'!D20)</f>
        <v>0</v>
      </c>
      <c r="G47" s="433"/>
      <c r="H47" s="429"/>
      <c r="I47" s="322"/>
      <c r="J47" s="319" t="e">
        <f>#REF!-F47</f>
        <v>#REF!</v>
      </c>
      <c r="K47" s="317" t="e">
        <f>#REF!/F47-1</f>
        <v>#REF!</v>
      </c>
      <c r="L47" s="14"/>
    </row>
    <row r="48" spans="1:12" s="11" customFormat="1" ht="39.950000000000003" customHeight="1" thickBot="1" x14ac:dyDescent="0.3">
      <c r="A48" s="121"/>
      <c r="B48" s="550" t="s">
        <v>3</v>
      </c>
      <c r="C48" s="551" t="s">
        <v>136</v>
      </c>
      <c r="D48" s="552">
        <v>0</v>
      </c>
      <c r="E48" s="552">
        <v>0</v>
      </c>
      <c r="F48" s="552">
        <v>50000</v>
      </c>
      <c r="G48" s="553">
        <f>'rezerva PO'!H19</f>
        <v>160768</v>
      </c>
      <c r="H48" s="553">
        <f>G48</f>
        <v>160768</v>
      </c>
      <c r="I48" s="554">
        <v>15000</v>
      </c>
      <c r="J48" s="547">
        <f t="shared" ref="J48" si="10">I48-F48</f>
        <v>-35000</v>
      </c>
      <c r="K48" s="548">
        <f>I48/F48-1</f>
        <v>-0.7</v>
      </c>
      <c r="L48" s="549"/>
    </row>
    <row r="49" spans="1:14" s="11" customFormat="1" ht="39.950000000000003" customHeight="1" thickTop="1" thickBot="1" x14ac:dyDescent="0.3">
      <c r="A49" s="121"/>
      <c r="B49" s="365" t="s">
        <v>0</v>
      </c>
      <c r="C49" s="555"/>
      <c r="D49" s="357" t="e">
        <f>SUM(D9,D15,D22,D33,D41,D48)</f>
        <v>#REF!</v>
      </c>
      <c r="E49" s="357">
        <f>SUM(E9,E15,E22,E33,E41,E48)</f>
        <v>2401685</v>
      </c>
      <c r="F49" s="357" t="e">
        <f>SUM(F9,F15,F22,F33,F41,F48)</f>
        <v>#REF!</v>
      </c>
      <c r="G49" s="435" t="e">
        <f t="shared" ref="G49:I49" si="11">SUM(G9,G15,G22,G33,G41,G48)</f>
        <v>#REF!</v>
      </c>
      <c r="H49" s="435">
        <f t="shared" si="11"/>
        <v>2812338</v>
      </c>
      <c r="I49" s="357" t="e">
        <f t="shared" si="11"/>
        <v>#REF!</v>
      </c>
      <c r="J49" s="359" t="e">
        <f>I49-F49</f>
        <v>#REF!</v>
      </c>
      <c r="K49" s="360" t="e">
        <f>I49/F49-1</f>
        <v>#REF!</v>
      </c>
      <c r="L49" s="12"/>
    </row>
    <row r="50" spans="1:14" ht="15.95" hidden="1" customHeight="1" thickBot="1" x14ac:dyDescent="0.3">
      <c r="A50" s="122"/>
      <c r="B50" s="397" t="s">
        <v>146</v>
      </c>
      <c r="C50" s="380"/>
      <c r="D50" s="376">
        <f>9106+550+451634+339314+2013804</f>
        <v>2814408</v>
      </c>
      <c r="E50" s="537"/>
      <c r="F50" s="397"/>
      <c r="G50" s="436"/>
      <c r="H50" s="431"/>
      <c r="I50" s="398"/>
      <c r="J50" s="399"/>
      <c r="K50" s="400"/>
      <c r="L50" s="9"/>
    </row>
    <row r="51" spans="1:14" ht="23.25" hidden="1" customHeight="1" thickTop="1" thickBot="1" x14ac:dyDescent="0.3">
      <c r="B51" s="365" t="s">
        <v>0</v>
      </c>
      <c r="C51" s="379"/>
      <c r="D51" s="378" t="e">
        <f>SUM(D49:D50)</f>
        <v>#REF!</v>
      </c>
      <c r="E51" s="378"/>
      <c r="F51" s="359" t="e">
        <f>SUM(F49)</f>
        <v>#REF!</v>
      </c>
      <c r="G51" s="435" t="e">
        <f t="shared" ref="G51:J51" si="12">SUM(G49)</f>
        <v>#REF!</v>
      </c>
      <c r="H51" s="435">
        <f t="shared" si="12"/>
        <v>2812338</v>
      </c>
      <c r="I51" s="377" t="e">
        <f t="shared" si="12"/>
        <v>#REF!</v>
      </c>
      <c r="J51" s="366" t="e">
        <f t="shared" si="12"/>
        <v>#REF!</v>
      </c>
      <c r="K51" s="360" t="e">
        <f>I51/F51-1</f>
        <v>#REF!</v>
      </c>
      <c r="M51" s="122"/>
      <c r="N51" s="122"/>
    </row>
    <row r="52" spans="1:14" x14ac:dyDescent="0.2">
      <c r="G52" s="401"/>
      <c r="H52" s="401"/>
      <c r="I52" s="402"/>
    </row>
    <row r="53" spans="1:14" x14ac:dyDescent="0.2">
      <c r="G53" s="401"/>
      <c r="H53" s="401"/>
      <c r="I53" s="402"/>
    </row>
    <row r="54" spans="1:14" ht="18.75" thickBot="1" x14ac:dyDescent="0.3">
      <c r="B54" s="7" t="s">
        <v>2</v>
      </c>
      <c r="C54" s="355"/>
      <c r="D54" s="355"/>
      <c r="E54" s="355"/>
      <c r="K54" s="394" t="s">
        <v>17</v>
      </c>
    </row>
    <row r="55" spans="1:14" s="11" customFormat="1" ht="15.75" customHeight="1" x14ac:dyDescent="0.25">
      <c r="B55" s="556"/>
      <c r="C55" s="557"/>
      <c r="D55" s="558">
        <v>2015</v>
      </c>
      <c r="E55" s="558">
        <v>2016</v>
      </c>
      <c r="F55" s="1159">
        <v>2017</v>
      </c>
      <c r="G55" s="1160"/>
      <c r="H55" s="1161"/>
      <c r="I55" s="559">
        <v>2018</v>
      </c>
      <c r="J55" s="1160" t="s">
        <v>1</v>
      </c>
      <c r="K55" s="1162"/>
      <c r="L55" s="139"/>
    </row>
    <row r="56" spans="1:14" ht="15.75" customHeight="1" x14ac:dyDescent="0.2">
      <c r="B56" s="1140" t="s">
        <v>13</v>
      </c>
      <c r="C56" s="1153" t="s">
        <v>142</v>
      </c>
      <c r="D56" s="1144" t="s">
        <v>144</v>
      </c>
      <c r="E56" s="1144" t="s">
        <v>277</v>
      </c>
      <c r="F56" s="1146" t="s">
        <v>84</v>
      </c>
      <c r="G56" s="1148" t="s">
        <v>153</v>
      </c>
      <c r="H56" s="1150" t="s">
        <v>151</v>
      </c>
      <c r="I56" s="1152" t="s">
        <v>85</v>
      </c>
      <c r="J56" s="1155" t="s">
        <v>86</v>
      </c>
      <c r="K56" s="1157" t="s">
        <v>87</v>
      </c>
    </row>
    <row r="57" spans="1:14" ht="35.25" customHeight="1" thickBot="1" x14ac:dyDescent="0.25">
      <c r="B57" s="1141"/>
      <c r="C57" s="1154"/>
      <c r="D57" s="1145"/>
      <c r="E57" s="1145"/>
      <c r="F57" s="1147"/>
      <c r="G57" s="1149"/>
      <c r="H57" s="1151"/>
      <c r="I57" s="1145"/>
      <c r="J57" s="1156"/>
      <c r="K57" s="1158"/>
    </row>
    <row r="58" spans="1:14" ht="15" customHeight="1" thickTop="1" thickBot="1" x14ac:dyDescent="0.25">
      <c r="B58" s="363"/>
      <c r="C58" s="350"/>
      <c r="D58" s="105" t="s">
        <v>12</v>
      </c>
      <c r="E58" s="105" t="s">
        <v>11</v>
      </c>
      <c r="F58" s="59" t="s">
        <v>10</v>
      </c>
      <c r="G58" s="601" t="s">
        <v>145</v>
      </c>
      <c r="H58" s="212" t="s">
        <v>278</v>
      </c>
      <c r="I58" s="105" t="s">
        <v>279</v>
      </c>
      <c r="J58" s="209" t="s">
        <v>280</v>
      </c>
      <c r="K58" s="212" t="s">
        <v>281</v>
      </c>
    </row>
    <row r="59" spans="1:14" s="3" customFormat="1" ht="30" customHeight="1" x14ac:dyDescent="0.25">
      <c r="B59" s="560" t="s">
        <v>129</v>
      </c>
      <c r="C59" s="561"/>
      <c r="D59" s="546" t="e">
        <f>SUM(D60:D67)</f>
        <v>#REF!</v>
      </c>
      <c r="E59" s="546">
        <f>SUM(E60:E67)</f>
        <v>1483580</v>
      </c>
      <c r="F59" s="562" t="e">
        <f>SUM(F60:F67)</f>
        <v>#REF!</v>
      </c>
      <c r="G59" s="544" t="e">
        <f t="shared" ref="G59:I59" si="13">SUM(G60:G67)</f>
        <v>#REF!</v>
      </c>
      <c r="H59" s="563">
        <f>SUM(H60:H67)</f>
        <v>1811640</v>
      </c>
      <c r="I59" s="564" t="e">
        <f t="shared" si="13"/>
        <v>#REF!</v>
      </c>
      <c r="J59" s="565" t="e">
        <f t="shared" ref="J59:J73" si="14">I59-F59</f>
        <v>#REF!</v>
      </c>
      <c r="K59" s="566" t="e">
        <f>I59/F59-1</f>
        <v>#REF!</v>
      </c>
      <c r="L59" s="4"/>
    </row>
    <row r="60" spans="1:14" s="11" customFormat="1" ht="20.100000000000001" customHeight="1" x14ac:dyDescent="0.25">
      <c r="B60" s="570" t="s">
        <v>93</v>
      </c>
      <c r="C60" s="596" t="s">
        <v>88</v>
      </c>
      <c r="D60" s="575" t="e">
        <f>SUM(D10,D16,D24,D34,D42)</f>
        <v>#REF!</v>
      </c>
      <c r="E60" s="575">
        <f>SUM(E10,E16,E24,E34,E42)</f>
        <v>936931</v>
      </c>
      <c r="F60" s="597">
        <f>SUM(F10,F16,F24,F34,F42)</f>
        <v>559517</v>
      </c>
      <c r="G60" s="573">
        <f>SUM(G10,G16,G24,G34,G42)</f>
        <v>545094</v>
      </c>
      <c r="H60" s="598">
        <v>1066610</v>
      </c>
      <c r="I60" s="575">
        <f>SUM(I10,I16,I24,I34,I42)</f>
        <v>522551</v>
      </c>
      <c r="J60" s="597">
        <f>I60-F60</f>
        <v>-36966</v>
      </c>
      <c r="K60" s="577">
        <f>I60/F60-1</f>
        <v>-6.6067697674958903E-2</v>
      </c>
      <c r="L60" s="139"/>
    </row>
    <row r="61" spans="1:14" s="11" customFormat="1" ht="20.100000000000001" customHeight="1" x14ac:dyDescent="0.25">
      <c r="B61" s="570" t="s">
        <v>141</v>
      </c>
      <c r="C61" s="596" t="s">
        <v>89</v>
      </c>
      <c r="D61" s="575" t="e">
        <f>SUM(D11,D25,D35,D43)</f>
        <v>#REF!</v>
      </c>
      <c r="E61" s="575">
        <f>SUM(E11,E25,E35,E43)</f>
        <v>214886</v>
      </c>
      <c r="F61" s="597" t="e">
        <f>SUM(F11,F25,F35,F43)</f>
        <v>#REF!</v>
      </c>
      <c r="G61" s="573" t="e">
        <f>SUM(G11,G25,G35,G43)</f>
        <v>#REF!</v>
      </c>
      <c r="H61" s="598">
        <v>238313</v>
      </c>
      <c r="I61" s="575" t="e">
        <f>SUM(I11,I25,I35,I43)</f>
        <v>#REF!</v>
      </c>
      <c r="J61" s="597" t="e">
        <f t="shared" si="14"/>
        <v>#REF!</v>
      </c>
      <c r="K61" s="577" t="e">
        <f>I61/F61-1</f>
        <v>#REF!</v>
      </c>
      <c r="L61" s="139"/>
    </row>
    <row r="62" spans="1:14" s="11" customFormat="1" ht="20.100000000000001" customHeight="1" x14ac:dyDescent="0.25">
      <c r="B62" s="570" t="s">
        <v>94</v>
      </c>
      <c r="C62" s="596" t="s">
        <v>90</v>
      </c>
      <c r="D62" s="575" t="e">
        <f t="shared" ref="D62:I63" si="15">SUM(D12,D17,D26,D36,D44)</f>
        <v>#REF!</v>
      </c>
      <c r="E62" s="575">
        <f t="shared" ref="E62" si="16">SUM(E12,E17,E26,E36,E44)</f>
        <v>309963</v>
      </c>
      <c r="F62" s="597" t="e">
        <f t="shared" si="15"/>
        <v>#REF!</v>
      </c>
      <c r="G62" s="573" t="e">
        <f t="shared" si="15"/>
        <v>#REF!</v>
      </c>
      <c r="H62" s="598">
        <v>329855</v>
      </c>
      <c r="I62" s="575" t="e">
        <f t="shared" si="15"/>
        <v>#REF!</v>
      </c>
      <c r="J62" s="597" t="e">
        <f t="shared" si="14"/>
        <v>#REF!</v>
      </c>
      <c r="K62" s="577" t="e">
        <f t="shared" ref="K62:K68" si="17">I62/F62-1</f>
        <v>#REF!</v>
      </c>
      <c r="L62" s="139"/>
    </row>
    <row r="63" spans="1:14" s="11" customFormat="1" ht="20.100000000000001" customHeight="1" x14ac:dyDescent="0.25">
      <c r="B63" s="578" t="s">
        <v>95</v>
      </c>
      <c r="C63" s="599" t="s">
        <v>91</v>
      </c>
      <c r="D63" s="575">
        <f t="shared" si="15"/>
        <v>1793</v>
      </c>
      <c r="E63" s="575">
        <f t="shared" ref="E63" si="18">SUM(E13,E18,E27,E37,E45)</f>
        <v>19856</v>
      </c>
      <c r="F63" s="597" t="e">
        <f t="shared" si="15"/>
        <v>#REF!</v>
      </c>
      <c r="G63" s="573" t="e">
        <f>SUM(G13,G18,G27,G37,G45)</f>
        <v>#REF!</v>
      </c>
      <c r="H63" s="598">
        <f>H13+H18+H27+H37+H45</f>
        <v>14096</v>
      </c>
      <c r="I63" s="575" t="e">
        <f t="shared" si="15"/>
        <v>#REF!</v>
      </c>
      <c r="J63" s="597" t="e">
        <f t="shared" si="14"/>
        <v>#REF!</v>
      </c>
      <c r="K63" s="577" t="e">
        <f t="shared" si="17"/>
        <v>#REF!</v>
      </c>
      <c r="L63" s="139"/>
    </row>
    <row r="64" spans="1:14" s="11" customFormat="1" ht="20.100000000000001" customHeight="1" x14ac:dyDescent="0.25">
      <c r="B64" s="570" t="s">
        <v>96</v>
      </c>
      <c r="C64" s="596" t="s">
        <v>92</v>
      </c>
      <c r="D64" s="575" t="e">
        <f>SUM(D14,D38,D46)</f>
        <v>#REF!</v>
      </c>
      <c r="E64" s="575">
        <f>SUM(E14,E38,E46)</f>
        <v>1744</v>
      </c>
      <c r="F64" s="597" t="e">
        <f>SUM(F14,F38,F46)</f>
        <v>#REF!</v>
      </c>
      <c r="G64" s="573" t="e">
        <f>SUM(G14,G38,G46)</f>
        <v>#REF!</v>
      </c>
      <c r="H64" s="598">
        <v>1798</v>
      </c>
      <c r="I64" s="575" t="e">
        <f>SUM(I14,I38,I46)</f>
        <v>#REF!</v>
      </c>
      <c r="J64" s="597" t="e">
        <f t="shared" si="14"/>
        <v>#REF!</v>
      </c>
      <c r="K64" s="577" t="e">
        <f t="shared" si="17"/>
        <v>#REF!</v>
      </c>
      <c r="L64" s="139"/>
    </row>
    <row r="65" spans="2:12" s="11" customFormat="1" ht="20.100000000000001" customHeight="1" x14ac:dyDescent="0.25">
      <c r="B65" s="570" t="s">
        <v>100</v>
      </c>
      <c r="C65" s="596" t="s">
        <v>101</v>
      </c>
      <c r="D65" s="575" t="e">
        <f>SUM(D39:D40)</f>
        <v>#REF!</v>
      </c>
      <c r="E65" s="575">
        <f>SUM(E39:E40)</f>
        <v>200</v>
      </c>
      <c r="F65" s="597">
        <f>F39</f>
        <v>1030</v>
      </c>
      <c r="G65" s="573">
        <f>G39</f>
        <v>1030</v>
      </c>
      <c r="H65" s="598">
        <v>180</v>
      </c>
      <c r="I65" s="575">
        <f>I39</f>
        <v>280</v>
      </c>
      <c r="J65" s="597">
        <f t="shared" si="14"/>
        <v>-750</v>
      </c>
      <c r="K65" s="577">
        <f t="shared" si="17"/>
        <v>-0.72815533980582525</v>
      </c>
      <c r="L65" s="139"/>
    </row>
    <row r="66" spans="2:12" s="11" customFormat="1" ht="20.100000000000001" customHeight="1" x14ac:dyDescent="0.25">
      <c r="B66" s="570" t="s">
        <v>273</v>
      </c>
      <c r="C66" s="596" t="s">
        <v>101</v>
      </c>
      <c r="D66" s="575">
        <v>0</v>
      </c>
      <c r="E66" s="575">
        <v>0</v>
      </c>
      <c r="F66" s="597" t="e">
        <f>F40</f>
        <v>#REF!</v>
      </c>
      <c r="G66" s="573" t="e">
        <f>G40</f>
        <v>#REF!</v>
      </c>
      <c r="H66" s="598">
        <v>20</v>
      </c>
      <c r="I66" s="575" t="e">
        <f>I40</f>
        <v>#REF!</v>
      </c>
      <c r="J66" s="597" t="e">
        <f t="shared" si="14"/>
        <v>#REF!</v>
      </c>
      <c r="K66" s="577" t="e">
        <f t="shared" si="17"/>
        <v>#REF!</v>
      </c>
      <c r="L66" s="139"/>
    </row>
    <row r="67" spans="2:12" s="11" customFormat="1" ht="20.100000000000001" customHeight="1" thickBot="1" x14ac:dyDescent="0.3">
      <c r="B67" s="570" t="s">
        <v>274</v>
      </c>
      <c r="C67" s="596" t="s">
        <v>136</v>
      </c>
      <c r="D67" s="585">
        <f>SUM(D48)</f>
        <v>0</v>
      </c>
      <c r="E67" s="585">
        <f>SUM(E48)</f>
        <v>0</v>
      </c>
      <c r="F67" s="597">
        <f>SUM(F48)</f>
        <v>50000</v>
      </c>
      <c r="G67" s="573">
        <f>SUM(G48)</f>
        <v>160768</v>
      </c>
      <c r="H67" s="598">
        <f>G67</f>
        <v>160768</v>
      </c>
      <c r="I67" s="575">
        <f>SUM(I48)</f>
        <v>15000</v>
      </c>
      <c r="J67" s="597">
        <f t="shared" si="14"/>
        <v>-35000</v>
      </c>
      <c r="K67" s="577">
        <f t="shared" si="17"/>
        <v>-0.7</v>
      </c>
      <c r="L67" s="139"/>
    </row>
    <row r="68" spans="2:12" s="11" customFormat="1" ht="30" customHeight="1" thickBot="1" x14ac:dyDescent="0.3">
      <c r="B68" s="250" t="s">
        <v>130</v>
      </c>
      <c r="C68" s="567"/>
      <c r="D68" s="216" t="e">
        <f>SUM(D69:D72)</f>
        <v>#REF!</v>
      </c>
      <c r="E68" s="216">
        <f>SUM(E69:E72)</f>
        <v>918105</v>
      </c>
      <c r="F68" s="345">
        <f>SUM(F69:F72)</f>
        <v>1709000</v>
      </c>
      <c r="G68" s="568">
        <f t="shared" ref="G68:I68" si="19">SUM(G69:G72)</f>
        <v>1709000</v>
      </c>
      <c r="H68" s="217">
        <f>SUM(H69:H72)</f>
        <v>1000640</v>
      </c>
      <c r="I68" s="216">
        <f t="shared" si="19"/>
        <v>1889000</v>
      </c>
      <c r="J68" s="345">
        <f>I68-F68</f>
        <v>180000</v>
      </c>
      <c r="K68" s="370">
        <f t="shared" si="17"/>
        <v>0.10532475131655938</v>
      </c>
      <c r="L68" s="139"/>
    </row>
    <row r="69" spans="2:12" s="11" customFormat="1" ht="30.75" customHeight="1" x14ac:dyDescent="0.25">
      <c r="B69" s="593" t="s">
        <v>137</v>
      </c>
      <c r="C69" s="599" t="s">
        <v>131</v>
      </c>
      <c r="D69" s="575" t="e">
        <f t="shared" ref="D69:G72" si="20">SUM(D29)</f>
        <v>#REF!</v>
      </c>
      <c r="E69" s="575">
        <f t="shared" ref="E69" si="21">SUM(E29)</f>
        <v>415876</v>
      </c>
      <c r="F69" s="597">
        <f t="shared" si="20"/>
        <v>660000</v>
      </c>
      <c r="G69" s="573">
        <f t="shared" si="20"/>
        <v>660000</v>
      </c>
      <c r="H69" s="598">
        <v>475650</v>
      </c>
      <c r="I69" s="575">
        <f>SUM(I29)</f>
        <v>660000</v>
      </c>
      <c r="J69" s="597">
        <f t="shared" ref="J69:J72" si="22">I69-F69</f>
        <v>0</v>
      </c>
      <c r="K69" s="577">
        <f>I69/F69-1</f>
        <v>0</v>
      </c>
      <c r="L69" s="139"/>
    </row>
    <row r="70" spans="2:12" s="11" customFormat="1" ht="29.25" customHeight="1" x14ac:dyDescent="0.25">
      <c r="B70" s="593" t="s">
        <v>138</v>
      </c>
      <c r="C70" s="599" t="s">
        <v>132</v>
      </c>
      <c r="D70" s="575" t="e">
        <f t="shared" si="20"/>
        <v>#REF!</v>
      </c>
      <c r="E70" s="575">
        <f t="shared" ref="E70" si="23">SUM(E30)</f>
        <v>454600</v>
      </c>
      <c r="F70" s="597">
        <f t="shared" si="20"/>
        <v>827000</v>
      </c>
      <c r="G70" s="573">
        <f t="shared" si="20"/>
        <v>827000</v>
      </c>
      <c r="H70" s="598">
        <v>462248</v>
      </c>
      <c r="I70" s="575">
        <f>SUM(I30)</f>
        <v>950000</v>
      </c>
      <c r="J70" s="597">
        <f t="shared" si="22"/>
        <v>123000</v>
      </c>
      <c r="K70" s="577">
        <f t="shared" ref="K70:K72" si="24">I70/F70-1</f>
        <v>0.14873035066505436</v>
      </c>
      <c r="L70" s="139"/>
    </row>
    <row r="71" spans="2:12" s="11" customFormat="1" ht="20.100000000000001" customHeight="1" x14ac:dyDescent="0.25">
      <c r="B71" s="593" t="s">
        <v>139</v>
      </c>
      <c r="C71" s="599" t="s">
        <v>133</v>
      </c>
      <c r="D71" s="575" t="e">
        <f t="shared" si="20"/>
        <v>#REF!</v>
      </c>
      <c r="E71" s="575">
        <f t="shared" ref="E71" si="25">SUM(E31)</f>
        <v>9887</v>
      </c>
      <c r="F71" s="597">
        <f t="shared" si="20"/>
        <v>22000</v>
      </c>
      <c r="G71" s="573">
        <f t="shared" si="20"/>
        <v>22000</v>
      </c>
      <c r="H71" s="598">
        <v>25000</v>
      </c>
      <c r="I71" s="575">
        <f>SUM(I31)</f>
        <v>24000</v>
      </c>
      <c r="J71" s="597">
        <f t="shared" si="22"/>
        <v>2000</v>
      </c>
      <c r="K71" s="577">
        <f t="shared" si="24"/>
        <v>9.0909090909090828E-2</v>
      </c>
      <c r="L71" s="139"/>
    </row>
    <row r="72" spans="2:12" s="11" customFormat="1" ht="20.100000000000001" customHeight="1" thickBot="1" x14ac:dyDescent="0.3">
      <c r="B72" s="594" t="s">
        <v>134</v>
      </c>
      <c r="C72" s="600" t="s">
        <v>135</v>
      </c>
      <c r="D72" s="575" t="e">
        <f t="shared" si="20"/>
        <v>#REF!</v>
      </c>
      <c r="E72" s="575">
        <f t="shared" ref="E72" si="26">SUM(E32)</f>
        <v>37742</v>
      </c>
      <c r="F72" s="597">
        <f t="shared" si="20"/>
        <v>200000</v>
      </c>
      <c r="G72" s="573">
        <f t="shared" si="20"/>
        <v>200000</v>
      </c>
      <c r="H72" s="598">
        <v>37742</v>
      </c>
      <c r="I72" s="575">
        <f>SUM(I32)</f>
        <v>255000</v>
      </c>
      <c r="J72" s="597">
        <f t="shared" si="22"/>
        <v>55000</v>
      </c>
      <c r="K72" s="577">
        <f t="shared" si="24"/>
        <v>0.27499999999999991</v>
      </c>
      <c r="L72" s="139"/>
    </row>
    <row r="73" spans="2:12" s="3" customFormat="1" ht="29.25" customHeight="1" thickTop="1" thickBot="1" x14ac:dyDescent="0.3">
      <c r="B73" s="365" t="s">
        <v>0</v>
      </c>
      <c r="C73" s="569"/>
      <c r="D73" s="358" t="e">
        <f>SUM(D59,D68)</f>
        <v>#REF!</v>
      </c>
      <c r="E73" s="358">
        <f>SUM(E59,E68)</f>
        <v>2401685</v>
      </c>
      <c r="F73" s="366" t="e">
        <f>SUM(F59,F68)</f>
        <v>#REF!</v>
      </c>
      <c r="G73" s="435" t="e">
        <f t="shared" ref="G73:I73" si="27">SUM(G59,G68)</f>
        <v>#REF!</v>
      </c>
      <c r="H73" s="435">
        <f t="shared" si="27"/>
        <v>2812280</v>
      </c>
      <c r="I73" s="358" t="e">
        <f t="shared" si="27"/>
        <v>#REF!</v>
      </c>
      <c r="J73" s="366" t="e">
        <f t="shared" si="14"/>
        <v>#REF!</v>
      </c>
      <c r="K73" s="360" t="e">
        <f>I73/F73-1</f>
        <v>#REF!</v>
      </c>
      <c r="L73" s="4"/>
    </row>
    <row r="74" spans="2:12" ht="20.25" hidden="1" customHeight="1" thickBot="1" x14ac:dyDescent="0.25">
      <c r="B74" s="397" t="s">
        <v>146</v>
      </c>
      <c r="C74" s="380"/>
      <c r="D74" s="376">
        <f>9106+550+451634+339314+2013804</f>
        <v>2814408</v>
      </c>
      <c r="E74" s="538"/>
      <c r="F74" s="403"/>
      <c r="G74" s="436"/>
      <c r="H74" s="431"/>
      <c r="I74" s="398"/>
      <c r="J74" s="404"/>
      <c r="K74" s="400"/>
    </row>
    <row r="75" spans="2:12" ht="31.5" hidden="1" customHeight="1" thickTop="1" thickBot="1" x14ac:dyDescent="0.3">
      <c r="B75" s="365" t="s">
        <v>0</v>
      </c>
      <c r="C75" s="379"/>
      <c r="D75" s="358" t="e">
        <f>SUM(D73:D74)</f>
        <v>#REF!</v>
      </c>
      <c r="E75" s="357"/>
      <c r="F75" s="359" t="e">
        <f>SUM(F73)</f>
        <v>#REF!</v>
      </c>
      <c r="G75" s="435" t="e">
        <f>SUM(G73)</f>
        <v>#REF!</v>
      </c>
      <c r="H75" s="378">
        <f>SUM(H73)</f>
        <v>2812280</v>
      </c>
      <c r="I75" s="357" t="e">
        <f t="shared" ref="I75:J75" si="28">SUM(I73)</f>
        <v>#REF!</v>
      </c>
      <c r="J75" s="359" t="e">
        <f t="shared" si="28"/>
        <v>#REF!</v>
      </c>
      <c r="K75" s="360" t="e">
        <f>I75/F75-1</f>
        <v>#REF!</v>
      </c>
    </row>
  </sheetData>
  <sheetProtection selectLockedCells="1"/>
  <mergeCells count="25">
    <mergeCell ref="I56:I57"/>
    <mergeCell ref="J56:J57"/>
    <mergeCell ref="K56:K57"/>
    <mergeCell ref="E6:E7"/>
    <mergeCell ref="E56:E57"/>
    <mergeCell ref="J6:J7"/>
    <mergeCell ref="K6:K7"/>
    <mergeCell ref="F55:H55"/>
    <mergeCell ref="J55:K55"/>
    <mergeCell ref="H56:H57"/>
    <mergeCell ref="B56:B57"/>
    <mergeCell ref="C56:C57"/>
    <mergeCell ref="D56:D57"/>
    <mergeCell ref="F56:F57"/>
    <mergeCell ref="G56:G57"/>
    <mergeCell ref="J4:K4"/>
    <mergeCell ref="F5:H5"/>
    <mergeCell ref="J5:K5"/>
    <mergeCell ref="B6:B7"/>
    <mergeCell ref="C6:C7"/>
    <mergeCell ref="D6:D7"/>
    <mergeCell ref="F6:F7"/>
    <mergeCell ref="G6:G7"/>
    <mergeCell ref="H6:H7"/>
    <mergeCell ref="I6:I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40" firstPageNumber="68" fitToHeight="9999" orientation="portrait" useFirstPageNumber="1" r:id="rId1"/>
  <headerFooter>
    <oddFooter>&amp;L&amp;"Arial,Kurzíva"II. verze
x. - Rozpočet Olomouckého kraje 2018 - návrh rozpočtu
Příloha č. 3c): Příspěvkové organizace zřizované Olomouckým krajem&amp;R&amp;"-,Kurzíva"Strana &amp;P (celkem 160)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13"/>
  <sheetViews>
    <sheetView showGridLines="0" tabSelected="1" view="pageBreakPreview" topLeftCell="C2" zoomScale="90" zoomScaleNormal="90" zoomScaleSheetLayoutView="90" workbookViewId="0">
      <selection activeCell="K9" sqref="K9"/>
    </sheetView>
  </sheetViews>
  <sheetFormatPr defaultColWidth="9.140625" defaultRowHeight="12.75" x14ac:dyDescent="0.2"/>
  <cols>
    <col min="1" max="2" width="3.140625" style="743" hidden="1" customWidth="1"/>
    <col min="3" max="3" width="0.85546875" style="743" customWidth="1"/>
    <col min="4" max="4" width="64.7109375" style="743" customWidth="1"/>
    <col min="5" max="5" width="7.140625" style="744" customWidth="1"/>
    <col min="6" max="6" width="7.85546875" style="744" customWidth="1"/>
    <col min="7" max="7" width="15.7109375" style="744" hidden="1" customWidth="1"/>
    <col min="8" max="9" width="20.7109375" style="743" customWidth="1"/>
    <col min="10" max="10" width="33.140625" style="743" hidden="1" customWidth="1"/>
    <col min="11" max="11" width="20.7109375" style="393" customWidth="1"/>
    <col min="12" max="13" width="20.7109375" style="745" customWidth="1"/>
    <col min="14" max="14" width="12.7109375" style="745" hidden="1" customWidth="1"/>
    <col min="15" max="16" width="2.85546875" style="743" customWidth="1"/>
    <col min="17" max="16384" width="9.140625" style="743"/>
  </cols>
  <sheetData>
    <row r="1" spans="1:14" hidden="1" x14ac:dyDescent="0.2"/>
    <row r="2" spans="1:14" s="13" customFormat="1" ht="20.25" x14ac:dyDescent="0.3">
      <c r="D2" s="23" t="s">
        <v>603</v>
      </c>
      <c r="E2" s="831"/>
      <c r="F2" s="352"/>
      <c r="G2" s="352"/>
      <c r="H2" s="23"/>
      <c r="I2" s="16"/>
      <c r="J2" s="16"/>
      <c r="K2" s="22"/>
      <c r="L2" s="18"/>
      <c r="M2" s="21"/>
      <c r="N2" s="21"/>
    </row>
    <row r="3" spans="1:14" s="13" customFormat="1" ht="15.75" x14ac:dyDescent="0.25">
      <c r="D3" s="20" t="s">
        <v>140</v>
      </c>
      <c r="E3" s="832"/>
      <c r="F3" s="352"/>
      <c r="G3" s="352"/>
      <c r="H3" s="20"/>
      <c r="I3" s="16"/>
      <c r="J3" s="16"/>
      <c r="K3" s="19"/>
      <c r="L3" s="18"/>
      <c r="M3" s="17"/>
      <c r="N3" s="17"/>
    </row>
    <row r="4" spans="1:14" s="13" customFormat="1" ht="13.5" thickBot="1" x14ac:dyDescent="0.25">
      <c r="E4" s="351"/>
      <c r="F4" s="351"/>
      <c r="G4" s="351"/>
      <c r="I4" s="16"/>
      <c r="J4" s="16"/>
      <c r="K4" s="394"/>
      <c r="L4" s="1134" t="s">
        <v>17</v>
      </c>
      <c r="M4" s="1134"/>
      <c r="N4" s="394"/>
    </row>
    <row r="5" spans="1:14" s="13" customFormat="1" ht="26.1" customHeight="1" x14ac:dyDescent="0.25">
      <c r="D5" s="362"/>
      <c r="E5" s="54"/>
      <c r="F5" s="361"/>
      <c r="G5" s="371">
        <v>2015</v>
      </c>
      <c r="H5" s="1138">
        <v>2023</v>
      </c>
      <c r="I5" s="1180"/>
      <c r="J5" s="1181"/>
      <c r="K5" s="1023">
        <v>2024</v>
      </c>
      <c r="L5" s="1138" t="s">
        <v>569</v>
      </c>
      <c r="M5" s="1139"/>
      <c r="N5" s="393"/>
    </row>
    <row r="6" spans="1:14" s="13" customFormat="1" ht="12.75" customHeight="1" x14ac:dyDescent="0.2">
      <c r="D6" s="1140" t="s">
        <v>13</v>
      </c>
      <c r="E6" s="1142" t="s">
        <v>490</v>
      </c>
      <c r="F6" s="1142" t="s">
        <v>142</v>
      </c>
      <c r="G6" s="1144" t="s">
        <v>144</v>
      </c>
      <c r="H6" s="1167" t="s">
        <v>84</v>
      </c>
      <c r="I6" s="1169" t="s">
        <v>590</v>
      </c>
      <c r="J6" s="1150" t="s">
        <v>151</v>
      </c>
      <c r="K6" s="1152" t="s">
        <v>85</v>
      </c>
      <c r="L6" s="1182" t="s">
        <v>534</v>
      </c>
      <c r="M6" s="1175" t="s">
        <v>392</v>
      </c>
      <c r="N6" s="393"/>
    </row>
    <row r="7" spans="1:14" s="13" customFormat="1" ht="34.5" customHeight="1" thickBot="1" x14ac:dyDescent="0.25">
      <c r="D7" s="1141"/>
      <c r="E7" s="1143"/>
      <c r="F7" s="1143"/>
      <c r="G7" s="1145"/>
      <c r="H7" s="1168"/>
      <c r="I7" s="1170"/>
      <c r="J7" s="1179"/>
      <c r="K7" s="1145"/>
      <c r="L7" s="1183"/>
      <c r="M7" s="1176"/>
      <c r="N7" s="393"/>
    </row>
    <row r="8" spans="1:14" s="13" customFormat="1" ht="14.25" thickTop="1" thickBot="1" x14ac:dyDescent="0.25">
      <c r="D8" s="363"/>
      <c r="E8" s="765"/>
      <c r="F8" s="350"/>
      <c r="G8" s="105" t="s">
        <v>12</v>
      </c>
      <c r="H8" s="437" t="s">
        <v>12</v>
      </c>
      <c r="I8" s="847" t="s">
        <v>11</v>
      </c>
      <c r="J8" s="164" t="s">
        <v>152</v>
      </c>
      <c r="K8" s="105" t="s">
        <v>10</v>
      </c>
      <c r="L8" s="209" t="s">
        <v>406</v>
      </c>
      <c r="M8" s="212" t="s">
        <v>407</v>
      </c>
    </row>
    <row r="9" spans="1:14" s="13" customFormat="1" ht="24.95" customHeight="1" x14ac:dyDescent="0.2">
      <c r="A9" s="122"/>
      <c r="B9" s="122"/>
      <c r="C9" s="122"/>
      <c r="D9" s="729" t="s">
        <v>9</v>
      </c>
      <c r="E9" s="766" t="s">
        <v>517</v>
      </c>
      <c r="F9" s="730"/>
      <c r="G9" s="731" t="e">
        <f>SUM(G10:G16)</f>
        <v>#REF!</v>
      </c>
      <c r="H9" s="735">
        <f>SUM(H10:H16)</f>
        <v>580419</v>
      </c>
      <c r="I9" s="848">
        <f>SUM(I10:I16)</f>
        <v>576350</v>
      </c>
      <c r="J9" s="733">
        <f>SUM(J10:J16)</f>
        <v>363748</v>
      </c>
      <c r="K9" s="734">
        <f>SUM(K10:K16)</f>
        <v>508799</v>
      </c>
      <c r="L9" s="735">
        <f t="shared" ref="L9:L24" si="0">K9-H9</f>
        <v>-71620</v>
      </c>
      <c r="M9" s="728">
        <f t="shared" ref="M9:M23" si="1">K9/H9-1</f>
        <v>-0.12339361736952104</v>
      </c>
      <c r="N9" s="14"/>
    </row>
    <row r="10" spans="1:14" s="13" customFormat="1" ht="17.100000000000001" customHeight="1" x14ac:dyDescent="0.2">
      <c r="A10" s="122"/>
      <c r="B10" s="122"/>
      <c r="C10" s="122"/>
      <c r="D10" s="258" t="s">
        <v>93</v>
      </c>
      <c r="E10" s="833"/>
      <c r="F10" s="224" t="s">
        <v>88</v>
      </c>
      <c r="G10" s="324">
        <f>SUM('Celkem školství'!C12)</f>
        <v>275519</v>
      </c>
      <c r="H10" s="319">
        <f>SUM('Celkem školství'!D12)</f>
        <v>257403</v>
      </c>
      <c r="I10" s="78">
        <f>SUM('Celkem školství'!E12)</f>
        <v>244179</v>
      </c>
      <c r="J10" s="429">
        <v>277306</v>
      </c>
      <c r="K10" s="322">
        <f>SUM('Celkem školství'!F12)</f>
        <v>220003</v>
      </c>
      <c r="L10" s="319">
        <f>K10-H10</f>
        <v>-37400</v>
      </c>
      <c r="M10" s="317">
        <f>K10/H10-1</f>
        <v>-0.14529745185565046</v>
      </c>
      <c r="N10" s="14"/>
    </row>
    <row r="11" spans="1:14" s="13" customFormat="1" ht="17.100000000000001" customHeight="1" x14ac:dyDescent="0.2">
      <c r="A11" s="122"/>
      <c r="B11" s="122"/>
      <c r="C11" s="122"/>
      <c r="D11" s="258" t="s">
        <v>141</v>
      </c>
      <c r="E11" s="833"/>
      <c r="F11" s="224" t="s">
        <v>89</v>
      </c>
      <c r="G11" s="324">
        <f>SUM('Celkem školství'!C13)</f>
        <v>1399</v>
      </c>
      <c r="H11" s="319">
        <f>SUM('Celkem školství'!D13)</f>
        <v>1517</v>
      </c>
      <c r="I11" s="78">
        <f>SUM('Celkem školství'!E13)</f>
        <v>1891</v>
      </c>
      <c r="J11" s="429">
        <v>1873</v>
      </c>
      <c r="K11" s="322">
        <f>SUM('Celkem školství'!F13)</f>
        <v>1931</v>
      </c>
      <c r="L11" s="319">
        <f t="shared" ref="L11:L16" si="2">K11-H11</f>
        <v>414</v>
      </c>
      <c r="M11" s="317">
        <f>K11/H11-1</f>
        <v>0.27290705339485832</v>
      </c>
      <c r="N11" s="14"/>
    </row>
    <row r="12" spans="1:14" s="13" customFormat="1" ht="17.100000000000001" customHeight="1" x14ac:dyDescent="0.2">
      <c r="A12" s="122"/>
      <c r="B12" s="122"/>
      <c r="C12" s="122"/>
      <c r="D12" s="258" t="s">
        <v>94</v>
      </c>
      <c r="E12" s="833"/>
      <c r="F12" s="224" t="s">
        <v>90</v>
      </c>
      <c r="G12" s="324">
        <f>SUM('Celkem školství'!C14)</f>
        <v>74889</v>
      </c>
      <c r="H12" s="319">
        <f>SUM('Celkem školství'!D14)</f>
        <v>88602</v>
      </c>
      <c r="I12" s="78">
        <f>SUM('Celkem školství'!E14)</f>
        <v>88602</v>
      </c>
      <c r="J12" s="429">
        <v>80875</v>
      </c>
      <c r="K12" s="322">
        <f>SUM('Celkem školství'!F14)</f>
        <v>90909</v>
      </c>
      <c r="L12" s="319">
        <f t="shared" si="2"/>
        <v>2307</v>
      </c>
      <c r="M12" s="317">
        <f>K12/H12-1</f>
        <v>2.6037786957405107E-2</v>
      </c>
      <c r="N12" s="14"/>
    </row>
    <row r="13" spans="1:14" s="13" customFormat="1" ht="17.100000000000001" customHeight="1" x14ac:dyDescent="0.2">
      <c r="A13" s="122"/>
      <c r="B13" s="122"/>
      <c r="C13" s="122"/>
      <c r="D13" s="364" t="s">
        <v>95</v>
      </c>
      <c r="E13" s="834"/>
      <c r="F13" s="225" t="s">
        <v>91</v>
      </c>
      <c r="G13" s="324">
        <f>SUM('Celkem školství'!C15)</f>
        <v>222</v>
      </c>
      <c r="H13" s="319">
        <f>SUM('Celkem školství'!D15)</f>
        <v>740</v>
      </c>
      <c r="I13" s="78">
        <f>SUM('Celkem školství'!E15)</f>
        <v>9521</v>
      </c>
      <c r="J13" s="429">
        <v>3555</v>
      </c>
      <c r="K13" s="322">
        <f>SUM('Celkem školství'!F15)</f>
        <v>750</v>
      </c>
      <c r="L13" s="319">
        <f t="shared" si="2"/>
        <v>10</v>
      </c>
      <c r="M13" s="317">
        <f>K13/H13-1</f>
        <v>1.3513513513513598E-2</v>
      </c>
      <c r="N13" s="14"/>
    </row>
    <row r="14" spans="1:14" s="13" customFormat="1" ht="17.100000000000001" customHeight="1" x14ac:dyDescent="0.2">
      <c r="A14" s="122"/>
      <c r="B14" s="122"/>
      <c r="C14" s="122"/>
      <c r="D14" s="258" t="s">
        <v>599</v>
      </c>
      <c r="E14" s="833"/>
      <c r="F14" s="224" t="s">
        <v>563</v>
      </c>
      <c r="G14" s="324" t="e">
        <f>SUM('Celkem školství'!#REF!)</f>
        <v>#REF!</v>
      </c>
      <c r="H14" s="319">
        <f>SUM('Celkem školství'!D16)</f>
        <v>142487</v>
      </c>
      <c r="I14" s="78">
        <f>SUM('Celkem školství'!E16)</f>
        <v>142487</v>
      </c>
      <c r="J14" s="429">
        <v>139</v>
      </c>
      <c r="K14" s="322">
        <f>SUM('Celkem školství'!F16)</f>
        <v>76945</v>
      </c>
      <c r="L14" s="319">
        <f t="shared" si="2"/>
        <v>-65542</v>
      </c>
      <c r="M14" s="317">
        <f t="shared" ref="M14:M15" si="3">K14/H14-1</f>
        <v>-0.45998582326808757</v>
      </c>
      <c r="N14" s="14"/>
    </row>
    <row r="15" spans="1:14" s="13" customFormat="1" ht="17.100000000000001" customHeight="1" x14ac:dyDescent="0.2">
      <c r="A15" s="122"/>
      <c r="B15" s="122"/>
      <c r="C15" s="122"/>
      <c r="D15" s="258" t="s">
        <v>600</v>
      </c>
      <c r="E15" s="224"/>
      <c r="F15" s="224" t="s">
        <v>564</v>
      </c>
      <c r="G15" s="324"/>
      <c r="H15" s="319">
        <f>SUM('Celkem školství'!D17)</f>
        <v>89670</v>
      </c>
      <c r="I15" s="78">
        <f>SUM('Celkem školství'!E17)</f>
        <v>89670</v>
      </c>
      <c r="J15" s="429"/>
      <c r="K15" s="322">
        <f>SUM('Celkem školství'!F17)</f>
        <v>71099</v>
      </c>
      <c r="L15" s="319">
        <f t="shared" si="2"/>
        <v>-18571</v>
      </c>
      <c r="M15" s="317">
        <f t="shared" si="3"/>
        <v>-0.20710382513661207</v>
      </c>
      <c r="N15" s="14"/>
    </row>
    <row r="16" spans="1:14" s="13" customFormat="1" ht="17.100000000000001" customHeight="1" thickBot="1" x14ac:dyDescent="0.25">
      <c r="A16" s="122"/>
      <c r="B16" s="1090"/>
      <c r="C16" s="1072"/>
      <c r="D16" s="13" t="s">
        <v>601</v>
      </c>
      <c r="E16" s="224"/>
      <c r="F16" s="224" t="s">
        <v>602</v>
      </c>
      <c r="G16" s="324"/>
      <c r="H16" s="319">
        <f>SUM('Celkem školství'!D18)</f>
        <v>0</v>
      </c>
      <c r="I16" s="78">
        <f>SUM('Celkem školství'!E18)</f>
        <v>0</v>
      </c>
      <c r="J16" s="429"/>
      <c r="K16" s="322">
        <f>SUM('Celkem školství'!F18)</f>
        <v>47162</v>
      </c>
      <c r="L16" s="319">
        <f t="shared" si="2"/>
        <v>47162</v>
      </c>
      <c r="M16" s="317" t="str">
        <f t="shared" ref="M16" si="4">IF(H16=0,"",K16/H16-1)</f>
        <v/>
      </c>
      <c r="N16" s="14"/>
    </row>
    <row r="17" spans="1:14" s="13" customFormat="1" ht="24.95" customHeight="1" x14ac:dyDescent="0.2">
      <c r="A17" s="122"/>
      <c r="B17" s="122"/>
      <c r="C17" s="122"/>
      <c r="D17" s="729" t="s">
        <v>8</v>
      </c>
      <c r="E17" s="766" t="s">
        <v>518</v>
      </c>
      <c r="F17" s="730"/>
      <c r="G17" s="731" t="e">
        <f>SUM(G18:G24)</f>
        <v>#REF!</v>
      </c>
      <c r="H17" s="735">
        <f>SUM(H18:H24)</f>
        <v>625360</v>
      </c>
      <c r="I17" s="848">
        <f>SUM(I18:I24)</f>
        <v>627497</v>
      </c>
      <c r="J17" s="733">
        <f>SUM(J18:J24)</f>
        <v>553993</v>
      </c>
      <c r="K17" s="734">
        <f>SUM(K18:K24)</f>
        <v>431498</v>
      </c>
      <c r="L17" s="735">
        <f t="shared" si="0"/>
        <v>-193862</v>
      </c>
      <c r="M17" s="728">
        <f t="shared" si="1"/>
        <v>-0.31000063963157221</v>
      </c>
      <c r="N17" s="14"/>
    </row>
    <row r="18" spans="1:14" s="13" customFormat="1" ht="17.100000000000001" customHeight="1" x14ac:dyDescent="0.2">
      <c r="A18" s="122"/>
      <c r="B18" s="122"/>
      <c r="C18" s="122"/>
      <c r="D18" s="258" t="s">
        <v>93</v>
      </c>
      <c r="E18" s="833"/>
      <c r="F18" s="224" t="s">
        <v>88</v>
      </c>
      <c r="G18" s="324">
        <f>SUM('Celkem sociální'!C12)</f>
        <v>156471</v>
      </c>
      <c r="H18" s="319">
        <f>SUM('Celkem sociální'!D12)</f>
        <v>47839</v>
      </c>
      <c r="I18" s="78">
        <f>SUM('Celkem sociální'!E12)</f>
        <v>47839</v>
      </c>
      <c r="J18" s="429">
        <v>245205</v>
      </c>
      <c r="K18" s="322">
        <f>SUM('Celkem sociální'!F12)</f>
        <v>7898</v>
      </c>
      <c r="L18" s="319">
        <f t="shared" si="0"/>
        <v>-39941</v>
      </c>
      <c r="M18" s="317">
        <f t="shared" si="1"/>
        <v>-0.83490457576454358</v>
      </c>
      <c r="N18" s="14"/>
    </row>
    <row r="19" spans="1:14" s="13" customFormat="1" ht="17.100000000000001" customHeight="1" x14ac:dyDescent="0.2">
      <c r="A19" s="122"/>
      <c r="B19" s="122"/>
      <c r="C19" s="122"/>
      <c r="D19" s="258" t="s">
        <v>141</v>
      </c>
      <c r="E19" s="833"/>
      <c r="F19" s="224" t="s">
        <v>89</v>
      </c>
      <c r="G19" s="324"/>
      <c r="H19" s="319">
        <f>SUM('Celkem sociální'!D13)</f>
        <v>354579</v>
      </c>
      <c r="I19" s="78">
        <f>SUM('Celkem sociální'!E13)</f>
        <v>352290</v>
      </c>
      <c r="J19" s="429"/>
      <c r="K19" s="322">
        <f>SUM('Celkem sociální'!F13)</f>
        <v>308788</v>
      </c>
      <c r="L19" s="319">
        <f t="shared" si="0"/>
        <v>-45791</v>
      </c>
      <c r="M19" s="317">
        <f t="shared" si="1"/>
        <v>-0.12914188375510116</v>
      </c>
      <c r="N19" s="14"/>
    </row>
    <row r="20" spans="1:14" s="13" customFormat="1" ht="17.100000000000001" customHeight="1" x14ac:dyDescent="0.2">
      <c r="A20" s="122"/>
      <c r="B20" s="122"/>
      <c r="C20" s="122"/>
      <c r="D20" s="258" t="s">
        <v>94</v>
      </c>
      <c r="E20" s="833"/>
      <c r="F20" s="224" t="s">
        <v>90</v>
      </c>
      <c r="G20" s="324"/>
      <c r="H20" s="319">
        <f>SUM('Celkem sociální'!D14)</f>
        <v>52607</v>
      </c>
      <c r="I20" s="78">
        <f>SUM('Celkem sociální'!E14)</f>
        <v>52607</v>
      </c>
      <c r="J20" s="429"/>
      <c r="K20" s="322">
        <f>SUM('Celkem sociální'!F14)</f>
        <v>56420</v>
      </c>
      <c r="L20" s="319">
        <f>K20-H20</f>
        <v>3813</v>
      </c>
      <c r="M20" s="317">
        <f t="shared" si="1"/>
        <v>7.248084855627579E-2</v>
      </c>
      <c r="N20" s="14"/>
    </row>
    <row r="21" spans="1:14" s="13" customFormat="1" ht="17.100000000000001" customHeight="1" x14ac:dyDescent="0.2">
      <c r="A21" s="122"/>
      <c r="B21" s="122"/>
      <c r="C21" s="122"/>
      <c r="D21" s="364" t="s">
        <v>95</v>
      </c>
      <c r="E21" s="834"/>
      <c r="F21" s="225" t="s">
        <v>91</v>
      </c>
      <c r="G21" s="324"/>
      <c r="H21" s="319">
        <f>SUM('Celkem sociální'!D15)</f>
        <v>0</v>
      </c>
      <c r="I21" s="78">
        <f>SUM('Celkem sociální'!E15)</f>
        <v>4426</v>
      </c>
      <c r="J21" s="429"/>
      <c r="K21" s="322">
        <f>SUM('Celkem sociální'!F15)</f>
        <v>0</v>
      </c>
      <c r="L21" s="319">
        <f t="shared" si="0"/>
        <v>0</v>
      </c>
      <c r="M21" s="317"/>
      <c r="N21" s="14"/>
    </row>
    <row r="22" spans="1:14" s="13" customFormat="1" ht="17.100000000000001" customHeight="1" x14ac:dyDescent="0.2">
      <c r="A22" s="122"/>
      <c r="B22" s="122"/>
      <c r="C22" s="122"/>
      <c r="D22" s="258" t="s">
        <v>599</v>
      </c>
      <c r="E22" s="833"/>
      <c r="F22" s="224" t="s">
        <v>563</v>
      </c>
      <c r="G22" s="324"/>
      <c r="H22" s="319">
        <f>SUM('Celkem sociální'!D16)</f>
        <v>106296</v>
      </c>
      <c r="I22" s="78">
        <f>SUM('Celkem sociální'!E16)</f>
        <v>106296</v>
      </c>
      <c r="J22" s="429"/>
      <c r="K22" s="322">
        <f>SUM('Celkem sociální'!F16)</f>
        <v>32406</v>
      </c>
      <c r="L22" s="319">
        <f>K22-H22</f>
        <v>-73890</v>
      </c>
      <c r="M22" s="317">
        <f t="shared" si="1"/>
        <v>-0.69513434183788658</v>
      </c>
      <c r="N22" s="14"/>
    </row>
    <row r="23" spans="1:14" s="13" customFormat="1" ht="17.100000000000001" customHeight="1" x14ac:dyDescent="0.2">
      <c r="A23" s="122"/>
      <c r="B23" s="122"/>
      <c r="C23" s="122"/>
      <c r="D23" s="258" t="s">
        <v>600</v>
      </c>
      <c r="E23" s="224"/>
      <c r="F23" s="224" t="s">
        <v>564</v>
      </c>
      <c r="G23" s="324"/>
      <c r="H23" s="319">
        <f>SUM('Celkem sociální'!D17)</f>
        <v>64039</v>
      </c>
      <c r="I23" s="78">
        <f>SUM('Celkem sociální'!E17)</f>
        <v>64039</v>
      </c>
      <c r="J23" s="429"/>
      <c r="K23" s="322">
        <f>SUM('Celkem sociální'!F17)</f>
        <v>25017</v>
      </c>
      <c r="L23" s="319">
        <f>K23-H23</f>
        <v>-39022</v>
      </c>
      <c r="M23" s="317">
        <f t="shared" si="1"/>
        <v>-0.60934742891050764</v>
      </c>
      <c r="N23" s="14"/>
    </row>
    <row r="24" spans="1:14" s="13" customFormat="1" ht="17.100000000000001" customHeight="1" thickBot="1" x14ac:dyDescent="0.25">
      <c r="A24" s="122"/>
      <c r="B24" s="1090"/>
      <c r="C24" s="122"/>
      <c r="D24" s="1131" t="s">
        <v>601</v>
      </c>
      <c r="E24" s="224"/>
      <c r="F24" s="224" t="s">
        <v>602</v>
      </c>
      <c r="G24" s="324" t="e">
        <f>SUM('Celkem sociální'!#REF!)</f>
        <v>#REF!</v>
      </c>
      <c r="H24" s="319">
        <f>SUM('Celkem sociální'!D18)</f>
        <v>0</v>
      </c>
      <c r="I24" s="78">
        <f>SUM('Celkem sociální'!E18)</f>
        <v>0</v>
      </c>
      <c r="J24" s="324">
        <f>SUM('Celkem sociální'!F13)</f>
        <v>308788</v>
      </c>
      <c r="K24" s="322">
        <f>SUM('Celkem sociální'!F18)</f>
        <v>969</v>
      </c>
      <c r="L24" s="319">
        <f t="shared" si="0"/>
        <v>969</v>
      </c>
      <c r="M24" s="317"/>
      <c r="N24" s="14"/>
    </row>
    <row r="25" spans="1:14" s="26" customFormat="1" ht="21" customHeight="1" x14ac:dyDescent="0.2">
      <c r="A25" s="837"/>
      <c r="B25" s="837"/>
      <c r="C25" s="837"/>
      <c r="D25" s="729" t="s">
        <v>7</v>
      </c>
      <c r="E25" s="766" t="s">
        <v>522</v>
      </c>
      <c r="F25" s="730"/>
      <c r="G25" s="731" t="e">
        <f>SUM(G26,G34)</f>
        <v>#REF!</v>
      </c>
      <c r="H25" s="735">
        <f>SUM(H26,H34)</f>
        <v>2500369</v>
      </c>
      <c r="I25" s="848">
        <f>SUM(I26,I34)</f>
        <v>2524396</v>
      </c>
      <c r="J25" s="733">
        <f>J26+J34</f>
        <v>1399141</v>
      </c>
      <c r="K25" s="734">
        <f>SUM(K26,K34)</f>
        <v>2726931</v>
      </c>
      <c r="L25" s="735">
        <f t="shared" ref="L25:L34" si="5">K25-H25</f>
        <v>226562</v>
      </c>
      <c r="M25" s="728">
        <f t="shared" ref="M25:M34" si="6">K25/H25-1</f>
        <v>9.061142575355885E-2</v>
      </c>
      <c r="N25" s="14"/>
    </row>
    <row r="26" spans="1:14" s="26" customFormat="1" ht="18" customHeight="1" x14ac:dyDescent="0.25">
      <c r="A26" s="837"/>
      <c r="B26" s="837"/>
      <c r="C26" s="837"/>
      <c r="D26" s="842" t="s">
        <v>129</v>
      </c>
      <c r="E26" s="843"/>
      <c r="F26" s="224"/>
      <c r="G26" s="326" t="e">
        <f>SUM(G27:G33)</f>
        <v>#REF!</v>
      </c>
      <c r="H26" s="841">
        <f>SUM(H27:H33)</f>
        <v>674369</v>
      </c>
      <c r="I26" s="343">
        <f>SUM(I27:I33)</f>
        <v>694315</v>
      </c>
      <c r="J26" s="844">
        <f>SUM(J27:J33)</f>
        <v>398501</v>
      </c>
      <c r="K26" s="902">
        <f>SUM(K27:K33)</f>
        <v>699931</v>
      </c>
      <c r="L26" s="841">
        <f>K26-H26</f>
        <v>25562</v>
      </c>
      <c r="M26" s="845">
        <f t="shared" si="6"/>
        <v>3.7905063844868359E-2</v>
      </c>
      <c r="N26" s="14"/>
    </row>
    <row r="27" spans="1:14" s="26" customFormat="1" ht="17.100000000000001" customHeight="1" x14ac:dyDescent="0.2">
      <c r="A27" s="837"/>
      <c r="B27" s="837"/>
      <c r="C27" s="837"/>
      <c r="D27" s="258" t="s">
        <v>93</v>
      </c>
      <c r="E27" s="833"/>
      <c r="F27" s="224" t="s">
        <v>88</v>
      </c>
      <c r="G27" s="324" t="e">
        <f>SUM('Celkem doprava'!#REF!)</f>
        <v>#REF!</v>
      </c>
      <c r="H27" s="319">
        <f>SUM('Celkem doprava'!C12)</f>
        <v>219730</v>
      </c>
      <c r="I27" s="78">
        <f>SUM('Celkem doprava'!D12)</f>
        <v>219730</v>
      </c>
      <c r="J27" s="429">
        <v>398501</v>
      </c>
      <c r="K27" s="894">
        <f>SUM('Celkem doprava'!E12)</f>
        <v>232977</v>
      </c>
      <c r="L27" s="319">
        <f>K27-H27</f>
        <v>13247</v>
      </c>
      <c r="M27" s="317">
        <f>K27/H27-1</f>
        <v>6.0287625722477589E-2</v>
      </c>
      <c r="N27" s="14"/>
    </row>
    <row r="28" spans="1:14" s="26" customFormat="1" ht="17.100000000000001" customHeight="1" x14ac:dyDescent="0.2">
      <c r="A28" s="837"/>
      <c r="B28" s="837"/>
      <c r="C28" s="837"/>
      <c r="D28" s="258" t="s">
        <v>141</v>
      </c>
      <c r="E28" s="833"/>
      <c r="F28" s="224" t="s">
        <v>89</v>
      </c>
      <c r="G28" s="324"/>
      <c r="H28" s="319">
        <f>SUM('Celkem doprava'!C13)</f>
        <v>267691</v>
      </c>
      <c r="I28" s="78">
        <f>SUM('Celkem doprava'!D13)</f>
        <v>279691</v>
      </c>
      <c r="J28" s="429"/>
      <c r="K28" s="894">
        <f>SUM('Celkem doprava'!E13)</f>
        <v>291756</v>
      </c>
      <c r="L28" s="319">
        <f t="shared" ref="L28:L33" si="7">K28-H28</f>
        <v>24065</v>
      </c>
      <c r="M28" s="317">
        <f t="shared" ref="M28:M32" si="8">K28/H28-1</f>
        <v>8.9898427664732772E-2</v>
      </c>
      <c r="N28" s="14"/>
    </row>
    <row r="29" spans="1:14" s="26" customFormat="1" ht="17.100000000000001" customHeight="1" x14ac:dyDescent="0.2">
      <c r="A29" s="837"/>
      <c r="B29" s="837"/>
      <c r="C29" s="837"/>
      <c r="D29" s="258" t="s">
        <v>94</v>
      </c>
      <c r="E29" s="833"/>
      <c r="F29" s="224" t="s">
        <v>90</v>
      </c>
      <c r="G29" s="324"/>
      <c r="H29" s="319">
        <f>SUM('Celkem doprava'!C14)</f>
        <v>171528</v>
      </c>
      <c r="I29" s="78">
        <f>SUM('Celkem doprava'!D14)</f>
        <v>171528</v>
      </c>
      <c r="J29" s="429"/>
      <c r="K29" s="894">
        <f>SUM('Celkem doprava'!E14)</f>
        <v>161988</v>
      </c>
      <c r="L29" s="319">
        <f t="shared" si="7"/>
        <v>-9540</v>
      </c>
      <c r="M29" s="317">
        <f t="shared" si="8"/>
        <v>-5.5617741709808266E-2</v>
      </c>
      <c r="N29" s="14"/>
    </row>
    <row r="30" spans="1:14" s="26" customFormat="1" ht="17.100000000000001" customHeight="1" x14ac:dyDescent="0.2">
      <c r="A30" s="837"/>
      <c r="B30" s="837"/>
      <c r="C30" s="837"/>
      <c r="D30" s="364" t="s">
        <v>95</v>
      </c>
      <c r="E30" s="834"/>
      <c r="F30" s="225" t="s">
        <v>91</v>
      </c>
      <c r="G30" s="324"/>
      <c r="H30" s="319">
        <f>SUM('Celkem doprava'!C15)</f>
        <v>0</v>
      </c>
      <c r="I30" s="78">
        <f>SUM('Celkem doprava'!D15)</f>
        <v>7946</v>
      </c>
      <c r="J30" s="429"/>
      <c r="K30" s="894">
        <f>SUM('Celkem doprava'!E15)</f>
        <v>0</v>
      </c>
      <c r="L30" s="319">
        <f t="shared" si="7"/>
        <v>0</v>
      </c>
      <c r="M30" s="317"/>
      <c r="N30" s="14"/>
    </row>
    <row r="31" spans="1:14" s="26" customFormat="1" ht="17.100000000000001" customHeight="1" x14ac:dyDescent="0.2">
      <c r="A31" s="837"/>
      <c r="B31" s="837"/>
      <c r="C31" s="837"/>
      <c r="D31" s="258" t="s">
        <v>599</v>
      </c>
      <c r="E31" s="833"/>
      <c r="F31" s="224" t="s">
        <v>563</v>
      </c>
      <c r="G31" s="324"/>
      <c r="H31" s="319">
        <f>SUM('Celkem doprava'!C16)</f>
        <v>9345</v>
      </c>
      <c r="I31" s="78">
        <f>SUM('Celkem doprava'!D16)</f>
        <v>9345</v>
      </c>
      <c r="J31" s="429"/>
      <c r="K31" s="894">
        <f>SUM('Celkem doprava'!E16)</f>
        <v>5500</v>
      </c>
      <c r="L31" s="319">
        <f t="shared" si="7"/>
        <v>-3845</v>
      </c>
      <c r="M31" s="317">
        <f t="shared" si="8"/>
        <v>-0.41144997324772603</v>
      </c>
      <c r="N31" s="14"/>
    </row>
    <row r="32" spans="1:14" s="26" customFormat="1" ht="17.100000000000001" customHeight="1" x14ac:dyDescent="0.2">
      <c r="A32" s="837"/>
      <c r="B32" s="837"/>
      <c r="C32" s="837"/>
      <c r="D32" s="258" t="s">
        <v>600</v>
      </c>
      <c r="E32" s="224"/>
      <c r="F32" s="224" t="s">
        <v>564</v>
      </c>
      <c r="G32" s="324"/>
      <c r="H32" s="319">
        <f>SUM('Celkem doprava'!C17)</f>
        <v>6075</v>
      </c>
      <c r="I32" s="78">
        <f>SUM('Celkem doprava'!D17)</f>
        <v>6075</v>
      </c>
      <c r="J32" s="429"/>
      <c r="K32" s="894">
        <f>SUM('Celkem doprava'!E17)</f>
        <v>5500</v>
      </c>
      <c r="L32" s="319">
        <f t="shared" si="7"/>
        <v>-575</v>
      </c>
      <c r="M32" s="317">
        <f t="shared" si="8"/>
        <v>-9.4650205761316886E-2</v>
      </c>
      <c r="N32" s="14"/>
    </row>
    <row r="33" spans="1:14" s="13" customFormat="1" ht="17.100000000000001" customHeight="1" x14ac:dyDescent="0.2">
      <c r="A33" s="122"/>
      <c r="B33" s="1090"/>
      <c r="C33" s="1072"/>
      <c r="D33" s="13" t="s">
        <v>601</v>
      </c>
      <c r="E33" s="224"/>
      <c r="F33" s="224" t="s">
        <v>602</v>
      </c>
      <c r="G33" s="324"/>
      <c r="H33" s="319">
        <f>SUM('Celkem doprava'!C18)</f>
        <v>0</v>
      </c>
      <c r="I33" s="78">
        <f>SUM('Celkem doprava'!D18)</f>
        <v>0</v>
      </c>
      <c r="J33" s="429"/>
      <c r="K33" s="894">
        <f>SUM('Celkem doprava'!E18)</f>
        <v>2210</v>
      </c>
      <c r="L33" s="319">
        <f t="shared" si="7"/>
        <v>2210</v>
      </c>
      <c r="M33" s="317"/>
      <c r="N33" s="14"/>
    </row>
    <row r="34" spans="1:14" s="26" customFormat="1" ht="18" customHeight="1" x14ac:dyDescent="0.25">
      <c r="A34" s="837"/>
      <c r="B34" s="837"/>
      <c r="C34" s="837"/>
      <c r="D34" s="842" t="s">
        <v>130</v>
      </c>
      <c r="E34" s="843"/>
      <c r="F34" s="225"/>
      <c r="G34" s="326" t="e">
        <f>SUM(G35:G38)</f>
        <v>#REF!</v>
      </c>
      <c r="H34" s="841">
        <f>SUM(H35:H41)</f>
        <v>1826000</v>
      </c>
      <c r="I34" s="343">
        <f>SUM(I35:I41)</f>
        <v>1830081</v>
      </c>
      <c r="J34" s="844">
        <f t="shared" ref="J34" si="9">SUM(J35:J40)</f>
        <v>1000640</v>
      </c>
      <c r="K34" s="221">
        <f>SUM(K35:K41)</f>
        <v>2027000</v>
      </c>
      <c r="L34" s="841">
        <f t="shared" si="5"/>
        <v>201000</v>
      </c>
      <c r="M34" s="845">
        <f t="shared" si="6"/>
        <v>0.11007667031763413</v>
      </c>
      <c r="N34" s="14"/>
    </row>
    <row r="35" spans="1:14" s="26" customFormat="1" ht="30.75" customHeight="1" x14ac:dyDescent="0.2">
      <c r="A35" s="837"/>
      <c r="B35" s="837"/>
      <c r="C35" s="837"/>
      <c r="D35" s="364" t="s">
        <v>412</v>
      </c>
      <c r="E35" s="834"/>
      <c r="F35" s="849" t="s">
        <v>131</v>
      </c>
      <c r="G35" s="850" t="e">
        <f>SUM('Celkem doprava'!#REF!)</f>
        <v>#REF!</v>
      </c>
      <c r="H35" s="719">
        <f>SUM('Celkem doprava'!C20)</f>
        <v>660000</v>
      </c>
      <c r="I35" s="851">
        <f>SUM('Celkem doprava'!D20)</f>
        <v>660000</v>
      </c>
      <c r="J35" s="852">
        <v>475650</v>
      </c>
      <c r="K35" s="718">
        <f>SUM('Celkem doprava'!E20)</f>
        <v>660000</v>
      </c>
      <c r="L35" s="719">
        <f>K35-H35</f>
        <v>0</v>
      </c>
      <c r="M35" s="853">
        <f>K35/H35-1</f>
        <v>0</v>
      </c>
      <c r="N35" s="14"/>
    </row>
    <row r="36" spans="1:14" s="26" customFormat="1" ht="30" customHeight="1" x14ac:dyDescent="0.2">
      <c r="A36" s="837"/>
      <c r="B36" s="837"/>
      <c r="C36" s="837"/>
      <c r="D36" s="364" t="s">
        <v>138</v>
      </c>
      <c r="E36" s="834"/>
      <c r="F36" s="849" t="s">
        <v>132</v>
      </c>
      <c r="G36" s="850" t="e">
        <f>SUM('Celkem doprava'!#REF!)</f>
        <v>#REF!</v>
      </c>
      <c r="H36" s="719">
        <f>SUM('Celkem doprava'!C21)</f>
        <v>827000</v>
      </c>
      <c r="I36" s="851">
        <f>SUM('Celkem doprava'!D21)</f>
        <v>827000</v>
      </c>
      <c r="J36" s="852">
        <v>462248</v>
      </c>
      <c r="K36" s="718">
        <f>SUM('Celkem doprava'!E21)</f>
        <v>950000</v>
      </c>
      <c r="L36" s="719">
        <f t="shared" ref="L36:L41" si="10">K36-H36</f>
        <v>123000</v>
      </c>
      <c r="M36" s="853">
        <f t="shared" ref="M36:M41" si="11">K36/H36-1</f>
        <v>0.14873035066505436</v>
      </c>
      <c r="N36" s="14"/>
    </row>
    <row r="37" spans="1:14" s="26" customFormat="1" ht="16.5" customHeight="1" x14ac:dyDescent="0.2">
      <c r="A37" s="837"/>
      <c r="B37" s="837"/>
      <c r="C37" s="837"/>
      <c r="D37" s="364" t="s">
        <v>568</v>
      </c>
      <c r="E37" s="834"/>
      <c r="F37" s="225" t="s">
        <v>133</v>
      </c>
      <c r="G37" s="324" t="e">
        <f>SUM('Celkem doprava'!#REF!)</f>
        <v>#REF!</v>
      </c>
      <c r="H37" s="719">
        <f>SUM('Celkem doprava'!C22)</f>
        <v>22000</v>
      </c>
      <c r="I37" s="851">
        <f>SUM('Celkem doprava'!D22)</f>
        <v>22000</v>
      </c>
      <c r="J37" s="429">
        <v>25000</v>
      </c>
      <c r="K37" s="718">
        <f>SUM('Celkem doprava'!E22)</f>
        <v>24000</v>
      </c>
      <c r="L37" s="719">
        <f t="shared" si="10"/>
        <v>2000</v>
      </c>
      <c r="M37" s="853">
        <f t="shared" si="11"/>
        <v>9.0909090909090828E-2</v>
      </c>
      <c r="N37" s="14"/>
    </row>
    <row r="38" spans="1:14" s="26" customFormat="1" ht="16.5" customHeight="1" x14ac:dyDescent="0.2">
      <c r="A38" s="837"/>
      <c r="B38" s="837"/>
      <c r="C38" s="837"/>
      <c r="D38" s="364" t="s">
        <v>134</v>
      </c>
      <c r="E38" s="834"/>
      <c r="F38" s="854" t="s">
        <v>135</v>
      </c>
      <c r="G38" s="324" t="e">
        <f>SUM('Celkem doprava'!#REF!)</f>
        <v>#REF!</v>
      </c>
      <c r="H38" s="719">
        <f>SUM('Celkem doprava'!C23)</f>
        <v>200000</v>
      </c>
      <c r="I38" s="851">
        <f>SUM('Celkem doprava'!D23)</f>
        <v>200000</v>
      </c>
      <c r="J38" s="429">
        <v>37742</v>
      </c>
      <c r="K38" s="718">
        <f>SUM('Celkem doprava'!E23)</f>
        <v>255000</v>
      </c>
      <c r="L38" s="719">
        <f t="shared" si="10"/>
        <v>55000</v>
      </c>
      <c r="M38" s="853">
        <f t="shared" si="11"/>
        <v>0.27499999999999991</v>
      </c>
      <c r="N38" s="14"/>
    </row>
    <row r="39" spans="1:14" s="26" customFormat="1" ht="16.5" customHeight="1" x14ac:dyDescent="0.2">
      <c r="A39" s="837"/>
      <c r="B39" s="837"/>
      <c r="C39" s="837"/>
      <c r="D39" s="364" t="s">
        <v>428</v>
      </c>
      <c r="E39" s="834"/>
      <c r="F39" s="854" t="s">
        <v>426</v>
      </c>
      <c r="G39" s="324"/>
      <c r="H39" s="719">
        <f>SUM('Celkem doprava'!C24)</f>
        <v>37000</v>
      </c>
      <c r="I39" s="851">
        <f>SUM('Celkem doprava'!D24)</f>
        <v>37000</v>
      </c>
      <c r="J39" s="429"/>
      <c r="K39" s="718">
        <f>SUM('Celkem doprava'!E24)</f>
        <v>40000</v>
      </c>
      <c r="L39" s="719">
        <f t="shared" si="10"/>
        <v>3000</v>
      </c>
      <c r="M39" s="853">
        <f t="shared" si="11"/>
        <v>8.1081081081081141E-2</v>
      </c>
      <c r="N39" s="14"/>
    </row>
    <row r="40" spans="1:14" s="26" customFormat="1" ht="16.5" customHeight="1" x14ac:dyDescent="0.2">
      <c r="A40" s="837"/>
      <c r="B40" s="837"/>
      <c r="C40" s="837"/>
      <c r="D40" s="364" t="s">
        <v>429</v>
      </c>
      <c r="E40" s="834"/>
      <c r="F40" s="854" t="s">
        <v>427</v>
      </c>
      <c r="G40" s="324"/>
      <c r="H40" s="719">
        <f>SUM('Celkem doprava'!C25)</f>
        <v>35000</v>
      </c>
      <c r="I40" s="851">
        <f>SUM('Celkem doprava'!D25)</f>
        <v>39081</v>
      </c>
      <c r="J40" s="429"/>
      <c r="K40" s="718">
        <f>SUM('Celkem doprava'!E25)</f>
        <v>43000</v>
      </c>
      <c r="L40" s="719">
        <f t="shared" si="10"/>
        <v>8000</v>
      </c>
      <c r="M40" s="853">
        <f t="shared" si="11"/>
        <v>0.22857142857142865</v>
      </c>
      <c r="N40" s="14"/>
    </row>
    <row r="41" spans="1:14" s="26" customFormat="1" ht="16.5" customHeight="1" thickBot="1" x14ac:dyDescent="0.25">
      <c r="A41" s="837"/>
      <c r="B41" s="837"/>
      <c r="C41" s="837"/>
      <c r="D41" s="364" t="s">
        <v>547</v>
      </c>
      <c r="E41" s="834"/>
      <c r="F41" s="854" t="s">
        <v>548</v>
      </c>
      <c r="G41" s="324"/>
      <c r="H41" s="719">
        <f>SUM('Celkem doprava'!C26)</f>
        <v>45000</v>
      </c>
      <c r="I41" s="851">
        <f>SUM('Celkem doprava'!D26)</f>
        <v>45000</v>
      </c>
      <c r="J41" s="429"/>
      <c r="K41" s="718">
        <f>SUM('Celkem doprava'!E26)</f>
        <v>55000</v>
      </c>
      <c r="L41" s="719">
        <f t="shared" si="10"/>
        <v>10000</v>
      </c>
      <c r="M41" s="853">
        <f t="shared" si="11"/>
        <v>0.22222222222222232</v>
      </c>
      <c r="N41" s="14"/>
    </row>
    <row r="42" spans="1:14" s="13" customFormat="1" ht="24.95" customHeight="1" x14ac:dyDescent="0.2">
      <c r="A42" s="122"/>
      <c r="B42" s="122"/>
      <c r="C42" s="122"/>
      <c r="D42" s="729" t="s">
        <v>6</v>
      </c>
      <c r="E42" s="766" t="s">
        <v>521</v>
      </c>
      <c r="F42" s="730"/>
      <c r="G42" s="731" t="e">
        <f>SUM(G44:G53)</f>
        <v>#REF!</v>
      </c>
      <c r="H42" s="735">
        <f>H43+H54</f>
        <v>238066</v>
      </c>
      <c r="I42" s="848">
        <f>I43+I54</f>
        <v>240515</v>
      </c>
      <c r="J42" s="733">
        <f>SUM(J44:J53)</f>
        <v>151438</v>
      </c>
      <c r="K42" s="734">
        <f>K43+K54</f>
        <v>259645</v>
      </c>
      <c r="L42" s="735">
        <f>K42-H42</f>
        <v>21579</v>
      </c>
      <c r="M42" s="728">
        <f t="shared" ref="M42:M51" si="12">K42/H42-1</f>
        <v>9.0642930951920997E-2</v>
      </c>
      <c r="N42" s="14"/>
    </row>
    <row r="43" spans="1:14" s="26" customFormat="1" ht="18" customHeight="1" x14ac:dyDescent="0.25">
      <c r="A43" s="837"/>
      <c r="B43" s="837"/>
      <c r="C43" s="837"/>
      <c r="D43" s="842" t="s">
        <v>129</v>
      </c>
      <c r="E43" s="843"/>
      <c r="F43" s="224"/>
      <c r="G43" s="326"/>
      <c r="H43" s="841">
        <f>SUM(H44:H53)</f>
        <v>237171</v>
      </c>
      <c r="I43" s="343">
        <f>SUM(I44:I53)</f>
        <v>239441</v>
      </c>
      <c r="J43" s="844"/>
      <c r="K43" s="221">
        <f>SUM(K44:K53)</f>
        <v>258780</v>
      </c>
      <c r="L43" s="841">
        <f>K43-H43</f>
        <v>21609</v>
      </c>
      <c r="M43" s="845">
        <f t="shared" si="12"/>
        <v>9.1111476529592617E-2</v>
      </c>
      <c r="N43" s="14"/>
    </row>
    <row r="44" spans="1:14" s="13" customFormat="1" ht="17.100000000000001" customHeight="1" x14ac:dyDescent="0.2">
      <c r="A44" s="122"/>
      <c r="B44" s="122"/>
      <c r="C44" s="122"/>
      <c r="D44" s="258" t="s">
        <v>93</v>
      </c>
      <c r="E44" s="833"/>
      <c r="F44" s="224" t="s">
        <v>88</v>
      </c>
      <c r="G44" s="324">
        <f>SUM('Celkem kultura '!C14)</f>
        <v>43002</v>
      </c>
      <c r="H44" s="319">
        <f>SUM('Celkem kultura '!D14)</f>
        <v>21362</v>
      </c>
      <c r="I44" s="78">
        <f>SUM('Celkem kultura '!E14)</f>
        <v>21458</v>
      </c>
      <c r="J44" s="429">
        <v>49617</v>
      </c>
      <c r="K44" s="894">
        <f>SUM('Celkem kultura '!F14)</f>
        <v>25379</v>
      </c>
      <c r="L44" s="319">
        <f t="shared" ref="L44:L56" si="13">K44-H44</f>
        <v>4017</v>
      </c>
      <c r="M44" s="317">
        <f t="shared" si="12"/>
        <v>0.18804419061885591</v>
      </c>
      <c r="N44" s="14"/>
    </row>
    <row r="45" spans="1:14" s="13" customFormat="1" ht="17.100000000000001" customHeight="1" x14ac:dyDescent="0.2">
      <c r="A45" s="122"/>
      <c r="B45" s="122"/>
      <c r="C45" s="122"/>
      <c r="D45" s="258" t="s">
        <v>141</v>
      </c>
      <c r="E45" s="833"/>
      <c r="F45" s="224" t="s">
        <v>89</v>
      </c>
      <c r="G45" s="324"/>
      <c r="H45" s="319">
        <f>SUM('Celkem kultura '!D15)</f>
        <v>170378</v>
      </c>
      <c r="I45" s="78">
        <f>SUM('Celkem kultura '!E15)</f>
        <v>170378</v>
      </c>
      <c r="J45" s="429"/>
      <c r="K45" s="894">
        <f>SUM('Celkem kultura '!F15)</f>
        <v>184663</v>
      </c>
      <c r="L45" s="319">
        <f>K45-H45</f>
        <v>14285</v>
      </c>
      <c r="M45" s="317">
        <f t="shared" ref="M45:M50" si="14">IF(H45=0,"",K45/H45-1)</f>
        <v>8.3842984422871414E-2</v>
      </c>
      <c r="N45" s="14"/>
    </row>
    <row r="46" spans="1:14" s="13" customFormat="1" ht="17.100000000000001" customHeight="1" x14ac:dyDescent="0.2">
      <c r="A46" s="122"/>
      <c r="B46" s="122"/>
      <c r="C46" s="122"/>
      <c r="D46" s="258" t="s">
        <v>94</v>
      </c>
      <c r="E46" s="833"/>
      <c r="F46" s="224" t="s">
        <v>90</v>
      </c>
      <c r="G46" s="324"/>
      <c r="H46" s="319">
        <f>SUM('Celkem kultura '!D16)</f>
        <v>15980</v>
      </c>
      <c r="I46" s="78">
        <f>SUM('Celkem kultura '!E16)</f>
        <v>15980</v>
      </c>
      <c r="J46" s="429"/>
      <c r="K46" s="894">
        <f>SUM('Celkem kultura '!F16)</f>
        <v>20322</v>
      </c>
      <c r="L46" s="319">
        <f>K46-H46</f>
        <v>4342</v>
      </c>
      <c r="M46" s="317">
        <f t="shared" si="14"/>
        <v>0.2717146433041302</v>
      </c>
      <c r="N46" s="14"/>
    </row>
    <row r="47" spans="1:14" s="13" customFormat="1" ht="17.100000000000001" customHeight="1" x14ac:dyDescent="0.2">
      <c r="A47" s="122"/>
      <c r="B47" s="122"/>
      <c r="C47" s="122"/>
      <c r="D47" s="364" t="s">
        <v>95</v>
      </c>
      <c r="E47" s="834"/>
      <c r="F47" s="225" t="s">
        <v>91</v>
      </c>
      <c r="G47" s="324">
        <f>SUM('Celkem kultura '!C15)</f>
        <v>66420</v>
      </c>
      <c r="H47" s="319">
        <f>SUM('Celkem kultura '!D17)</f>
        <v>5765</v>
      </c>
      <c r="I47" s="78">
        <f>SUM('Celkem kultura '!E17)</f>
        <v>7939</v>
      </c>
      <c r="J47" s="429">
        <v>76901</v>
      </c>
      <c r="K47" s="894">
        <f>SUM('Celkem kultura '!F17)</f>
        <v>8077</v>
      </c>
      <c r="L47" s="319">
        <f t="shared" ref="L47:L52" si="15">K47-H47</f>
        <v>2312</v>
      </c>
      <c r="M47" s="317">
        <f t="shared" si="14"/>
        <v>0.40104076322636595</v>
      </c>
      <c r="N47" s="14"/>
    </row>
    <row r="48" spans="1:14" s="13" customFormat="1" ht="17.100000000000001" customHeight="1" x14ac:dyDescent="0.2">
      <c r="A48" s="122"/>
      <c r="B48" s="122"/>
      <c r="C48" s="122"/>
      <c r="D48" s="258" t="s">
        <v>604</v>
      </c>
      <c r="E48" s="1126"/>
      <c r="F48" s="225" t="s">
        <v>92</v>
      </c>
      <c r="G48" s="324"/>
      <c r="H48" s="319">
        <f>SUM('Celkem kultura '!D18)</f>
        <v>1970</v>
      </c>
      <c r="I48" s="78">
        <f>SUM('Celkem kultura '!E18)</f>
        <v>1970</v>
      </c>
      <c r="J48" s="429"/>
      <c r="K48" s="894">
        <f>SUM('Celkem kultura '!F18)</f>
        <v>2267</v>
      </c>
      <c r="L48" s="319">
        <f t="shared" si="15"/>
        <v>297</v>
      </c>
      <c r="M48" s="317">
        <f t="shared" si="14"/>
        <v>0.15076142131979697</v>
      </c>
      <c r="N48" s="14"/>
    </row>
    <row r="49" spans="1:14" s="13" customFormat="1" ht="17.100000000000001" customHeight="1" x14ac:dyDescent="0.2">
      <c r="A49" s="122"/>
      <c r="B49" s="122"/>
      <c r="C49" s="122"/>
      <c r="D49" s="258" t="s">
        <v>605</v>
      </c>
      <c r="E49" s="834"/>
      <c r="F49" s="225" t="s">
        <v>101</v>
      </c>
      <c r="G49" s="324"/>
      <c r="H49" s="319">
        <f>SUM('Celkem kultura '!D19)</f>
        <v>1030</v>
      </c>
      <c r="I49" s="78">
        <f>SUM('Celkem kultura '!E19)</f>
        <v>1030</v>
      </c>
      <c r="J49" s="429"/>
      <c r="K49" s="894">
        <f>SUM('Celkem kultura '!F19)</f>
        <v>280</v>
      </c>
      <c r="L49" s="319">
        <f t="shared" si="15"/>
        <v>-750</v>
      </c>
      <c r="M49" s="317">
        <f t="shared" si="14"/>
        <v>-0.72815533980582525</v>
      </c>
      <c r="N49" s="14"/>
    </row>
    <row r="50" spans="1:14" s="13" customFormat="1" ht="17.100000000000001" customHeight="1" x14ac:dyDescent="0.2">
      <c r="A50" s="122"/>
      <c r="B50" s="122"/>
      <c r="C50" s="122"/>
      <c r="D50" s="1127" t="s">
        <v>606</v>
      </c>
      <c r="E50" s="834"/>
      <c r="F50" s="225" t="s">
        <v>563</v>
      </c>
      <c r="G50" s="324"/>
      <c r="H50" s="319">
        <f>SUM('Celkem kultura '!D20)</f>
        <v>11045</v>
      </c>
      <c r="I50" s="78">
        <f>SUM('Celkem kultura '!E20)</f>
        <v>11045</v>
      </c>
      <c r="J50" s="429"/>
      <c r="K50" s="894">
        <f>SUM('Celkem kultura '!F20)</f>
        <v>6300</v>
      </c>
      <c r="L50" s="319">
        <f t="shared" si="15"/>
        <v>-4745</v>
      </c>
      <c r="M50" s="317">
        <f t="shared" si="14"/>
        <v>-0.42960615663196011</v>
      </c>
      <c r="N50" s="14"/>
    </row>
    <row r="51" spans="1:14" s="13" customFormat="1" ht="17.100000000000001" customHeight="1" x14ac:dyDescent="0.2">
      <c r="A51" s="122"/>
      <c r="B51" s="122"/>
      <c r="C51" s="122"/>
      <c r="D51" s="1128" t="s">
        <v>607</v>
      </c>
      <c r="E51" s="833"/>
      <c r="F51" s="224" t="s">
        <v>564</v>
      </c>
      <c r="G51" s="324">
        <f>SUM('Celkem kultura '!C16)</f>
        <v>18718</v>
      </c>
      <c r="H51" s="319">
        <f>SUM('Celkem kultura '!D21)</f>
        <v>9621</v>
      </c>
      <c r="I51" s="78">
        <f>SUM('Celkem kultura '!E21)</f>
        <v>9621</v>
      </c>
      <c r="J51" s="429">
        <v>16823</v>
      </c>
      <c r="K51" s="894">
        <f>SUM('Celkem kultura '!F21)</f>
        <v>8650</v>
      </c>
      <c r="L51" s="319">
        <f t="shared" si="15"/>
        <v>-971</v>
      </c>
      <c r="M51" s="317">
        <f t="shared" si="12"/>
        <v>-0.10092505976509714</v>
      </c>
      <c r="N51" s="14"/>
    </row>
    <row r="52" spans="1:14" s="13" customFormat="1" ht="17.100000000000001" customHeight="1" x14ac:dyDescent="0.2">
      <c r="A52" s="122"/>
      <c r="B52" s="122"/>
      <c r="C52" s="122"/>
      <c r="D52" s="1129" t="s">
        <v>608</v>
      </c>
      <c r="E52" s="834"/>
      <c r="F52" s="225" t="s">
        <v>602</v>
      </c>
      <c r="G52" s="324">
        <f>SUM('Celkem kultura '!C17)</f>
        <v>302</v>
      </c>
      <c r="H52" s="319">
        <f>SUM('Celkem kultura '!D22)</f>
        <v>0</v>
      </c>
      <c r="I52" s="78">
        <f>SUM('Celkem kultura '!E22)</f>
        <v>0</v>
      </c>
      <c r="J52" s="324">
        <f>SUM('Celkem kultura '!F17)</f>
        <v>8077</v>
      </c>
      <c r="K52" s="894">
        <f>SUM('Celkem kultura '!F22)</f>
        <v>2822</v>
      </c>
      <c r="L52" s="319">
        <f t="shared" si="15"/>
        <v>2822</v>
      </c>
      <c r="M52" s="317"/>
      <c r="N52" s="14"/>
    </row>
    <row r="53" spans="1:14" s="13" customFormat="1" ht="15.95" customHeight="1" x14ac:dyDescent="0.2">
      <c r="A53" s="122"/>
      <c r="B53" s="122"/>
      <c r="C53" s="122"/>
      <c r="D53" s="395" t="s">
        <v>102</v>
      </c>
      <c r="E53" s="846"/>
      <c r="F53" s="224" t="s">
        <v>101</v>
      </c>
      <c r="G53" s="324" t="e">
        <f>SUM('Celkem kultura '!#REF!)</f>
        <v>#REF!</v>
      </c>
      <c r="H53" s="319">
        <f>SUM('Celkem kultura '!D24)</f>
        <v>20</v>
      </c>
      <c r="I53" s="344">
        <v>20</v>
      </c>
      <c r="J53" s="429">
        <v>20</v>
      </c>
      <c r="K53" s="322">
        <f>SUM('Celkem kultura '!F24)</f>
        <v>20</v>
      </c>
      <c r="L53" s="319">
        <f>K53-H53</f>
        <v>0</v>
      </c>
      <c r="M53" s="317">
        <f>K53/H53-1</f>
        <v>0</v>
      </c>
      <c r="N53" s="14"/>
    </row>
    <row r="54" spans="1:14" s="13" customFormat="1" ht="15.95" customHeight="1" x14ac:dyDescent="0.25">
      <c r="A54" s="122"/>
      <c r="B54" s="122"/>
      <c r="C54" s="122"/>
      <c r="D54" s="842" t="s">
        <v>398</v>
      </c>
      <c r="E54" s="843"/>
      <c r="F54" s="224"/>
      <c r="G54" s="326"/>
      <c r="H54" s="841">
        <f>H56</f>
        <v>895</v>
      </c>
      <c r="I54" s="10">
        <f>I56</f>
        <v>1074</v>
      </c>
      <c r="J54" s="844"/>
      <c r="K54" s="221">
        <f>SUM(K56)</f>
        <v>865</v>
      </c>
      <c r="L54" s="841">
        <f>K54-H54</f>
        <v>-30</v>
      </c>
      <c r="M54" s="845">
        <f t="shared" ref="M54:M56" si="16">K54/H54-1</f>
        <v>-3.3519553072625663E-2</v>
      </c>
      <c r="N54" s="14"/>
    </row>
    <row r="55" spans="1:14" s="13" customFormat="1" ht="15.95" hidden="1" customHeight="1" x14ac:dyDescent="0.2">
      <c r="A55" s="122"/>
      <c r="B55" s="122"/>
      <c r="C55" s="122"/>
      <c r="D55" s="258" t="s">
        <v>483</v>
      </c>
      <c r="E55" s="833"/>
      <c r="F55" s="224" t="s">
        <v>91</v>
      </c>
      <c r="G55" s="324"/>
      <c r="H55" s="319"/>
      <c r="I55" s="344"/>
      <c r="J55" s="429"/>
      <c r="K55" s="322" t="e">
        <f>'PO - kultura'!#REF!</f>
        <v>#REF!</v>
      </c>
      <c r="L55" s="319" t="e">
        <f>K55-H55</f>
        <v>#REF!</v>
      </c>
      <c r="M55" s="317"/>
      <c r="N55" s="14"/>
    </row>
    <row r="56" spans="1:14" s="13" customFormat="1" ht="15.95" customHeight="1" thickBot="1" x14ac:dyDescent="0.25">
      <c r="A56" s="122"/>
      <c r="B56" s="122"/>
      <c r="C56" s="122"/>
      <c r="D56" s="258" t="s">
        <v>486</v>
      </c>
      <c r="E56" s="833"/>
      <c r="F56" s="224" t="s">
        <v>399</v>
      </c>
      <c r="G56" s="324"/>
      <c r="H56" s="319">
        <f>SUM('Celkem kultura '!D28)</f>
        <v>895</v>
      </c>
      <c r="I56" s="78">
        <f>SUM('PO - kultura'!AA20)</f>
        <v>1074</v>
      </c>
      <c r="J56" s="429"/>
      <c r="K56" s="322">
        <f>SUM('Celkem kultura '!F28)</f>
        <v>865</v>
      </c>
      <c r="L56" s="319">
        <f t="shared" si="13"/>
        <v>-30</v>
      </c>
      <c r="M56" s="317">
        <f t="shared" si="16"/>
        <v>-3.3519553072625663E-2</v>
      </c>
      <c r="N56" s="14"/>
    </row>
    <row r="57" spans="1:14" ht="24.95" customHeight="1" x14ac:dyDescent="0.2">
      <c r="A57" s="746"/>
      <c r="B57" s="746"/>
      <c r="C57" s="746"/>
      <c r="D57" s="729" t="s">
        <v>5</v>
      </c>
      <c r="E57" s="766" t="s">
        <v>491</v>
      </c>
      <c r="F57" s="730"/>
      <c r="G57" s="731">
        <f>SUM(G58:G64)</f>
        <v>225810</v>
      </c>
      <c r="H57" s="735">
        <f>SUM(H58:H64)</f>
        <v>420824</v>
      </c>
      <c r="I57" s="848">
        <f>SUM(I58:I64)</f>
        <v>419958</v>
      </c>
      <c r="J57" s="733">
        <f>SUM(J58:J64)</f>
        <v>273463</v>
      </c>
      <c r="K57" s="734">
        <f>SUM(K58:K64)</f>
        <v>362744</v>
      </c>
      <c r="L57" s="735">
        <f>K57-H57</f>
        <v>-58080</v>
      </c>
      <c r="M57" s="728">
        <f>K57/H57-1</f>
        <v>-0.13801494211356768</v>
      </c>
      <c r="N57" s="747"/>
    </row>
    <row r="58" spans="1:14" ht="17.100000000000001" customHeight="1" x14ac:dyDescent="0.2">
      <c r="A58" s="746"/>
      <c r="B58" s="746"/>
      <c r="C58" s="746"/>
      <c r="D58" s="258" t="s">
        <v>93</v>
      </c>
      <c r="E58" s="833"/>
      <c r="F58" s="224" t="s">
        <v>88</v>
      </c>
      <c r="G58" s="324">
        <f>SUM('Celkem zdravotnictví'!C11)</f>
        <v>74123</v>
      </c>
      <c r="H58" s="319">
        <f>SUM('Celkem zdravotnictví'!D11)</f>
        <v>13183</v>
      </c>
      <c r="I58" s="78">
        <f>SUM('Celkem zdravotnictví'!E11)</f>
        <v>11888</v>
      </c>
      <c r="J58" s="429">
        <v>96028</v>
      </c>
      <c r="K58" s="322">
        <f>SUM('Celkem zdravotnictví'!F11)</f>
        <v>36294</v>
      </c>
      <c r="L58" s="319">
        <f>K58-H58</f>
        <v>23111</v>
      </c>
      <c r="M58" s="317">
        <f>K58/H58-1</f>
        <v>1.7530911021770463</v>
      </c>
      <c r="N58" s="747"/>
    </row>
    <row r="59" spans="1:14" s="13" customFormat="1" ht="17.100000000000001" customHeight="1" x14ac:dyDescent="0.2">
      <c r="A59" s="122"/>
      <c r="B59" s="122"/>
      <c r="C59" s="122"/>
      <c r="D59" s="258" t="s">
        <v>141</v>
      </c>
      <c r="E59" s="833"/>
      <c r="F59" s="224" t="s">
        <v>89</v>
      </c>
      <c r="G59" s="324"/>
      <c r="H59" s="319">
        <f>SUM('Celkem zdravotnictví'!D12)</f>
        <v>323282</v>
      </c>
      <c r="I59" s="78">
        <f>SUM('Celkem zdravotnictví'!E12)</f>
        <v>323282</v>
      </c>
      <c r="J59" s="429"/>
      <c r="K59" s="322">
        <f>SUM('Celkem zdravotnictví'!F12)</f>
        <v>264148</v>
      </c>
      <c r="L59" s="319">
        <f t="shared" ref="L59:L64" si="17">K59-H59</f>
        <v>-59134</v>
      </c>
      <c r="M59" s="317">
        <f t="shared" ref="M59:M60" si="18">IF(H59=0,"",K59/H59-1)</f>
        <v>-0.18291770033592958</v>
      </c>
      <c r="N59" s="14"/>
    </row>
    <row r="60" spans="1:14" s="13" customFormat="1" ht="17.100000000000001" customHeight="1" x14ac:dyDescent="0.2">
      <c r="A60" s="122"/>
      <c r="B60" s="122"/>
      <c r="C60" s="122"/>
      <c r="D60" s="258" t="s">
        <v>94</v>
      </c>
      <c r="E60" s="833"/>
      <c r="F60" s="224" t="s">
        <v>90</v>
      </c>
      <c r="G60" s="324"/>
      <c r="H60" s="319">
        <f>SUM('Celkem zdravotnictví'!D13)</f>
        <v>42533</v>
      </c>
      <c r="I60" s="78">
        <f>SUM('Celkem zdravotnictví'!E13)</f>
        <v>42533</v>
      </c>
      <c r="J60" s="429"/>
      <c r="K60" s="322">
        <f>SUM('Celkem zdravotnictví'!F13)</f>
        <v>36712</v>
      </c>
      <c r="L60" s="319">
        <f t="shared" si="17"/>
        <v>-5821</v>
      </c>
      <c r="M60" s="317">
        <f t="shared" si="18"/>
        <v>-0.13685843932946185</v>
      </c>
      <c r="N60" s="14"/>
    </row>
    <row r="61" spans="1:14" ht="17.100000000000001" customHeight="1" x14ac:dyDescent="0.2">
      <c r="A61" s="746"/>
      <c r="B61" s="746"/>
      <c r="C61" s="746"/>
      <c r="D61" s="364" t="s">
        <v>95</v>
      </c>
      <c r="E61" s="834"/>
      <c r="F61" s="225" t="s">
        <v>91</v>
      </c>
      <c r="G61" s="324">
        <f>SUM('Celkem zdravotnictví'!C12)</f>
        <v>129005</v>
      </c>
      <c r="H61" s="319">
        <f>SUM('Celkem zdravotnictví'!D14)</f>
        <v>2676</v>
      </c>
      <c r="I61" s="78">
        <f>SUM('Celkem zdravotnictví'!E14)</f>
        <v>2676</v>
      </c>
      <c r="J61" s="429">
        <v>151438</v>
      </c>
      <c r="K61" s="322">
        <f>SUM('Celkem zdravotnictví'!F14)</f>
        <v>2676</v>
      </c>
      <c r="L61" s="319">
        <f t="shared" si="17"/>
        <v>0</v>
      </c>
      <c r="M61" s="317">
        <f>K61/H61-1</f>
        <v>0</v>
      </c>
      <c r="N61" s="747"/>
    </row>
    <row r="62" spans="1:14" ht="17.100000000000001" customHeight="1" x14ac:dyDescent="0.2">
      <c r="A62" s="746"/>
      <c r="B62" s="746"/>
      <c r="C62" s="746"/>
      <c r="D62" s="258" t="s">
        <v>599</v>
      </c>
      <c r="E62" s="833"/>
      <c r="F62" s="224" t="s">
        <v>563</v>
      </c>
      <c r="G62" s="324">
        <f>SUM('Celkem zdravotnictví'!C13)</f>
        <v>14538</v>
      </c>
      <c r="H62" s="319">
        <f>SUM('Celkem zdravotnictví'!D15)</f>
        <v>24356</v>
      </c>
      <c r="I62" s="78">
        <f>SUM('Celkem zdravotnictví'!E15)</f>
        <v>24591</v>
      </c>
      <c r="J62" s="429">
        <v>25997</v>
      </c>
      <c r="K62" s="322">
        <f>SUM('Celkem zdravotnictví'!F15)</f>
        <v>11700</v>
      </c>
      <c r="L62" s="319">
        <f t="shared" si="17"/>
        <v>-12656</v>
      </c>
      <c r="M62" s="317">
        <f>K62/H62-1</f>
        <v>-0.51962555427820667</v>
      </c>
      <c r="N62" s="747"/>
    </row>
    <row r="63" spans="1:14" ht="17.100000000000001" customHeight="1" x14ac:dyDescent="0.2">
      <c r="A63" s="746"/>
      <c r="B63" s="746"/>
      <c r="C63" s="746"/>
      <c r="D63" s="258" t="s">
        <v>600</v>
      </c>
      <c r="E63" s="224"/>
      <c r="F63" s="224" t="s">
        <v>564</v>
      </c>
      <c r="G63" s="324">
        <f>SUM('Celkem zdravotnictví'!C14)</f>
        <v>0</v>
      </c>
      <c r="H63" s="319">
        <f>SUM('Celkem zdravotnictví'!D16)</f>
        <v>14794</v>
      </c>
      <c r="I63" s="78">
        <f>SUM('Celkem zdravotnictví'!E16)</f>
        <v>14988</v>
      </c>
      <c r="J63" s="429"/>
      <c r="K63" s="322">
        <f>SUM('Celkem zdravotnictví'!F16)</f>
        <v>9500</v>
      </c>
      <c r="L63" s="319">
        <f t="shared" si="17"/>
        <v>-5294</v>
      </c>
      <c r="M63" s="317">
        <f>K63/H63-1</f>
        <v>-0.35784777612545626</v>
      </c>
      <c r="N63" s="747"/>
    </row>
    <row r="64" spans="1:14" ht="15" thickBot="1" x14ac:dyDescent="0.25">
      <c r="A64" s="746"/>
      <c r="B64" s="1130"/>
      <c r="C64" s="746"/>
      <c r="D64" s="1131" t="s">
        <v>601</v>
      </c>
      <c r="E64" s="224"/>
      <c r="F64" s="224" t="s">
        <v>602</v>
      </c>
      <c r="G64" s="748">
        <f>SUM('Celkem zdravotnictví'!C18)</f>
        <v>8144</v>
      </c>
      <c r="H64" s="319">
        <f>SUM('Celkem zdravotnictví'!D17)</f>
        <v>0</v>
      </c>
      <c r="I64" s="78">
        <f>SUM('Celkem zdravotnictví'!E17)</f>
        <v>0</v>
      </c>
      <c r="J64" s="429"/>
      <c r="K64" s="322">
        <f>SUM('Celkem zdravotnictví'!F17)</f>
        <v>1714</v>
      </c>
      <c r="L64" s="319">
        <f t="shared" si="17"/>
        <v>1714</v>
      </c>
      <c r="M64" s="317"/>
      <c r="N64" s="747"/>
    </row>
    <row r="65" spans="1:16" s="26" customFormat="1" ht="24.95" customHeight="1" thickBot="1" x14ac:dyDescent="0.25">
      <c r="A65" s="837"/>
      <c r="B65" s="837"/>
      <c r="C65" s="837"/>
      <c r="D65" s="838" t="s">
        <v>519</v>
      </c>
      <c r="E65" s="839" t="s">
        <v>520</v>
      </c>
      <c r="F65" s="840"/>
      <c r="G65" s="936">
        <v>0</v>
      </c>
      <c r="H65" s="727">
        <f>SUM(H66:H68)</f>
        <v>170000</v>
      </c>
      <c r="I65" s="727">
        <f t="shared" ref="I65:J65" si="19">SUM(I66:I68)</f>
        <v>160768</v>
      </c>
      <c r="J65" s="727">
        <f t="shared" si="19"/>
        <v>247466</v>
      </c>
      <c r="K65" s="727">
        <f>SUM(K66:K69)</f>
        <v>140000</v>
      </c>
      <c r="L65" s="727">
        <f>K65-H65</f>
        <v>-30000</v>
      </c>
      <c r="M65" s="874">
        <f>K65/H65-1</f>
        <v>-0.17647058823529416</v>
      </c>
      <c r="N65" s="14"/>
    </row>
    <row r="66" spans="1:16" s="807" customFormat="1" ht="16.149999999999999" customHeight="1" x14ac:dyDescent="0.2">
      <c r="A66" s="934"/>
      <c r="B66" s="934"/>
      <c r="C66" s="934"/>
      <c r="D66" s="921" t="s">
        <v>553</v>
      </c>
      <c r="E66" s="1121"/>
      <c r="F66" s="1122" t="s">
        <v>136</v>
      </c>
      <c r="G66" s="78">
        <f>SUM('Celkem zdravotnictví'!C21)</f>
        <v>0</v>
      </c>
      <c r="H66" s="319">
        <f>SUM('rezerva PO'!E15)</f>
        <v>20000</v>
      </c>
      <c r="I66" s="78">
        <f>SUM('rezerva PO'!G15)</f>
        <v>21757</v>
      </c>
      <c r="J66" s="429">
        <v>96028</v>
      </c>
      <c r="K66" s="322">
        <f>SUM('rezerva PO'!I15)</f>
        <v>30000</v>
      </c>
      <c r="L66" s="319">
        <f>K66-H66</f>
        <v>10000</v>
      </c>
      <c r="M66" s="317">
        <f>K66/H66-1</f>
        <v>0.5</v>
      </c>
      <c r="N66" s="935"/>
    </row>
    <row r="67" spans="1:16" s="807" customFormat="1" ht="16.149999999999999" customHeight="1" x14ac:dyDescent="0.2">
      <c r="A67" s="934"/>
      <c r="B67" s="934"/>
      <c r="C67" s="934"/>
      <c r="D67" s="933" t="s">
        <v>554</v>
      </c>
      <c r="E67" s="1110"/>
      <c r="F67" s="1123" t="s">
        <v>565</v>
      </c>
      <c r="G67" s="78">
        <f>SUM('Celkem zdravotnictví'!C22)</f>
        <v>0</v>
      </c>
      <c r="H67" s="319">
        <f>SUM('rezerva PO'!E16)</f>
        <v>100000</v>
      </c>
      <c r="I67" s="78">
        <f>SUM('rezerva PO'!G16)</f>
        <v>89011</v>
      </c>
      <c r="J67" s="429">
        <v>151438</v>
      </c>
      <c r="K67" s="322">
        <f>SUM('rezerva PO'!I16)</f>
        <v>60000</v>
      </c>
      <c r="L67" s="319">
        <f t="shared" ref="L67:L68" si="20">K67-H67</f>
        <v>-40000</v>
      </c>
      <c r="M67" s="317">
        <f t="shared" ref="M67:M68" si="21">K67/H67-1</f>
        <v>-0.4</v>
      </c>
      <c r="N67" s="935"/>
    </row>
    <row r="68" spans="1:16" s="807" customFormat="1" ht="16.149999999999999" customHeight="1" thickBot="1" x14ac:dyDescent="0.25">
      <c r="A68" s="934"/>
      <c r="B68" s="934"/>
      <c r="C68" s="934"/>
      <c r="D68" s="933" t="s">
        <v>556</v>
      </c>
      <c r="E68" s="1110"/>
      <c r="F68" s="1123" t="s">
        <v>131</v>
      </c>
      <c r="G68" s="944"/>
      <c r="H68" s="319">
        <f>SUM('rezerva PO'!E17)</f>
        <v>50000</v>
      </c>
      <c r="I68" s="78">
        <f>SUM('rezerva PO'!G17)</f>
        <v>50000</v>
      </c>
      <c r="J68" s="998"/>
      <c r="K68" s="322">
        <f>SUM('rezerva PO'!I17)</f>
        <v>0</v>
      </c>
      <c r="L68" s="319">
        <f t="shared" si="20"/>
        <v>-50000</v>
      </c>
      <c r="M68" s="317">
        <f t="shared" si="21"/>
        <v>-1</v>
      </c>
      <c r="N68" s="935"/>
    </row>
    <row r="69" spans="1:16" s="807" customFormat="1" ht="16.149999999999999" customHeight="1" thickTop="1" thickBot="1" x14ac:dyDescent="0.25">
      <c r="A69" s="934"/>
      <c r="B69" s="934"/>
      <c r="C69" s="934"/>
      <c r="D69" s="933" t="s">
        <v>611</v>
      </c>
      <c r="E69" s="1110"/>
      <c r="F69" s="1123" t="s">
        <v>612</v>
      </c>
      <c r="G69" s="78"/>
      <c r="H69" s="319"/>
      <c r="I69" s="78"/>
      <c r="J69" s="324"/>
      <c r="K69" s="324">
        <v>50000</v>
      </c>
      <c r="L69" s="319"/>
      <c r="M69" s="317"/>
      <c r="N69" s="935"/>
    </row>
    <row r="70" spans="1:16" s="11" customFormat="1" ht="30" customHeight="1" thickTop="1" thickBot="1" x14ac:dyDescent="0.3">
      <c r="A70" s="121"/>
      <c r="B70" s="121"/>
      <c r="C70" s="121"/>
      <c r="D70" s="736" t="s">
        <v>0</v>
      </c>
      <c r="E70" s="1124"/>
      <c r="F70" s="1125"/>
      <c r="G70" s="1120" t="e">
        <f>SUM(G9,G17,G25,G42,G57,G66)</f>
        <v>#REF!</v>
      </c>
      <c r="H70" s="857">
        <f>SUM(H9,H17,H25,H42,H57,H65)</f>
        <v>4535038</v>
      </c>
      <c r="I70" s="857">
        <f t="shared" ref="I70:J70" si="22">SUM(I9,I17,I25,I42,I57,I65)</f>
        <v>4549484</v>
      </c>
      <c r="J70" s="857">
        <f t="shared" si="22"/>
        <v>2989249</v>
      </c>
      <c r="K70" s="857">
        <f>SUM(K9,K17,K25,K42,K57,K65)</f>
        <v>4429617</v>
      </c>
      <c r="L70" s="860">
        <f>K70-H70</f>
        <v>-105421</v>
      </c>
      <c r="M70" s="861">
        <f>K70/H70-1</f>
        <v>-2.3245891214142E-2</v>
      </c>
      <c r="N70" s="12"/>
    </row>
    <row r="71" spans="1:16" ht="15.95" hidden="1" customHeight="1" thickBot="1" x14ac:dyDescent="0.3">
      <c r="A71" s="746"/>
      <c r="B71" s="746"/>
      <c r="C71" s="746"/>
      <c r="D71" s="749" t="s">
        <v>146</v>
      </c>
      <c r="E71" s="835"/>
      <c r="F71" s="750"/>
      <c r="G71" s="751">
        <f>9106+550+451634+339314+2013804</f>
        <v>2814408</v>
      </c>
      <c r="H71" s="749"/>
      <c r="I71" s="752"/>
      <c r="J71" s="753"/>
      <c r="K71" s="398"/>
      <c r="L71" s="754"/>
      <c r="M71" s="755"/>
      <c r="N71" s="756"/>
    </row>
    <row r="72" spans="1:16" ht="23.25" hidden="1" customHeight="1" thickTop="1" thickBot="1" x14ac:dyDescent="0.3">
      <c r="D72" s="757" t="s">
        <v>0</v>
      </c>
      <c r="E72" s="836"/>
      <c r="F72" s="758"/>
      <c r="G72" s="759" t="e">
        <f>SUM(G70:G71)</f>
        <v>#REF!</v>
      </c>
      <c r="H72" s="760">
        <f>SUM(H70)</f>
        <v>4535038</v>
      </c>
      <c r="I72" s="761">
        <f t="shared" ref="I72:L72" si="23">SUM(I70)</f>
        <v>4549484</v>
      </c>
      <c r="J72" s="761">
        <f t="shared" si="23"/>
        <v>2989249</v>
      </c>
      <c r="K72" s="377">
        <f t="shared" si="23"/>
        <v>4429617</v>
      </c>
      <c r="L72" s="762">
        <f t="shared" si="23"/>
        <v>-105421</v>
      </c>
      <c r="M72" s="763">
        <f>K72/H72-1</f>
        <v>-2.3245891214142E-2</v>
      </c>
      <c r="O72" s="746"/>
      <c r="P72" s="746"/>
    </row>
    <row r="73" spans="1:16" x14ac:dyDescent="0.2">
      <c r="I73" s="764"/>
      <c r="J73" s="764"/>
      <c r="K73" s="402"/>
    </row>
    <row r="74" spans="1:16" s="13" customFormat="1" ht="18.75" thickBot="1" x14ac:dyDescent="0.3">
      <c r="D74" s="7" t="s">
        <v>2</v>
      </c>
      <c r="E74" s="862"/>
      <c r="F74" s="355"/>
      <c r="G74" s="355"/>
      <c r="K74" s="393"/>
      <c r="L74" s="393"/>
      <c r="M74" s="394" t="s">
        <v>17</v>
      </c>
      <c r="N74" s="393"/>
    </row>
    <row r="75" spans="1:16" s="13" customFormat="1" ht="15.75" customHeight="1" x14ac:dyDescent="0.25">
      <c r="D75" s="53"/>
      <c r="E75" s="330"/>
      <c r="F75" s="54"/>
      <c r="G75" s="371">
        <v>2015</v>
      </c>
      <c r="H75" s="1138">
        <v>2023</v>
      </c>
      <c r="I75" s="1180"/>
      <c r="J75" s="1181"/>
      <c r="K75" s="1023">
        <v>2024</v>
      </c>
      <c r="L75" s="1165" t="s">
        <v>569</v>
      </c>
      <c r="M75" s="1166"/>
      <c r="N75" s="393"/>
    </row>
    <row r="76" spans="1:16" s="13" customFormat="1" ht="15.75" customHeight="1" x14ac:dyDescent="0.2">
      <c r="D76" s="1171" t="s">
        <v>13</v>
      </c>
      <c r="E76" s="1107"/>
      <c r="F76" s="1177" t="s">
        <v>142</v>
      </c>
      <c r="G76" s="1144" t="s">
        <v>144</v>
      </c>
      <c r="H76" s="1167" t="s">
        <v>84</v>
      </c>
      <c r="I76" s="1169" t="s">
        <v>590</v>
      </c>
      <c r="J76" s="1150" t="s">
        <v>151</v>
      </c>
      <c r="K76" s="1152" t="s">
        <v>85</v>
      </c>
      <c r="L76" s="1173" t="s">
        <v>534</v>
      </c>
      <c r="M76" s="1175" t="s">
        <v>392</v>
      </c>
      <c r="N76" s="393"/>
    </row>
    <row r="77" spans="1:16" s="13" customFormat="1" ht="35.25" customHeight="1" thickBot="1" x14ac:dyDescent="0.25">
      <c r="D77" s="1172"/>
      <c r="E77" s="1108"/>
      <c r="F77" s="1178"/>
      <c r="G77" s="1145"/>
      <c r="H77" s="1168"/>
      <c r="I77" s="1170"/>
      <c r="J77" s="1179"/>
      <c r="K77" s="1145"/>
      <c r="L77" s="1174"/>
      <c r="M77" s="1176"/>
      <c r="N77" s="393"/>
    </row>
    <row r="78" spans="1:16" s="13" customFormat="1" ht="15" customHeight="1" thickTop="1" thickBot="1" x14ac:dyDescent="0.25">
      <c r="D78" s="58"/>
      <c r="E78" s="346"/>
      <c r="F78" s="1106"/>
      <c r="G78" s="105" t="s">
        <v>12</v>
      </c>
      <c r="H78" s="437" t="s">
        <v>12</v>
      </c>
      <c r="I78" s="432" t="s">
        <v>11</v>
      </c>
      <c r="J78" s="164" t="s">
        <v>152</v>
      </c>
      <c r="K78" s="105" t="s">
        <v>10</v>
      </c>
      <c r="L78" s="209" t="s">
        <v>406</v>
      </c>
      <c r="M78" s="212" t="s">
        <v>407</v>
      </c>
      <c r="N78" s="393"/>
    </row>
    <row r="79" spans="1:16" s="116" customFormat="1" ht="24.95" customHeight="1" x14ac:dyDescent="0.25">
      <c r="D79" s="1103" t="s">
        <v>129</v>
      </c>
      <c r="E79" s="1109"/>
      <c r="F79" s="1115"/>
      <c r="G79" s="734" t="e">
        <f>SUM(G80:G90)</f>
        <v>#REF!</v>
      </c>
      <c r="H79" s="848">
        <f>SUM(H80:H91)</f>
        <v>2708143</v>
      </c>
      <c r="I79" s="732">
        <f>SUM(I80:I91)</f>
        <v>2718329</v>
      </c>
      <c r="J79" s="863" t="e">
        <f>SUM(J80:J90)</f>
        <v>#REF!</v>
      </c>
      <c r="K79" s="864">
        <f>SUM(K80:K90)</f>
        <v>2401752</v>
      </c>
      <c r="L79" s="865">
        <f>K79-H79</f>
        <v>-306391</v>
      </c>
      <c r="M79" s="866">
        <f>K79/H79-1</f>
        <v>-0.11313693553110005</v>
      </c>
      <c r="N79" s="867"/>
    </row>
    <row r="80" spans="1:16" s="26" customFormat="1" ht="17.100000000000001" customHeight="1" x14ac:dyDescent="0.2">
      <c r="D80" s="218" t="s">
        <v>93</v>
      </c>
      <c r="E80" s="1110"/>
      <c r="F80" s="1116" t="s">
        <v>88</v>
      </c>
      <c r="G80" s="322" t="e">
        <f>SUM(G10,G18,G27,G44,G58)</f>
        <v>#REF!</v>
      </c>
      <c r="H80" s="344">
        <f>SUM(H10,H18,H27,H44,H58)</f>
        <v>559517</v>
      </c>
      <c r="I80" s="433">
        <f>SUM(I10,I18,I27,I44,I58)</f>
        <v>545094</v>
      </c>
      <c r="J80" s="78">
        <v>1066610</v>
      </c>
      <c r="K80" s="322">
        <f>SUM(K10,K18,K27,K44,K58)</f>
        <v>522551</v>
      </c>
      <c r="L80" s="344">
        <f>K80-H80</f>
        <v>-36966</v>
      </c>
      <c r="M80" s="317">
        <f>K80/H80-1</f>
        <v>-6.6067697674958903E-2</v>
      </c>
      <c r="N80" s="241"/>
    </row>
    <row r="81" spans="1:14" s="13" customFormat="1" ht="17.100000000000001" customHeight="1" x14ac:dyDescent="0.2">
      <c r="A81" s="122"/>
      <c r="B81" s="122"/>
      <c r="C81" s="122"/>
      <c r="D81" s="218" t="s">
        <v>141</v>
      </c>
      <c r="E81" s="1110"/>
      <c r="F81" s="1116" t="s">
        <v>89</v>
      </c>
      <c r="G81" s="324"/>
      <c r="H81" s="344">
        <f t="shared" ref="H81:I83" si="24">SUM(H11,H19,H28,H45,H59)</f>
        <v>1117447</v>
      </c>
      <c r="I81" s="433">
        <f t="shared" si="24"/>
        <v>1127532</v>
      </c>
      <c r="J81" s="429"/>
      <c r="K81" s="322">
        <f>SUM(K11,K19,K28,K45,K59)</f>
        <v>1051286</v>
      </c>
      <c r="L81" s="319">
        <f>K81-H81</f>
        <v>-66161</v>
      </c>
      <c r="M81" s="317">
        <f t="shared" ref="M81:M82" si="25">IF(H81=0,"",K81/H81-1)</f>
        <v>-5.9207282314060583E-2</v>
      </c>
      <c r="N81" s="14"/>
    </row>
    <row r="82" spans="1:14" s="13" customFormat="1" ht="17.100000000000001" customHeight="1" x14ac:dyDescent="0.2">
      <c r="A82" s="122"/>
      <c r="B82" s="122"/>
      <c r="C82" s="122"/>
      <c r="D82" s="218" t="s">
        <v>94</v>
      </c>
      <c r="E82" s="1110"/>
      <c r="F82" s="1116" t="s">
        <v>90</v>
      </c>
      <c r="G82" s="324"/>
      <c r="H82" s="344">
        <f t="shared" si="24"/>
        <v>371250</v>
      </c>
      <c r="I82" s="433">
        <f t="shared" si="24"/>
        <v>371250</v>
      </c>
      <c r="J82" s="429"/>
      <c r="K82" s="322">
        <f>SUM(K12,K20,K29,K46,K60)</f>
        <v>366351</v>
      </c>
      <c r="L82" s="319">
        <f t="shared" ref="L82" si="26">K82-H82</f>
        <v>-4899</v>
      </c>
      <c r="M82" s="317">
        <f t="shared" si="25"/>
        <v>-1.319595959595965E-2</v>
      </c>
      <c r="N82" s="14"/>
    </row>
    <row r="83" spans="1:14" s="26" customFormat="1" ht="17.100000000000001" customHeight="1" x14ac:dyDescent="0.2">
      <c r="D83" s="220" t="s">
        <v>95</v>
      </c>
      <c r="E83" s="1111"/>
      <c r="F83" s="1117" t="s">
        <v>91</v>
      </c>
      <c r="G83" s="322" t="e">
        <f>SUM(G11,#REF!,G47,G61)</f>
        <v>#REF!</v>
      </c>
      <c r="H83" s="344">
        <f t="shared" si="24"/>
        <v>9181</v>
      </c>
      <c r="I83" s="433">
        <f t="shared" si="24"/>
        <v>32508</v>
      </c>
      <c r="J83" s="78">
        <v>238313</v>
      </c>
      <c r="K83" s="322">
        <f>SUM(K13,K21,K30,K47,K61)</f>
        <v>11503</v>
      </c>
      <c r="L83" s="344">
        <f>K83-H83</f>
        <v>2322</v>
      </c>
      <c r="M83" s="317">
        <f t="shared" ref="M83:M90" si="27">K83/H83-1</f>
        <v>0.25291362596667022</v>
      </c>
      <c r="N83" s="241"/>
    </row>
    <row r="84" spans="1:14" s="26" customFormat="1" ht="17.100000000000001" customHeight="1" x14ac:dyDescent="0.2">
      <c r="D84" s="218" t="s">
        <v>96</v>
      </c>
      <c r="E84" s="1110"/>
      <c r="F84" s="1116" t="s">
        <v>92</v>
      </c>
      <c r="G84" s="322" t="e">
        <f>SUM(G12,#REF!,#REF!,G51,G62)</f>
        <v>#REF!</v>
      </c>
      <c r="H84" s="344">
        <f>SUM(H48)</f>
        <v>1970</v>
      </c>
      <c r="I84" s="433">
        <f>SUM(I48)</f>
        <v>1970</v>
      </c>
      <c r="J84" s="78">
        <v>329855</v>
      </c>
      <c r="K84" s="322">
        <f>SUM(K48)</f>
        <v>2267</v>
      </c>
      <c r="L84" s="344">
        <f t="shared" ref="L84:L94" si="28">K84-H84</f>
        <v>297</v>
      </c>
      <c r="M84" s="317">
        <f t="shared" si="27"/>
        <v>0.15076142131979697</v>
      </c>
      <c r="N84" s="241"/>
    </row>
    <row r="85" spans="1:14" s="26" customFormat="1" ht="17.100000000000001" customHeight="1" x14ac:dyDescent="0.2">
      <c r="D85" s="218" t="s">
        <v>605</v>
      </c>
      <c r="E85" s="1111"/>
      <c r="F85" s="1117" t="s">
        <v>101</v>
      </c>
      <c r="G85" s="322" t="e">
        <f>SUM(G13,#REF!,#REF!,G52,G63)</f>
        <v>#REF!</v>
      </c>
      <c r="H85" s="324">
        <f>SUM(H49)</f>
        <v>1030</v>
      </c>
      <c r="I85" s="433">
        <f>SUM(I49)</f>
        <v>1030</v>
      </c>
      <c r="J85" s="78" t="e">
        <f>#REF!</f>
        <v>#REF!</v>
      </c>
      <c r="K85" s="322">
        <f>SUM(K49)</f>
        <v>280</v>
      </c>
      <c r="L85" s="344">
        <f t="shared" si="28"/>
        <v>-750</v>
      </c>
      <c r="M85" s="317">
        <f t="shared" si="27"/>
        <v>-0.72815533980582525</v>
      </c>
      <c r="N85" s="241"/>
    </row>
    <row r="86" spans="1:14" s="26" customFormat="1" ht="17.100000000000001" customHeight="1" x14ac:dyDescent="0.2">
      <c r="D86" s="653" t="s">
        <v>606</v>
      </c>
      <c r="E86" s="1111"/>
      <c r="F86" s="1117" t="s">
        <v>563</v>
      </c>
      <c r="G86" s="322" t="e">
        <f>SUM(G14,#REF!,G64)</f>
        <v>#REF!</v>
      </c>
      <c r="H86" s="344">
        <f t="shared" ref="H86:I88" si="29">SUM(H14,H22,H31,H50,H62)</f>
        <v>293529</v>
      </c>
      <c r="I86" s="433">
        <f t="shared" si="29"/>
        <v>293764</v>
      </c>
      <c r="J86" s="78">
        <v>1798</v>
      </c>
      <c r="K86" s="322">
        <f>SUM(K14,K22,K31,K50,K62)</f>
        <v>132851</v>
      </c>
      <c r="L86" s="344">
        <f t="shared" si="28"/>
        <v>-160678</v>
      </c>
      <c r="M86" s="317">
        <f t="shared" si="27"/>
        <v>-0.54740076789686887</v>
      </c>
      <c r="N86" s="241"/>
    </row>
    <row r="87" spans="1:14" s="26" customFormat="1" ht="17.100000000000001" customHeight="1" x14ac:dyDescent="0.2">
      <c r="D87" s="950" t="s">
        <v>607</v>
      </c>
      <c r="E87" s="1110"/>
      <c r="F87" s="1116" t="s">
        <v>564</v>
      </c>
      <c r="G87" s="322"/>
      <c r="H87" s="344">
        <f t="shared" si="29"/>
        <v>184199</v>
      </c>
      <c r="I87" s="433">
        <f t="shared" si="29"/>
        <v>184393</v>
      </c>
      <c r="J87" s="78"/>
      <c r="K87" s="322">
        <f>SUM(K15,K23,K32,K51,K63)</f>
        <v>119766</v>
      </c>
      <c r="L87" s="344">
        <f t="shared" si="28"/>
        <v>-64433</v>
      </c>
      <c r="M87" s="317">
        <f t="shared" si="27"/>
        <v>-0.34980103040733124</v>
      </c>
      <c r="N87" s="241"/>
    </row>
    <row r="88" spans="1:14" s="26" customFormat="1" ht="17.100000000000001" customHeight="1" x14ac:dyDescent="0.2">
      <c r="D88" s="1081" t="s">
        <v>608</v>
      </c>
      <c r="E88" s="1111"/>
      <c r="F88" s="1117" t="s">
        <v>602</v>
      </c>
      <c r="G88" s="322"/>
      <c r="H88" s="344">
        <f t="shared" si="29"/>
        <v>0</v>
      </c>
      <c r="I88" s="433">
        <f t="shared" si="29"/>
        <v>0</v>
      </c>
      <c r="J88" s="78"/>
      <c r="K88" s="322">
        <f>SUM(K16,K24,K33,K52,K64)</f>
        <v>54877</v>
      </c>
      <c r="L88" s="344">
        <f t="shared" si="28"/>
        <v>54877</v>
      </c>
      <c r="M88" s="317"/>
      <c r="N88" s="241"/>
    </row>
    <row r="89" spans="1:14" s="26" customFormat="1" ht="17.100000000000001" customHeight="1" x14ac:dyDescent="0.2">
      <c r="D89" s="422" t="s">
        <v>609</v>
      </c>
      <c r="E89" s="1112"/>
      <c r="F89" s="1116" t="s">
        <v>101</v>
      </c>
      <c r="G89" s="322"/>
      <c r="H89" s="344">
        <f>SUM(H53)</f>
        <v>20</v>
      </c>
      <c r="I89" s="433">
        <f>SUM(I53)</f>
        <v>20</v>
      </c>
      <c r="J89" s="78"/>
      <c r="K89" s="322">
        <f>SUM(K53)</f>
        <v>20</v>
      </c>
      <c r="L89" s="344">
        <f t="shared" si="28"/>
        <v>0</v>
      </c>
      <c r="M89" s="317">
        <f t="shared" si="27"/>
        <v>0</v>
      </c>
      <c r="N89" s="241"/>
    </row>
    <row r="90" spans="1:14" s="26" customFormat="1" ht="17.100000000000001" customHeight="1" thickBot="1" x14ac:dyDescent="0.25">
      <c r="D90" s="218" t="s">
        <v>610</v>
      </c>
      <c r="E90" s="1110"/>
      <c r="F90" s="1116"/>
      <c r="G90" s="322">
        <f>SUM(G66)</f>
        <v>0</v>
      </c>
      <c r="H90" s="344">
        <f>H65</f>
        <v>170000</v>
      </c>
      <c r="I90" s="433">
        <f>I65</f>
        <v>160768</v>
      </c>
      <c r="J90" s="78">
        <f>I90</f>
        <v>160768</v>
      </c>
      <c r="K90" s="322">
        <f>K65</f>
        <v>140000</v>
      </c>
      <c r="L90" s="344">
        <f t="shared" si="28"/>
        <v>-30000</v>
      </c>
      <c r="M90" s="317">
        <f t="shared" si="27"/>
        <v>-0.17647058823529416</v>
      </c>
      <c r="N90" s="241"/>
    </row>
    <row r="91" spans="1:14" s="26" customFormat="1" ht="18" hidden="1" customHeight="1" thickBot="1" x14ac:dyDescent="0.25">
      <c r="D91" s="218" t="s">
        <v>472</v>
      </c>
      <c r="E91" s="1110"/>
      <c r="F91" s="1116" t="s">
        <v>471</v>
      </c>
      <c r="G91" s="322"/>
      <c r="H91" s="344"/>
      <c r="I91" s="433"/>
      <c r="J91" s="78"/>
      <c r="K91" s="322">
        <f>K66</f>
        <v>30000</v>
      </c>
      <c r="L91" s="344">
        <f t="shared" si="28"/>
        <v>30000</v>
      </c>
      <c r="M91" s="317"/>
      <c r="N91" s="241"/>
    </row>
    <row r="92" spans="1:14" s="116" customFormat="1" ht="24.95" customHeight="1" x14ac:dyDescent="0.25">
      <c r="D92" s="1104" t="s">
        <v>398</v>
      </c>
      <c r="E92" s="1113"/>
      <c r="F92" s="1115"/>
      <c r="G92" s="734"/>
      <c r="H92" s="848">
        <f>H94</f>
        <v>895</v>
      </c>
      <c r="I92" s="732">
        <f>I94</f>
        <v>1074</v>
      </c>
      <c r="J92" s="869"/>
      <c r="K92" s="734">
        <f>K94</f>
        <v>865</v>
      </c>
      <c r="L92" s="848">
        <f>K92-H92</f>
        <v>-30</v>
      </c>
      <c r="M92" s="728">
        <f>K92/H92-1</f>
        <v>-3.3519553072625663E-2</v>
      </c>
      <c r="N92" s="867"/>
    </row>
    <row r="93" spans="1:14" s="116" customFormat="1" ht="19.5" hidden="1" customHeight="1" thickBot="1" x14ac:dyDescent="0.3">
      <c r="D93" s="218" t="s">
        <v>483</v>
      </c>
      <c r="E93" s="1110"/>
      <c r="F93" s="1116" t="s">
        <v>91</v>
      </c>
      <c r="G93" s="323"/>
      <c r="H93" s="344"/>
      <c r="I93" s="433"/>
      <c r="J93" s="78"/>
      <c r="K93" s="322" t="e">
        <f>K55</f>
        <v>#REF!</v>
      </c>
      <c r="L93" s="344" t="e">
        <f t="shared" si="28"/>
        <v>#REF!</v>
      </c>
      <c r="M93" s="317"/>
      <c r="N93" s="867"/>
    </row>
    <row r="94" spans="1:14" s="26" customFormat="1" ht="16.5" customHeight="1" thickBot="1" x14ac:dyDescent="0.25">
      <c r="D94" s="218" t="s">
        <v>486</v>
      </c>
      <c r="E94" s="1110"/>
      <c r="F94" s="1116" t="s">
        <v>399</v>
      </c>
      <c r="G94" s="323"/>
      <c r="H94" s="344">
        <f>H56</f>
        <v>895</v>
      </c>
      <c r="I94" s="433">
        <f>I56</f>
        <v>1074</v>
      </c>
      <c r="J94" s="78"/>
      <c r="K94" s="322">
        <f>K56</f>
        <v>865</v>
      </c>
      <c r="L94" s="344">
        <f t="shared" si="28"/>
        <v>-30</v>
      </c>
      <c r="M94" s="317">
        <f>K94/H94-1</f>
        <v>-3.3519553072625663E-2</v>
      </c>
      <c r="N94" s="241"/>
    </row>
    <row r="95" spans="1:14" s="26" customFormat="1" ht="24.95" customHeight="1" thickBot="1" x14ac:dyDescent="0.25">
      <c r="D95" s="1105" t="s">
        <v>404</v>
      </c>
      <c r="E95" s="1114"/>
      <c r="F95" s="1118"/>
      <c r="G95" s="870" t="e">
        <f>SUM(G96:G99)</f>
        <v>#REF!</v>
      </c>
      <c r="H95" s="871">
        <f>SUM(H96:H102)</f>
        <v>1826000</v>
      </c>
      <c r="I95" s="872">
        <f>SUM(I96:I102)</f>
        <v>1830081</v>
      </c>
      <c r="J95" s="873">
        <f t="shared" ref="J95" si="30">SUM(J96:J101)</f>
        <v>1000640</v>
      </c>
      <c r="K95" s="870">
        <f>SUM(K96:K102)</f>
        <v>2027000</v>
      </c>
      <c r="L95" s="871">
        <f>K95-H95</f>
        <v>201000</v>
      </c>
      <c r="M95" s="874">
        <f t="shared" ref="M95" si="31">K95/H95-1</f>
        <v>0.11007667031763413</v>
      </c>
      <c r="N95" s="241"/>
    </row>
    <row r="96" spans="1:14" s="26" customFormat="1" ht="27" x14ac:dyDescent="0.2">
      <c r="D96" s="999" t="s">
        <v>137</v>
      </c>
      <c r="E96" s="875"/>
      <c r="F96" s="876" t="s">
        <v>131</v>
      </c>
      <c r="G96" s="718" t="e">
        <f t="shared" ref="G96:I99" si="32">SUM(G35)</f>
        <v>#REF!</v>
      </c>
      <c r="H96" s="717">
        <f t="shared" si="32"/>
        <v>660000</v>
      </c>
      <c r="I96" s="877">
        <f t="shared" si="32"/>
        <v>660000</v>
      </c>
      <c r="J96" s="851">
        <v>475650</v>
      </c>
      <c r="K96" s="718">
        <f t="shared" ref="K96:K102" si="33">SUM(K35)</f>
        <v>660000</v>
      </c>
      <c r="L96" s="717">
        <f t="shared" ref="L96:L102" si="34">K96-H96</f>
        <v>0</v>
      </c>
      <c r="M96" s="853">
        <f t="shared" ref="M96:M103" si="35">K96/H96-1</f>
        <v>0</v>
      </c>
      <c r="N96" s="241"/>
    </row>
    <row r="97" spans="4:14" s="26" customFormat="1" ht="27" x14ac:dyDescent="0.2">
      <c r="D97" s="999" t="s">
        <v>138</v>
      </c>
      <c r="E97" s="875"/>
      <c r="F97" s="876" t="s">
        <v>132</v>
      </c>
      <c r="G97" s="322" t="e">
        <f t="shared" si="32"/>
        <v>#REF!</v>
      </c>
      <c r="H97" s="717">
        <f t="shared" si="32"/>
        <v>827000</v>
      </c>
      <c r="I97" s="877">
        <f t="shared" si="32"/>
        <v>827000</v>
      </c>
      <c r="J97" s="851">
        <v>462248</v>
      </c>
      <c r="K97" s="718">
        <f t="shared" si="33"/>
        <v>950000</v>
      </c>
      <c r="L97" s="717">
        <f t="shared" si="34"/>
        <v>123000</v>
      </c>
      <c r="M97" s="853">
        <f t="shared" si="35"/>
        <v>0.14873035066505436</v>
      </c>
      <c r="N97" s="241"/>
    </row>
    <row r="98" spans="4:14" s="26" customFormat="1" ht="17.100000000000001" customHeight="1" x14ac:dyDescent="0.2">
      <c r="D98" s="999" t="s">
        <v>139</v>
      </c>
      <c r="E98" s="875"/>
      <c r="F98" s="868" t="s">
        <v>133</v>
      </c>
      <c r="G98" s="322" t="e">
        <f t="shared" si="32"/>
        <v>#REF!</v>
      </c>
      <c r="H98" s="717">
        <f t="shared" si="32"/>
        <v>22000</v>
      </c>
      <c r="I98" s="877">
        <f t="shared" si="32"/>
        <v>22000</v>
      </c>
      <c r="J98" s="78">
        <v>25000</v>
      </c>
      <c r="K98" s="718">
        <f t="shared" si="33"/>
        <v>24000</v>
      </c>
      <c r="L98" s="344">
        <f t="shared" si="34"/>
        <v>2000</v>
      </c>
      <c r="M98" s="317">
        <f t="shared" si="35"/>
        <v>9.0909090909090828E-2</v>
      </c>
      <c r="N98" s="241"/>
    </row>
    <row r="99" spans="4:14" s="26" customFormat="1" ht="17.100000000000001" customHeight="1" x14ac:dyDescent="0.2">
      <c r="D99" s="1000" t="s">
        <v>134</v>
      </c>
      <c r="E99" s="878"/>
      <c r="F99" s="868" t="s">
        <v>135</v>
      </c>
      <c r="G99" s="322" t="e">
        <f t="shared" si="32"/>
        <v>#REF!</v>
      </c>
      <c r="H99" s="717">
        <f t="shared" si="32"/>
        <v>200000</v>
      </c>
      <c r="I99" s="877">
        <f t="shared" si="32"/>
        <v>200000</v>
      </c>
      <c r="J99" s="78">
        <v>37742</v>
      </c>
      <c r="K99" s="718">
        <f t="shared" si="33"/>
        <v>255000</v>
      </c>
      <c r="L99" s="344">
        <f t="shared" si="34"/>
        <v>55000</v>
      </c>
      <c r="M99" s="317">
        <f t="shared" si="35"/>
        <v>0.27499999999999991</v>
      </c>
      <c r="N99" s="241"/>
    </row>
    <row r="100" spans="4:14" s="26" customFormat="1" ht="17.100000000000001" customHeight="1" x14ac:dyDescent="0.2">
      <c r="D100" s="364" t="s">
        <v>428</v>
      </c>
      <c r="E100" s="834"/>
      <c r="F100" s="868" t="s">
        <v>426</v>
      </c>
      <c r="G100" s="322"/>
      <c r="H100" s="717">
        <f t="shared" ref="H100:I102" si="36">SUM(H39)</f>
        <v>37000</v>
      </c>
      <c r="I100" s="877">
        <f t="shared" si="36"/>
        <v>37000</v>
      </c>
      <c r="J100" s="78"/>
      <c r="K100" s="718">
        <f t="shared" si="33"/>
        <v>40000</v>
      </c>
      <c r="L100" s="344">
        <f t="shared" si="34"/>
        <v>3000</v>
      </c>
      <c r="M100" s="317">
        <f t="shared" si="35"/>
        <v>8.1081081081081141E-2</v>
      </c>
      <c r="N100" s="241"/>
    </row>
    <row r="101" spans="4:14" s="26" customFormat="1" ht="17.100000000000001" customHeight="1" x14ac:dyDescent="0.2">
      <c r="D101" s="364" t="s">
        <v>429</v>
      </c>
      <c r="E101" s="834"/>
      <c r="F101" s="879" t="s">
        <v>427</v>
      </c>
      <c r="G101" s="322"/>
      <c r="H101" s="717">
        <f t="shared" si="36"/>
        <v>35000</v>
      </c>
      <c r="I101" s="877">
        <f t="shared" si="36"/>
        <v>39081</v>
      </c>
      <c r="J101" s="78"/>
      <c r="K101" s="718">
        <f t="shared" si="33"/>
        <v>43000</v>
      </c>
      <c r="L101" s="344">
        <f t="shared" si="34"/>
        <v>8000</v>
      </c>
      <c r="M101" s="317">
        <f t="shared" si="35"/>
        <v>0.22857142857142865</v>
      </c>
      <c r="N101" s="241"/>
    </row>
    <row r="102" spans="4:14" s="26" customFormat="1" ht="17.100000000000001" customHeight="1" thickBot="1" x14ac:dyDescent="0.25">
      <c r="D102" s="364" t="s">
        <v>547</v>
      </c>
      <c r="E102" s="834"/>
      <c r="F102" s="879" t="s">
        <v>548</v>
      </c>
      <c r="G102" s="322"/>
      <c r="H102" s="717">
        <f t="shared" si="36"/>
        <v>45000</v>
      </c>
      <c r="I102" s="877">
        <f t="shared" si="36"/>
        <v>45000</v>
      </c>
      <c r="J102" s="78"/>
      <c r="K102" s="718">
        <f t="shared" si="33"/>
        <v>55000</v>
      </c>
      <c r="L102" s="344">
        <f t="shared" si="34"/>
        <v>10000</v>
      </c>
      <c r="M102" s="317">
        <f t="shared" si="35"/>
        <v>0.22222222222222232</v>
      </c>
      <c r="N102" s="241"/>
    </row>
    <row r="103" spans="4:14" s="3" customFormat="1" ht="29.25" customHeight="1" thickTop="1" thickBot="1" x14ac:dyDescent="0.3">
      <c r="D103" s="855" t="s">
        <v>0</v>
      </c>
      <c r="E103" s="856"/>
      <c r="F103" s="880"/>
      <c r="G103" s="881" t="e">
        <f>SUM(G79,G95)</f>
        <v>#REF!</v>
      </c>
      <c r="H103" s="858">
        <f>SUM(H79,H95,H92)</f>
        <v>4535038</v>
      </c>
      <c r="I103" s="859">
        <f>SUM(I79,I95,I92)</f>
        <v>4549484</v>
      </c>
      <c r="J103" s="859" t="e">
        <f>SUM(J79,J95)</f>
        <v>#REF!</v>
      </c>
      <c r="K103" s="881">
        <f>SUM(K79,K95,K92)</f>
        <v>4429617</v>
      </c>
      <c r="L103" s="858">
        <f>K103-H103</f>
        <v>-105421</v>
      </c>
      <c r="M103" s="882">
        <f t="shared" si="35"/>
        <v>-2.3245891214142E-2</v>
      </c>
      <c r="N103" s="4"/>
    </row>
    <row r="104" spans="4:14" s="13" customFormat="1" ht="20.25" hidden="1" customHeight="1" thickBot="1" x14ac:dyDescent="0.25">
      <c r="D104" s="397" t="s">
        <v>146</v>
      </c>
      <c r="E104" s="883"/>
      <c r="F104" s="380"/>
      <c r="G104" s="376">
        <f>9106+550+451634+339314+2013804</f>
        <v>2814408</v>
      </c>
      <c r="H104" s="403"/>
      <c r="I104" s="436"/>
      <c r="J104" s="431"/>
      <c r="K104" s="398"/>
      <c r="L104" s="404"/>
      <c r="M104" s="400"/>
      <c r="N104" s="393"/>
    </row>
    <row r="105" spans="4:14" s="13" customFormat="1" ht="31.5" hidden="1" customHeight="1" thickTop="1" thickBot="1" x14ac:dyDescent="0.3">
      <c r="D105" s="365" t="s">
        <v>0</v>
      </c>
      <c r="E105" s="884"/>
      <c r="F105" s="379"/>
      <c r="G105" s="358" t="e">
        <f>SUM(G103:G104)</f>
        <v>#REF!</v>
      </c>
      <c r="H105" s="359">
        <f>SUM(H103)</f>
        <v>4535038</v>
      </c>
      <c r="I105" s="435">
        <f>SUM(I103)</f>
        <v>4549484</v>
      </c>
      <c r="J105" s="378" t="e">
        <f>SUM(J103)</f>
        <v>#REF!</v>
      </c>
      <c r="K105" s="357">
        <f t="shared" ref="K105:L105" si="37">SUM(K103)</f>
        <v>4429617</v>
      </c>
      <c r="L105" s="359">
        <f t="shared" si="37"/>
        <v>-105421</v>
      </c>
      <c r="M105" s="360">
        <f>K105/H105-1</f>
        <v>-2.3245891214142E-2</v>
      </c>
      <c r="N105" s="393"/>
    </row>
    <row r="106" spans="4:14" s="13" customFormat="1" x14ac:dyDescent="0.2">
      <c r="E106" s="351"/>
      <c r="F106" s="351"/>
      <c r="G106" s="351"/>
      <c r="K106" s="393"/>
      <c r="L106" s="393"/>
      <c r="M106" s="393"/>
      <c r="N106" s="393"/>
    </row>
    <row r="107" spans="4:14" s="13" customFormat="1" x14ac:dyDescent="0.2">
      <c r="E107" s="351"/>
      <c r="F107" s="351"/>
      <c r="G107" s="351"/>
      <c r="K107" s="393"/>
      <c r="L107" s="393"/>
      <c r="M107" s="393"/>
      <c r="N107" s="393"/>
    </row>
    <row r="108" spans="4:14" x14ac:dyDescent="0.2">
      <c r="K108" s="402"/>
    </row>
    <row r="111" spans="4:14" ht="15" customHeight="1" x14ac:dyDescent="0.2">
      <c r="D111" s="1163" t="s">
        <v>525</v>
      </c>
      <c r="E111" s="1163"/>
      <c r="F111" s="1163"/>
      <c r="G111" s="890" t="e">
        <f>SUM(#REF!)</f>
        <v>#REF!</v>
      </c>
      <c r="H111" s="890">
        <f>SUM(H79,H95)</f>
        <v>4534143</v>
      </c>
      <c r="I111" s="890">
        <f>SUM(I79,I95)</f>
        <v>4548410</v>
      </c>
      <c r="J111" s="890" t="e">
        <f>SUM(J79,J95)</f>
        <v>#REF!</v>
      </c>
      <c r="K111" s="890">
        <f>SUM(K79,K95)</f>
        <v>4428752</v>
      </c>
    </row>
    <row r="112" spans="4:14" ht="15" customHeight="1" x14ac:dyDescent="0.2">
      <c r="D112" s="1163" t="s">
        <v>526</v>
      </c>
      <c r="E112" s="1163"/>
      <c r="F112" s="1163"/>
      <c r="G112" s="890">
        <v>0</v>
      </c>
      <c r="H112" s="890">
        <f>SUM(H94)</f>
        <v>895</v>
      </c>
      <c r="I112" s="890">
        <f>SUM(I94)</f>
        <v>1074</v>
      </c>
      <c r="J112" s="890">
        <f>SUM(J94)</f>
        <v>0</v>
      </c>
      <c r="K112" s="890">
        <f>SUM(K94)</f>
        <v>865</v>
      </c>
    </row>
    <row r="113" spans="4:11" ht="15" x14ac:dyDescent="0.25">
      <c r="D113" s="1164" t="s">
        <v>527</v>
      </c>
      <c r="E113" s="1164"/>
      <c r="F113" s="1164"/>
      <c r="G113" s="891" t="e">
        <f>SUM(G111:G112)</f>
        <v>#REF!</v>
      </c>
      <c r="H113" s="891">
        <f t="shared" ref="H113:K113" si="38">SUM(H111:H112)</f>
        <v>4535038</v>
      </c>
      <c r="I113" s="891">
        <f t="shared" si="38"/>
        <v>4549484</v>
      </c>
      <c r="J113" s="891" t="e">
        <f t="shared" si="38"/>
        <v>#REF!</v>
      </c>
      <c r="K113" s="891">
        <f t="shared" si="38"/>
        <v>4429617</v>
      </c>
    </row>
  </sheetData>
  <sheetProtection selectLockedCells="1"/>
  <mergeCells count="27">
    <mergeCell ref="L4:M4"/>
    <mergeCell ref="D6:D7"/>
    <mergeCell ref="H6:H7"/>
    <mergeCell ref="I6:I7"/>
    <mergeCell ref="L5:M5"/>
    <mergeCell ref="L6:L7"/>
    <mergeCell ref="M6:M7"/>
    <mergeCell ref="K6:K7"/>
    <mergeCell ref="F6:F7"/>
    <mergeCell ref="G6:G7"/>
    <mergeCell ref="H5:J5"/>
    <mergeCell ref="J6:J7"/>
    <mergeCell ref="E6:E7"/>
    <mergeCell ref="D111:F111"/>
    <mergeCell ref="D112:F112"/>
    <mergeCell ref="D113:F113"/>
    <mergeCell ref="L75:M75"/>
    <mergeCell ref="H76:H77"/>
    <mergeCell ref="I76:I77"/>
    <mergeCell ref="D76:D77"/>
    <mergeCell ref="K76:K77"/>
    <mergeCell ref="L76:L77"/>
    <mergeCell ref="M76:M77"/>
    <mergeCell ref="F76:F77"/>
    <mergeCell ref="G76:G77"/>
    <mergeCell ref="J76:J77"/>
    <mergeCell ref="H75:J75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41" firstPageNumber="86" orientation="portrait" useFirstPageNumber="1" r:id="rId1"/>
  <headerFooter>
    <oddFooter>&amp;L&amp;"Arial,Kurzíva"Zastupitelstvo Olomouckého kraje 11.12.2023
2.1. - Rozpočet Olomouckého kraje na rok 2024 - návrh rozpočtu
Příloha č. 3c): Příspěvkové organizace zřizované&amp;R&amp;"-,Kurzíva"Strana &amp;P (Celkem 216)</oddFooter>
  </headerFooter>
  <rowBreaks count="1" manualBreakCount="1">
    <brk id="105" min="3" max="14" man="1"/>
  </rowBreaks>
  <colBreaks count="1" manualBreakCount="1">
    <brk id="15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48"/>
  <sheetViews>
    <sheetView showGridLines="0" view="pageBreakPreview" topLeftCell="D1" zoomScaleNormal="100" zoomScaleSheetLayoutView="100" workbookViewId="0">
      <selection activeCell="D18" sqref="D18"/>
    </sheetView>
  </sheetViews>
  <sheetFormatPr defaultColWidth="9.140625" defaultRowHeight="12.75" x14ac:dyDescent="0.2"/>
  <cols>
    <col min="1" max="1" width="16.140625" style="13" hidden="1" customWidth="1"/>
    <col min="2" max="2" width="5.5703125" style="13" hidden="1" customWidth="1"/>
    <col min="3" max="3" width="6.7109375" style="13" hidden="1" customWidth="1"/>
    <col min="4" max="4" width="36" style="13" customWidth="1"/>
    <col min="5" max="5" width="15.7109375" style="118" customWidth="1"/>
    <col min="6" max="6" width="25.7109375" style="118" customWidth="1"/>
    <col min="7" max="7" width="13" style="118" customWidth="1"/>
    <col min="8" max="8" width="25.85546875" style="118" customWidth="1"/>
    <col min="9" max="9" width="15.7109375" style="13" customWidth="1"/>
    <col min="10" max="10" width="25.7109375" style="13" customWidth="1"/>
    <col min="11" max="11" width="9.140625" style="13"/>
    <col min="12" max="16" width="0" style="13" hidden="1" customWidth="1"/>
    <col min="17" max="16384" width="9.140625" style="13"/>
  </cols>
  <sheetData>
    <row r="1" spans="1:19" ht="21.75" x14ac:dyDescent="0.3">
      <c r="D1" s="23" t="s">
        <v>603</v>
      </c>
      <c r="E1" s="42"/>
      <c r="F1" s="42"/>
      <c r="G1" s="44"/>
      <c r="H1" s="44"/>
    </row>
    <row r="2" spans="1:19" ht="15.75" x14ac:dyDescent="0.25">
      <c r="D2" s="20" t="s">
        <v>140</v>
      </c>
      <c r="E2" s="46"/>
      <c r="F2" s="47"/>
      <c r="G2" s="116"/>
      <c r="H2" s="392"/>
      <c r="I2" s="6"/>
      <c r="J2" s="393"/>
    </row>
    <row r="3" spans="1:19" x14ac:dyDescent="0.2">
      <c r="G3" s="111"/>
      <c r="H3" s="13"/>
      <c r="I3" s="393"/>
      <c r="J3" s="393"/>
    </row>
    <row r="4" spans="1:19" ht="15.75" x14ac:dyDescent="0.25">
      <c r="D4" s="620" t="s">
        <v>516</v>
      </c>
      <c r="G4" s="111"/>
      <c r="H4" s="13"/>
      <c r="I4" s="393"/>
      <c r="J4" s="830" t="s">
        <v>515</v>
      </c>
    </row>
    <row r="5" spans="1:19" ht="15" x14ac:dyDescent="0.2">
      <c r="D5" s="621" t="s">
        <v>484</v>
      </c>
      <c r="G5" s="111"/>
      <c r="H5" s="13"/>
      <c r="I5" s="393"/>
      <c r="J5" s="393"/>
    </row>
    <row r="6" spans="1:19" x14ac:dyDescent="0.2">
      <c r="G6" s="110"/>
      <c r="H6" s="13"/>
      <c r="I6" s="393"/>
      <c r="J6" s="405"/>
    </row>
    <row r="7" spans="1:19" ht="13.5" thickBot="1" x14ac:dyDescent="0.25">
      <c r="A7" s="51"/>
      <c r="B7" s="51"/>
      <c r="C7" s="51"/>
      <c r="D7" s="51"/>
      <c r="E7" s="52"/>
      <c r="F7" s="52"/>
      <c r="G7" s="52"/>
      <c r="H7" s="52"/>
      <c r="J7" s="671" t="s">
        <v>17</v>
      </c>
    </row>
    <row r="8" spans="1:19" ht="15.75" customHeight="1" thickTop="1" thickBot="1" x14ac:dyDescent="0.25">
      <c r="A8" s="28"/>
      <c r="B8" s="387"/>
      <c r="C8" s="128"/>
      <c r="D8" s="330"/>
      <c r="E8" s="1192" t="s">
        <v>574</v>
      </c>
      <c r="F8" s="1192"/>
      <c r="G8" s="1188" t="s">
        <v>580</v>
      </c>
      <c r="H8" s="1192"/>
      <c r="I8" s="1188" t="s">
        <v>576</v>
      </c>
      <c r="J8" s="1189"/>
      <c r="K8" s="672"/>
      <c r="L8" s="406"/>
      <c r="S8" s="122"/>
    </row>
    <row r="9" spans="1:19" ht="18" customHeight="1" thickBot="1" x14ac:dyDescent="0.25">
      <c r="A9" s="1194" t="s">
        <v>19</v>
      </c>
      <c r="B9" s="1195"/>
      <c r="C9" s="390" t="s">
        <v>44</v>
      </c>
      <c r="D9" s="828" t="s">
        <v>20</v>
      </c>
      <c r="E9" s="1196" t="s">
        <v>21</v>
      </c>
      <c r="F9" s="176" t="s">
        <v>22</v>
      </c>
      <c r="G9" s="1198" t="s">
        <v>21</v>
      </c>
      <c r="H9" s="176" t="s">
        <v>22</v>
      </c>
      <c r="I9" s="1200" t="s">
        <v>21</v>
      </c>
      <c r="J9" s="885" t="s">
        <v>22</v>
      </c>
      <c r="K9" s="672"/>
      <c r="L9" s="406"/>
      <c r="S9" s="122"/>
    </row>
    <row r="10" spans="1:19" ht="48" customHeight="1" x14ac:dyDescent="0.2">
      <c r="A10" s="127"/>
      <c r="B10" s="126"/>
      <c r="C10" s="55"/>
      <c r="D10" s="340"/>
      <c r="E10" s="1197"/>
      <c r="F10" s="182" t="s">
        <v>473</v>
      </c>
      <c r="G10" s="1199"/>
      <c r="H10" s="182" t="s">
        <v>148</v>
      </c>
      <c r="I10" s="1201"/>
      <c r="J10" s="383" t="s">
        <v>567</v>
      </c>
      <c r="K10" s="406"/>
      <c r="L10" s="406"/>
      <c r="N10" s="1184" t="s">
        <v>57</v>
      </c>
    </row>
    <row r="11" spans="1:19" ht="13.5" customHeight="1" thickBot="1" x14ac:dyDescent="0.25">
      <c r="A11" s="125" t="s">
        <v>28</v>
      </c>
      <c r="B11" s="57" t="s">
        <v>29</v>
      </c>
      <c r="C11" s="58"/>
      <c r="D11" s="346"/>
      <c r="E11" s="193"/>
      <c r="F11" s="191" t="s">
        <v>149</v>
      </c>
      <c r="G11" s="105"/>
      <c r="H11" s="191" t="s">
        <v>149</v>
      </c>
      <c r="I11" s="668"/>
      <c r="J11" s="668"/>
      <c r="K11" s="406"/>
      <c r="L11" s="406"/>
      <c r="N11" s="1185"/>
    </row>
    <row r="12" spans="1:19" ht="16.5" customHeight="1" thickTop="1" thickBot="1" x14ac:dyDescent="0.25">
      <c r="A12" s="123"/>
      <c r="B12" s="103"/>
      <c r="C12" s="102"/>
      <c r="D12" s="201"/>
      <c r="E12" s="1186" t="s">
        <v>33</v>
      </c>
      <c r="F12" s="1187"/>
      <c r="G12" s="1186" t="s">
        <v>33</v>
      </c>
      <c r="H12" s="1187"/>
      <c r="I12" s="1186" t="s">
        <v>33</v>
      </c>
      <c r="J12" s="1193"/>
      <c r="K12" s="672"/>
      <c r="L12" s="406"/>
      <c r="N12" s="407"/>
      <c r="O12" s="408" t="s">
        <v>56</v>
      </c>
      <c r="P12" s="409">
        <v>0.35</v>
      </c>
    </row>
    <row r="13" spans="1:19" ht="15" hidden="1" customHeight="1" thickBot="1" x14ac:dyDescent="0.25">
      <c r="A13" s="120" t="s">
        <v>76</v>
      </c>
      <c r="B13" s="62" t="s">
        <v>75</v>
      </c>
      <c r="C13" s="63"/>
      <c r="D13" s="368" t="s">
        <v>74</v>
      </c>
      <c r="E13" s="194">
        <f>SUM(F13:F13)</f>
        <v>0</v>
      </c>
      <c r="F13" s="159"/>
      <c r="G13" s="178">
        <f>SUM(H13:H13)</f>
        <v>0</v>
      </c>
      <c r="H13" s="159"/>
      <c r="I13" s="669">
        <f>SUM(J13:J13)</f>
        <v>0</v>
      </c>
      <c r="J13" s="669"/>
      <c r="K13" s="406"/>
      <c r="L13" s="406"/>
      <c r="N13" s="410"/>
      <c r="O13" s="411"/>
      <c r="P13" s="412"/>
    </row>
    <row r="14" spans="1:19" ht="30" customHeight="1" thickBot="1" x14ac:dyDescent="0.25">
      <c r="A14" s="120" t="s">
        <v>474</v>
      </c>
      <c r="B14" s="62" t="s">
        <v>475</v>
      </c>
      <c r="C14" s="63"/>
      <c r="D14" s="921" t="s">
        <v>147</v>
      </c>
      <c r="E14" s="922">
        <f>SUM(F14:F14)</f>
        <v>170000</v>
      </c>
      <c r="F14" s="923">
        <f>SUM(F15:F17)</f>
        <v>170000</v>
      </c>
      <c r="G14" s="233">
        <f>SUM(H14:H14)</f>
        <v>160768</v>
      </c>
      <c r="H14" s="924">
        <f>SUM(H15:H17)</f>
        <v>160768</v>
      </c>
      <c r="I14" s="925">
        <f>SUM(I15:I18)</f>
        <v>140000</v>
      </c>
      <c r="J14" s="926">
        <f>SUM(J15:J18)</f>
        <v>140000</v>
      </c>
      <c r="K14" s="413"/>
      <c r="L14" s="413"/>
      <c r="N14" s="91">
        <f>O14+P14</f>
        <v>0</v>
      </c>
      <c r="O14" s="93"/>
      <c r="P14" s="92"/>
    </row>
    <row r="15" spans="1:19" ht="17.25" customHeight="1" thickBot="1" x14ac:dyDescent="0.25">
      <c r="A15" s="918"/>
      <c r="B15" s="919"/>
      <c r="C15" s="920"/>
      <c r="D15" s="933" t="s">
        <v>555</v>
      </c>
      <c r="E15" s="931">
        <f t="shared" ref="E15:E17" si="0">SUM(F15:F15)</f>
        <v>20000</v>
      </c>
      <c r="F15" s="928">
        <v>20000</v>
      </c>
      <c r="G15" s="929">
        <f t="shared" ref="G15:G17" si="1">SUM(H15:H15)</f>
        <v>21757</v>
      </c>
      <c r="H15" s="930">
        <v>21757</v>
      </c>
      <c r="I15" s="931">
        <f t="shared" ref="I15:I17" si="2">SUM(J15:J15)</f>
        <v>30000</v>
      </c>
      <c r="J15" s="931">
        <v>30000</v>
      </c>
      <c r="K15" s="413"/>
      <c r="L15" s="413"/>
      <c r="N15" s="91"/>
      <c r="O15" s="93"/>
      <c r="P15" s="92"/>
    </row>
    <row r="16" spans="1:19" ht="17.25" customHeight="1" thickBot="1" x14ac:dyDescent="0.25">
      <c r="A16" s="918"/>
      <c r="B16" s="919"/>
      <c r="C16" s="920"/>
      <c r="D16" s="1001" t="s">
        <v>566</v>
      </c>
      <c r="E16" s="931">
        <f t="shared" si="0"/>
        <v>100000</v>
      </c>
      <c r="F16" s="943">
        <v>100000</v>
      </c>
      <c r="G16" s="929">
        <f t="shared" si="1"/>
        <v>89011</v>
      </c>
      <c r="H16" s="931">
        <v>89011</v>
      </c>
      <c r="I16" s="931">
        <f t="shared" si="2"/>
        <v>60000</v>
      </c>
      <c r="J16" s="931">
        <v>60000</v>
      </c>
      <c r="K16" s="413"/>
      <c r="L16" s="413"/>
      <c r="N16" s="91"/>
      <c r="O16" s="93"/>
      <c r="P16" s="92"/>
    </row>
    <row r="17" spans="1:16" ht="17.25" customHeight="1" thickBot="1" x14ac:dyDescent="0.25">
      <c r="A17" s="918"/>
      <c r="B17" s="919"/>
      <c r="C17" s="920"/>
      <c r="D17" s="1001" t="s">
        <v>557</v>
      </c>
      <c r="E17" s="931">
        <f t="shared" si="0"/>
        <v>50000</v>
      </c>
      <c r="F17" s="928">
        <v>50000</v>
      </c>
      <c r="G17" s="929">
        <f t="shared" si="1"/>
        <v>50000</v>
      </c>
      <c r="H17" s="930">
        <v>50000</v>
      </c>
      <c r="I17" s="931">
        <f t="shared" si="2"/>
        <v>0</v>
      </c>
      <c r="J17" s="931">
        <v>0</v>
      </c>
      <c r="K17" s="413"/>
      <c r="L17" s="413"/>
      <c r="N17" s="91"/>
      <c r="O17" s="93"/>
      <c r="P17" s="92"/>
    </row>
    <row r="18" spans="1:16" ht="29.25" customHeight="1" thickBot="1" x14ac:dyDescent="0.25">
      <c r="A18" s="918"/>
      <c r="B18" s="919"/>
      <c r="C18" s="920"/>
      <c r="D18" s="1119" t="s">
        <v>613</v>
      </c>
      <c r="E18" s="661"/>
      <c r="F18" s="710"/>
      <c r="G18" s="932"/>
      <c r="H18" s="662"/>
      <c r="I18" s="661">
        <f>SUM(J18)</f>
        <v>50000</v>
      </c>
      <c r="J18" s="661">
        <v>50000</v>
      </c>
      <c r="K18" s="413"/>
      <c r="L18" s="413"/>
      <c r="N18" s="91"/>
      <c r="O18" s="93"/>
      <c r="P18" s="92"/>
    </row>
    <row r="19" spans="1:16" ht="30" customHeight="1" thickBot="1" x14ac:dyDescent="0.25">
      <c r="A19" s="1190" t="s">
        <v>14</v>
      </c>
      <c r="B19" s="1191"/>
      <c r="C19" s="119"/>
      <c r="D19" s="298" t="s">
        <v>15</v>
      </c>
      <c r="E19" s="181">
        <f t="shared" ref="E19:I19" si="3">SUM(E13:E14)</f>
        <v>170000</v>
      </c>
      <c r="F19" s="1034">
        <f t="shared" si="3"/>
        <v>170000</v>
      </c>
      <c r="G19" s="181">
        <f t="shared" si="3"/>
        <v>160768</v>
      </c>
      <c r="H19" s="1034">
        <f t="shared" si="3"/>
        <v>160768</v>
      </c>
      <c r="I19" s="181">
        <f t="shared" si="3"/>
        <v>140000</v>
      </c>
      <c r="J19" s="181">
        <f>SUM(J13:J14)</f>
        <v>140000</v>
      </c>
      <c r="K19" s="150"/>
      <c r="L19" s="150"/>
      <c r="N19" s="91" t="e">
        <f>O19+P19</f>
        <v>#REF!</v>
      </c>
      <c r="O19" s="93" t="e">
        <f>#REF!+#REF!</f>
        <v>#REF!</v>
      </c>
      <c r="P19" s="92" t="e">
        <f>#REF!+#REF!</f>
        <v>#REF!</v>
      </c>
    </row>
    <row r="20" spans="1:16" ht="3" customHeight="1" thickTop="1" x14ac:dyDescent="0.2">
      <c r="I20" s="122"/>
      <c r="J20" s="122"/>
      <c r="K20" s="393"/>
      <c r="L20" s="393"/>
    </row>
    <row r="21" spans="1:16" hidden="1" x14ac:dyDescent="0.2">
      <c r="A21" s="16" t="s">
        <v>70</v>
      </c>
      <c r="K21" s="393"/>
      <c r="L21" s="393"/>
    </row>
    <row r="22" spans="1:16" x14ac:dyDescent="0.2">
      <c r="D22" s="203"/>
      <c r="E22" s="203"/>
      <c r="F22" s="203"/>
      <c r="G22" s="90"/>
      <c r="H22" s="203"/>
      <c r="I22" s="203"/>
      <c r="J22" s="203"/>
      <c r="K22" s="393"/>
      <c r="L22" s="393"/>
    </row>
    <row r="23" spans="1:16" x14ac:dyDescent="0.2">
      <c r="D23" s="203"/>
      <c r="E23" s="203"/>
      <c r="F23" s="203"/>
      <c r="G23" s="203"/>
      <c r="H23" s="203"/>
      <c r="I23" s="203"/>
      <c r="J23" s="203"/>
      <c r="K23" s="393"/>
      <c r="L23" s="393"/>
    </row>
    <row r="24" spans="1:16" ht="15" x14ac:dyDescent="0.25">
      <c r="D24" s="518" t="s">
        <v>83</v>
      </c>
      <c r="E24" s="203"/>
      <c r="F24" s="203"/>
      <c r="G24" s="203"/>
      <c r="H24" s="203"/>
      <c r="I24" s="203"/>
      <c r="J24" s="203"/>
    </row>
    <row r="48" spans="1:16" s="118" customFormat="1" x14ac:dyDescent="0.2">
      <c r="A48" s="13"/>
      <c r="B48" s="13"/>
      <c r="C48" s="13"/>
      <c r="D48" s="13"/>
      <c r="F48" s="52"/>
      <c r="I48" s="13"/>
      <c r="J48" s="13"/>
      <c r="K48" s="13"/>
      <c r="L48" s="13"/>
      <c r="M48" s="13"/>
      <c r="N48" s="13"/>
      <c r="O48" s="13"/>
      <c r="P48" s="13"/>
    </row>
  </sheetData>
  <sheetProtection selectLockedCells="1"/>
  <mergeCells count="12">
    <mergeCell ref="N10:N11"/>
    <mergeCell ref="E12:F12"/>
    <mergeCell ref="G12:H12"/>
    <mergeCell ref="I8:J8"/>
    <mergeCell ref="A19:B19"/>
    <mergeCell ref="E8:F8"/>
    <mergeCell ref="G8:H8"/>
    <mergeCell ref="I12:J12"/>
    <mergeCell ref="A9:B9"/>
    <mergeCell ref="E9:E10"/>
    <mergeCell ref="G9:G10"/>
    <mergeCell ref="I9:I10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87" firstPageNumber="87" orientation="landscape" useFirstPageNumber="1" r:id="rId1"/>
  <headerFooter>
    <oddFooter>&amp;L&amp;"Arial,Kurzíva"Zastupitelstvo Olomouckého kraje 11.12.2023
2.1. - Rozpočet Olomouckého kraje na rok 2024 - návrh rozpočtu
Příloha č. 3c): Příspěvkové organizace zřizované&amp;R&amp;"-,Kurzíva"Strana &amp;P (Celkem 216)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50"/>
  <sheetViews>
    <sheetView showGridLines="0" view="pageBreakPreview" topLeftCell="A2" zoomScaleNormal="100" zoomScaleSheetLayoutView="100" workbookViewId="0">
      <selection activeCell="D18" sqref="D18"/>
    </sheetView>
  </sheetViews>
  <sheetFormatPr defaultColWidth="9.140625" defaultRowHeight="12.75" x14ac:dyDescent="0.2"/>
  <cols>
    <col min="1" max="1" width="3.28515625" style="13" bestFit="1" customWidth="1"/>
    <col min="2" max="2" width="54.28515625" style="13" customWidth="1"/>
    <col min="3" max="3" width="17.42578125" style="13" hidden="1" customWidth="1"/>
    <col min="4" max="5" width="16.7109375" style="13" customWidth="1"/>
    <col min="6" max="6" width="14.7109375" style="13" customWidth="1"/>
    <col min="7" max="7" width="15.5703125" style="13" customWidth="1"/>
    <col min="8" max="8" width="16.7109375" style="13" customWidth="1"/>
    <col min="9" max="9" width="4.85546875" style="13" customWidth="1"/>
    <col min="10" max="16384" width="9.140625" style="13"/>
  </cols>
  <sheetData>
    <row r="1" spans="2:8" hidden="1" x14ac:dyDescent="0.2">
      <c r="E1" s="414"/>
      <c r="F1" s="414"/>
    </row>
    <row r="2" spans="2:8" ht="23.25" x14ac:dyDescent="0.35">
      <c r="B2" s="33" t="s">
        <v>9</v>
      </c>
      <c r="C2" s="33"/>
      <c r="D2" s="32"/>
      <c r="E2" s="414"/>
      <c r="F2" s="414"/>
      <c r="G2" s="388"/>
      <c r="H2" s="389" t="s">
        <v>512</v>
      </c>
    </row>
    <row r="3" spans="2:8" ht="15" x14ac:dyDescent="0.2">
      <c r="B3" s="620" t="s">
        <v>511</v>
      </c>
      <c r="C3" s="22"/>
      <c r="E3" s="414"/>
      <c r="F3" s="414"/>
      <c r="G3" s="1208"/>
      <c r="H3" s="1208"/>
    </row>
    <row r="4" spans="2:8" ht="15" x14ac:dyDescent="0.2">
      <c r="B4" s="22" t="s">
        <v>82</v>
      </c>
      <c r="C4" s="22"/>
      <c r="E4" s="414"/>
      <c r="F4" s="414"/>
      <c r="G4" s="1209" t="s">
        <v>17</v>
      </c>
      <c r="H4" s="1209"/>
    </row>
    <row r="5" spans="2:8" ht="13.5" thickBot="1" x14ac:dyDescent="0.25">
      <c r="E5" s="29"/>
      <c r="F5" s="29"/>
      <c r="G5" s="1210"/>
      <c r="H5" s="1210"/>
    </row>
    <row r="6" spans="2:8" ht="28.5" customHeight="1" x14ac:dyDescent="0.25">
      <c r="B6" s="53"/>
      <c r="C6" s="371">
        <v>2015</v>
      </c>
      <c r="D6" s="1138">
        <v>2023</v>
      </c>
      <c r="E6" s="1139"/>
      <c r="F6" s="1023">
        <v>2024</v>
      </c>
      <c r="G6" s="1138" t="s">
        <v>1</v>
      </c>
      <c r="H6" s="1139"/>
    </row>
    <row r="7" spans="2:8" ht="12.75" customHeight="1" x14ac:dyDescent="0.2">
      <c r="B7" s="1171" t="s">
        <v>13</v>
      </c>
      <c r="C7" s="1144" t="s">
        <v>144</v>
      </c>
      <c r="D7" s="1167" t="s">
        <v>84</v>
      </c>
      <c r="E7" s="1150" t="s">
        <v>590</v>
      </c>
      <c r="F7" s="1152" t="s">
        <v>85</v>
      </c>
      <c r="G7" s="1182" t="s">
        <v>536</v>
      </c>
      <c r="H7" s="1175" t="s">
        <v>87</v>
      </c>
    </row>
    <row r="8" spans="2:8" ht="27" customHeight="1" thickBot="1" x14ac:dyDescent="0.25">
      <c r="B8" s="1172"/>
      <c r="C8" s="1145"/>
      <c r="D8" s="1168"/>
      <c r="E8" s="1211"/>
      <c r="F8" s="1145"/>
      <c r="G8" s="1183"/>
      <c r="H8" s="1176"/>
    </row>
    <row r="9" spans="2:8" ht="14.25" thickTop="1" thickBot="1" x14ac:dyDescent="0.25">
      <c r="B9" s="58"/>
      <c r="C9" s="105" t="s">
        <v>12</v>
      </c>
      <c r="D9" s="191" t="s">
        <v>12</v>
      </c>
      <c r="E9" s="60" t="s">
        <v>11</v>
      </c>
      <c r="F9" s="105" t="s">
        <v>10</v>
      </c>
      <c r="G9" s="209" t="s">
        <v>406</v>
      </c>
      <c r="H9" s="212" t="s">
        <v>407</v>
      </c>
    </row>
    <row r="10" spans="2:8" s="11" customFormat="1" ht="15.75" x14ac:dyDescent="0.25">
      <c r="B10" s="213" t="s">
        <v>99</v>
      </c>
      <c r="C10" s="213"/>
      <c r="D10" s="612"/>
      <c r="E10" s="611"/>
      <c r="F10" s="147"/>
      <c r="G10" s="318"/>
      <c r="H10" s="316"/>
    </row>
    <row r="11" spans="2:8" s="26" customFormat="1" ht="15" customHeight="1" x14ac:dyDescent="0.2">
      <c r="B11" s="218" t="s">
        <v>16</v>
      </c>
      <c r="C11" s="218"/>
      <c r="D11" s="322"/>
      <c r="E11" s="429"/>
      <c r="F11" s="78"/>
      <c r="G11" s="321"/>
      <c r="H11" s="317"/>
    </row>
    <row r="12" spans="2:8" s="26" customFormat="1" ht="15" customHeight="1" x14ac:dyDescent="0.25">
      <c r="B12" s="218" t="s">
        <v>108</v>
      </c>
      <c r="C12" s="319">
        <f>47842+227677</f>
        <v>275519</v>
      </c>
      <c r="D12" s="322">
        <f>SUM(Jeseník!E55,Jeseník!E23)+Šumperk!E34+Přerov!E40+Prostějov!E23+' Olomouc'!E48</f>
        <v>257403</v>
      </c>
      <c r="E12" s="429">
        <f>SUM(' Olomouc'!M48+Prostějov!M23+Přerov!M40+Šumperk!M34+Jeseník!M23)</f>
        <v>244179</v>
      </c>
      <c r="F12" s="997">
        <f>' Olomouc'!U48+Prostějov!U23+Přerov!U40+Šumperk!U34+Jeseník!U23</f>
        <v>220003</v>
      </c>
      <c r="G12" s="319">
        <f>F12-D12</f>
        <v>-37400</v>
      </c>
      <c r="H12" s="317">
        <f>F12/D12-1</f>
        <v>-0.14529745185565046</v>
      </c>
    </row>
    <row r="13" spans="2:8" s="26" customFormat="1" ht="15" customHeight="1" x14ac:dyDescent="0.25">
      <c r="B13" s="218" t="s">
        <v>411</v>
      </c>
      <c r="C13" s="319">
        <f>1227+172</f>
        <v>1399</v>
      </c>
      <c r="D13" s="322">
        <f>SUM(' Olomouc'!F48)+Prostějov!F23+Přerov!F40+Šumperk!F34+Jeseník!F23</f>
        <v>1517</v>
      </c>
      <c r="E13" s="429">
        <f>SUM(' Olomouc'!N48+Prostějov!N23+Přerov!N40+Šumperk!N34+Jeseník!N23)</f>
        <v>1891</v>
      </c>
      <c r="F13" s="997">
        <f>' Olomouc'!V48+Prostějov!V23+Přerov!V40+Šumperk!V34+Jeseník!V23</f>
        <v>1931</v>
      </c>
      <c r="G13" s="319">
        <f t="shared" ref="G13:G18" si="0">F13-D13</f>
        <v>414</v>
      </c>
      <c r="H13" s="317">
        <f>F13/D13-1</f>
        <v>0.27290705339485832</v>
      </c>
    </row>
    <row r="14" spans="2:8" s="26" customFormat="1" ht="15" customHeight="1" x14ac:dyDescent="0.25">
      <c r="B14" s="218" t="s">
        <v>109</v>
      </c>
      <c r="C14" s="319">
        <f>62871+12018</f>
        <v>74889</v>
      </c>
      <c r="D14" s="322">
        <f>' Olomouc'!G48+Prostějov!G23+Přerov!G40+Šumperk!G34+Jeseník!G23</f>
        <v>88602</v>
      </c>
      <c r="E14" s="429">
        <f>' Olomouc'!O48+Prostějov!O23+Přerov!O40+Šumperk!O34+Jeseník!O23</f>
        <v>88602</v>
      </c>
      <c r="F14" s="997">
        <f>' Olomouc'!W48+Prostějov!W23+Přerov!W40+Šumperk!W34+Jeseník!W23</f>
        <v>90909</v>
      </c>
      <c r="G14" s="319">
        <f t="shared" si="0"/>
        <v>2307</v>
      </c>
      <c r="H14" s="317">
        <f>F14/D14-1</f>
        <v>2.6037786957405107E-2</v>
      </c>
    </row>
    <row r="15" spans="2:8" s="26" customFormat="1" ht="29.25" x14ac:dyDescent="0.25">
      <c r="B15" s="220" t="s">
        <v>110</v>
      </c>
      <c r="C15" s="319">
        <v>222</v>
      </c>
      <c r="D15" s="322">
        <f>SUM(' Olomouc'!H48+Prostějov!H23+Přerov!H40+Šumperk!H34+Jeseník!H23)</f>
        <v>740</v>
      </c>
      <c r="E15" s="429">
        <f>' Olomouc'!P48+Prostějov!P23+Přerov!P40+Šumperk!P34+Jeseník!P23</f>
        <v>9521</v>
      </c>
      <c r="F15" s="997">
        <f>' Olomouc'!X48+Prostějov!X23+Přerov!X40+Šumperk!X34+Jeseník!X23</f>
        <v>750</v>
      </c>
      <c r="G15" s="319">
        <f t="shared" si="0"/>
        <v>10</v>
      </c>
      <c r="H15" s="317">
        <f t="shared" ref="H15:H17" si="1">F15/D15-1</f>
        <v>1.3513513513513598E-2</v>
      </c>
    </row>
    <row r="16" spans="2:8" s="26" customFormat="1" ht="15" customHeight="1" x14ac:dyDescent="0.25">
      <c r="B16" s="653" t="s">
        <v>588</v>
      </c>
      <c r="C16" s="319"/>
      <c r="D16" s="322">
        <f>SUM(' Olomouc'!I48+Prostějov!I23+Přerov!I40+Šumperk!I34+Jeseník!I23)</f>
        <v>142487</v>
      </c>
      <c r="E16" s="429">
        <f>SUM(' Olomouc'!Q48+Prostějov!Q23+Přerov!Q40+Šumperk!Q34+Jeseník!Q23)</f>
        <v>142487</v>
      </c>
      <c r="F16" s="997">
        <f>SUM(' Olomouc'!Y48+Prostějov!Y23+Přerov!Y40+Šumperk!Y34+Jeseník!Y23)</f>
        <v>76945</v>
      </c>
      <c r="G16" s="319">
        <f t="shared" si="0"/>
        <v>-65542</v>
      </c>
      <c r="H16" s="317">
        <f t="shared" si="1"/>
        <v>-0.45998582326808757</v>
      </c>
    </row>
    <row r="17" spans="1:24" s="1092" customFormat="1" ht="15" customHeight="1" x14ac:dyDescent="0.25">
      <c r="B17" s="220" t="s">
        <v>589</v>
      </c>
      <c r="C17" s="1093"/>
      <c r="D17" s="1094">
        <f>' Olomouc'!J48+Prostějov!J23+Přerov!J40+Šumperk!J34+Jeseník!J23</f>
        <v>89670</v>
      </c>
      <c r="E17" s="1095">
        <f>' Olomouc'!R48+Prostějov!R23+Přerov!R40+Šumperk!R34+Jeseník!R23</f>
        <v>89670</v>
      </c>
      <c r="F17" s="1096">
        <f>' Olomouc'!Z48+Prostějov!Z23+Přerov!Z40+Šumperk!Z34+Jeseník!Z23</f>
        <v>71099</v>
      </c>
      <c r="G17" s="1093">
        <f t="shared" si="0"/>
        <v>-18571</v>
      </c>
      <c r="H17" s="1097">
        <f t="shared" si="1"/>
        <v>-0.20710382513661207</v>
      </c>
    </row>
    <row r="18" spans="1:24" s="1" customFormat="1" ht="15" customHeight="1" thickBot="1" x14ac:dyDescent="0.3">
      <c r="B18" s="1064" t="s">
        <v>598</v>
      </c>
      <c r="C18" s="322"/>
      <c r="D18" s="319"/>
      <c r="E18" s="132"/>
      <c r="F18" s="221">
        <f>' Olomouc'!AA48+Prostějov!AA23+Přerov!AA40+Šumperk!AA34+Jeseník!AA23</f>
        <v>47162</v>
      </c>
      <c r="G18" s="319">
        <f t="shared" si="0"/>
        <v>47162</v>
      </c>
      <c r="H18" s="317"/>
    </row>
    <row r="19" spans="1:24" s="416" customFormat="1" ht="29.25" customHeight="1" thickBot="1" x14ac:dyDescent="0.3">
      <c r="A19" s="24"/>
      <c r="B19" s="720" t="s">
        <v>15</v>
      </c>
      <c r="C19" s="721">
        <f>SUM(C12:C18)</f>
        <v>352029</v>
      </c>
      <c r="D19" s="722">
        <f>SUM(D12:D18)</f>
        <v>580419</v>
      </c>
      <c r="E19" s="723">
        <f>SUM(E12:E18)</f>
        <v>576350</v>
      </c>
      <c r="F19" s="724">
        <f>SUM(F12:F18)</f>
        <v>508799</v>
      </c>
      <c r="G19" s="725">
        <f>F19-D19</f>
        <v>-71620</v>
      </c>
      <c r="H19" s="726">
        <f t="shared" ref="H19" si="2">F19/D19-1</f>
        <v>-0.12339361736952104</v>
      </c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</row>
    <row r="20" spans="1:24" s="418" customFormat="1" ht="15.75" x14ac:dyDescent="0.25">
      <c r="A20" s="24"/>
      <c r="B20" s="1206"/>
      <c r="C20" s="1206"/>
      <c r="D20" s="1207"/>
      <c r="E20" s="1207"/>
      <c r="F20" s="1207"/>
      <c r="G20" s="1207"/>
      <c r="H20" s="120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</row>
    <row r="21" spans="1:24" s="418" customFormat="1" ht="15.75" x14ac:dyDescent="0.25">
      <c r="A21" s="24"/>
      <c r="B21" s="483"/>
      <c r="C21"/>
      <c r="D21"/>
      <c r="E21"/>
      <c r="F21"/>
      <c r="G21"/>
      <c r="H21" s="116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</row>
    <row r="22" spans="1:24" s="418" customFormat="1" ht="15" customHeight="1" x14ac:dyDescent="0.25">
      <c r="A22" s="24"/>
      <c r="B22" s="479"/>
      <c r="C22"/>
      <c r="D22"/>
      <c r="E22"/>
      <c r="F22"/>
      <c r="G22"/>
      <c r="H22" s="479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</row>
    <row r="23" spans="1:24" ht="15" customHeight="1" x14ac:dyDescent="0.25">
      <c r="B23" s="667"/>
      <c r="C23"/>
      <c r="D23"/>
      <c r="E23"/>
      <c r="F23"/>
      <c r="G23" s="660"/>
      <c r="H23" s="660"/>
    </row>
    <row r="24" spans="1:24" ht="15" customHeight="1" x14ac:dyDescent="0.25">
      <c r="B24"/>
      <c r="C24"/>
      <c r="D24"/>
      <c r="E24"/>
      <c r="F24"/>
      <c r="G24" s="660"/>
      <c r="H24" s="660"/>
    </row>
    <row r="25" spans="1:24" ht="15" customHeight="1" x14ac:dyDescent="0.25">
      <c r="B25" s="667"/>
      <c r="C25" s="667"/>
      <c r="D25" s="667"/>
      <c r="E25" s="667"/>
      <c r="F25"/>
      <c r="G25" s="660"/>
      <c r="H25" s="660"/>
    </row>
    <row r="26" spans="1:24" ht="15" customHeight="1" x14ac:dyDescent="0.25">
      <c r="B26"/>
      <c r="C26"/>
      <c r="D26"/>
      <c r="E26"/>
      <c r="F26"/>
      <c r="G26" s="660"/>
      <c r="H26" s="660"/>
    </row>
    <row r="27" spans="1:24" ht="15" customHeight="1" x14ac:dyDescent="0.25">
      <c r="B27"/>
      <c r="C27"/>
      <c r="D27"/>
      <c r="E27"/>
      <c r="F27"/>
      <c r="G27" s="485"/>
      <c r="H27" s="485"/>
    </row>
    <row r="28" spans="1:24" ht="15" customHeight="1" x14ac:dyDescent="0.25">
      <c r="B28"/>
      <c r="C28"/>
      <c r="D28"/>
      <c r="E28"/>
      <c r="F28"/>
      <c r="G28" s="485"/>
      <c r="H28" s="485"/>
    </row>
    <row r="29" spans="1:24" ht="28.5" customHeight="1" x14ac:dyDescent="0.25">
      <c r="B29" s="1204"/>
      <c r="C29" s="1205"/>
      <c r="D29" s="1205"/>
      <c r="E29" s="1205"/>
      <c r="F29" s="1205"/>
      <c r="G29" s="1205"/>
      <c r="H29" s="1205"/>
    </row>
    <row r="30" spans="1:24" ht="15" x14ac:dyDescent="0.25">
      <c r="B30"/>
      <c r="C30"/>
      <c r="D30"/>
      <c r="E30"/>
      <c r="F30"/>
      <c r="G30" s="485"/>
      <c r="H30" s="485"/>
    </row>
    <row r="31" spans="1:24" ht="15" x14ac:dyDescent="0.25">
      <c r="B31" s="667"/>
      <c r="C31"/>
      <c r="D31"/>
      <c r="E31"/>
      <c r="F31"/>
      <c r="G31" s="485"/>
      <c r="H31" s="485"/>
    </row>
    <row r="32" spans="1:24" ht="15" x14ac:dyDescent="0.25">
      <c r="B32"/>
      <c r="C32"/>
      <c r="D32"/>
      <c r="E32"/>
      <c r="F32"/>
      <c r="G32" s="485"/>
      <c r="H32" s="485"/>
    </row>
    <row r="33" spans="2:8" ht="15" x14ac:dyDescent="0.25">
      <c r="B33" s="667"/>
      <c r="C33"/>
      <c r="D33"/>
      <c r="E33"/>
      <c r="F33"/>
      <c r="G33" s="485"/>
      <c r="H33" s="485"/>
    </row>
    <row r="34" spans="2:8" ht="15" x14ac:dyDescent="0.25">
      <c r="B34"/>
      <c r="C34"/>
      <c r="D34"/>
      <c r="E34"/>
      <c r="F34"/>
      <c r="G34" s="485"/>
      <c r="H34" s="485"/>
    </row>
    <row r="35" spans="2:8" ht="15" x14ac:dyDescent="0.25">
      <c r="B35" s="667"/>
      <c r="C35"/>
      <c r="D35"/>
      <c r="E35"/>
      <c r="F35"/>
      <c r="G35" s="485"/>
      <c r="H35" s="485"/>
    </row>
    <row r="36" spans="2:8" ht="15" x14ac:dyDescent="0.25">
      <c r="B36"/>
      <c r="C36"/>
      <c r="D36"/>
      <c r="E36"/>
      <c r="F36"/>
      <c r="G36" s="485"/>
      <c r="H36" s="485"/>
    </row>
    <row r="37" spans="2:8" ht="15" x14ac:dyDescent="0.25">
      <c r="B37" s="1202"/>
      <c r="C37" s="1203"/>
      <c r="D37" s="1203"/>
      <c r="E37" s="485"/>
      <c r="F37" s="485"/>
      <c r="G37" s="485"/>
      <c r="H37" s="485"/>
    </row>
    <row r="38" spans="2:8" ht="15" x14ac:dyDescent="0.25">
      <c r="B38" s="670"/>
      <c r="C38" s="670"/>
    </row>
    <row r="39" spans="2:8" ht="15" x14ac:dyDescent="0.25">
      <c r="B39" s="670"/>
      <c r="C39" s="670"/>
    </row>
    <row r="49" spans="6:8" x14ac:dyDescent="0.2">
      <c r="H49" s="51" t="s">
        <v>17</v>
      </c>
    </row>
    <row r="50" spans="6:8" x14ac:dyDescent="0.2">
      <c r="F50" s="13" t="s">
        <v>81</v>
      </c>
    </row>
  </sheetData>
  <mergeCells count="14">
    <mergeCell ref="B37:D37"/>
    <mergeCell ref="B29:H29"/>
    <mergeCell ref="B20:H20"/>
    <mergeCell ref="G3:H3"/>
    <mergeCell ref="G4:H5"/>
    <mergeCell ref="D6:E6"/>
    <mergeCell ref="G6:H6"/>
    <mergeCell ref="B7:B8"/>
    <mergeCell ref="D7:D8"/>
    <mergeCell ref="E7:E8"/>
    <mergeCell ref="F7:F8"/>
    <mergeCell ref="G7:G8"/>
    <mergeCell ref="H7:H8"/>
    <mergeCell ref="C7:C8"/>
  </mergeCells>
  <printOptions horizontalCentered="1"/>
  <pageMargins left="0.51181102362204722" right="0.31496062992125984" top="0.78740157480314965" bottom="0.78740157480314965" header="0.31496062992125984" footer="0.31496062992125984"/>
  <pageSetup paperSize="9" firstPageNumber="88" orientation="landscape" useFirstPageNumber="1" r:id="rId1"/>
  <headerFooter>
    <oddFooter>&amp;L&amp;"Arial,Kurzíva"Zastupitelstvo Olomouckého kraje 11.12.2023
2.1. - Rozpočet Olomouckého kraje na rok 2024 - návrh rozpočtu
Příloha č. 3c): Příspěvkové organizace zřizované&amp;R&amp;"-,Kurzíva"Strana &amp;P (Celkem 216)</oddFooter>
  </headerFooter>
  <rowBreaks count="1" manualBreakCount="1">
    <brk id="2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H278"/>
  <sheetViews>
    <sheetView view="pageBreakPreview" topLeftCell="A29" zoomScale="85" zoomScaleNormal="80" zoomScaleSheetLayoutView="85" workbookViewId="0">
      <selection activeCell="F39" sqref="F39"/>
    </sheetView>
  </sheetViews>
  <sheetFormatPr defaultColWidth="9.140625" defaultRowHeight="12.75" x14ac:dyDescent="0.2"/>
  <cols>
    <col min="1" max="1" width="15.28515625" style="419" customWidth="1"/>
    <col min="2" max="2" width="7.7109375" style="419" customWidth="1"/>
    <col min="3" max="3" width="74.7109375" style="419" customWidth="1"/>
    <col min="4" max="4" width="17.140625" style="34" customWidth="1"/>
    <col min="5" max="11" width="11.85546875" style="420" customWidth="1"/>
    <col min="12" max="12" width="12.85546875" style="34" hidden="1" customWidth="1"/>
    <col min="13" max="19" width="11.85546875" style="420" hidden="1" customWidth="1"/>
    <col min="20" max="20" width="17.28515625" style="34" customWidth="1"/>
    <col min="21" max="21" width="11.85546875" style="420" customWidth="1"/>
    <col min="22" max="22" width="12.85546875" style="420" customWidth="1"/>
    <col min="23" max="23" width="12.140625" style="420" customWidth="1"/>
    <col min="24" max="24" width="11.140625" style="420" customWidth="1"/>
    <col min="25" max="27" width="11.85546875" style="420" customWidth="1"/>
    <col min="28" max="28" width="6.140625" style="682" customWidth="1"/>
    <col min="29" max="216" width="9.140625" style="682"/>
    <col min="217" max="16384" width="9.140625" style="419"/>
  </cols>
  <sheetData>
    <row r="1" spans="1:216" ht="12.75" hidden="1" customHeight="1" x14ac:dyDescent="0.2"/>
    <row r="2" spans="1:216" s="421" customFormat="1" ht="21.75" x14ac:dyDescent="0.3">
      <c r="A2" s="683"/>
      <c r="B2" s="683"/>
      <c r="C2" s="617" t="s">
        <v>9</v>
      </c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7"/>
      <c r="U2" s="647"/>
      <c r="V2" s="647"/>
      <c r="W2" s="647"/>
      <c r="X2" s="647"/>
      <c r="Y2" s="647"/>
      <c r="Z2" s="647"/>
      <c r="AA2" s="647" t="s">
        <v>512</v>
      </c>
      <c r="AB2" s="651"/>
      <c r="AC2" s="683"/>
      <c r="AD2" s="683"/>
      <c r="AE2" s="683"/>
      <c r="AF2" s="683"/>
      <c r="AG2" s="683"/>
      <c r="AH2" s="683"/>
      <c r="AI2" s="683"/>
      <c r="AJ2" s="683"/>
      <c r="AK2" s="683"/>
      <c r="AL2" s="683"/>
      <c r="AM2" s="683"/>
      <c r="AN2" s="683"/>
      <c r="AO2" s="683"/>
      <c r="AP2" s="683"/>
      <c r="AQ2" s="683"/>
      <c r="AR2" s="683"/>
      <c r="AS2" s="683"/>
      <c r="AT2" s="683"/>
      <c r="AU2" s="683"/>
      <c r="AV2" s="683"/>
      <c r="AW2" s="683"/>
      <c r="AX2" s="683"/>
      <c r="AY2" s="683"/>
      <c r="AZ2" s="683"/>
      <c r="BA2" s="683"/>
      <c r="BB2" s="683"/>
      <c r="BC2" s="683"/>
      <c r="BD2" s="683"/>
      <c r="BE2" s="683"/>
      <c r="BF2" s="683"/>
      <c r="BG2" s="683"/>
      <c r="BH2" s="683"/>
      <c r="BI2" s="683"/>
      <c r="BJ2" s="683"/>
      <c r="BK2" s="683"/>
      <c r="BL2" s="683"/>
      <c r="BM2" s="683"/>
      <c r="BN2" s="683"/>
      <c r="BO2" s="683"/>
      <c r="BP2" s="683"/>
      <c r="BQ2" s="683"/>
      <c r="BR2" s="683"/>
      <c r="BS2" s="683"/>
      <c r="BT2" s="683"/>
      <c r="BU2" s="683"/>
      <c r="BV2" s="683"/>
      <c r="BW2" s="683"/>
      <c r="BX2" s="683"/>
      <c r="BY2" s="683"/>
      <c r="BZ2" s="683"/>
      <c r="CA2" s="683"/>
      <c r="CB2" s="683"/>
      <c r="CC2" s="683"/>
      <c r="CD2" s="683"/>
      <c r="CE2" s="683"/>
      <c r="CF2" s="683"/>
      <c r="CG2" s="683"/>
      <c r="CH2" s="683"/>
      <c r="CI2" s="683"/>
      <c r="CJ2" s="683"/>
      <c r="CK2" s="683"/>
      <c r="CL2" s="683"/>
      <c r="CM2" s="683"/>
      <c r="CN2" s="683"/>
      <c r="CO2" s="683"/>
      <c r="CP2" s="683"/>
      <c r="CQ2" s="683"/>
      <c r="CR2" s="683"/>
      <c r="CS2" s="683"/>
      <c r="CT2" s="683"/>
      <c r="CU2" s="683"/>
      <c r="CV2" s="683"/>
      <c r="CW2" s="683"/>
      <c r="CX2" s="683"/>
      <c r="CY2" s="683"/>
      <c r="CZ2" s="683"/>
      <c r="DA2" s="683"/>
      <c r="DB2" s="683"/>
      <c r="DC2" s="683"/>
      <c r="DD2" s="683"/>
      <c r="DE2" s="683"/>
      <c r="DF2" s="683"/>
      <c r="DG2" s="683"/>
      <c r="DH2" s="683"/>
      <c r="DI2" s="683"/>
      <c r="DJ2" s="683"/>
      <c r="DK2" s="683"/>
      <c r="DL2" s="683"/>
      <c r="DM2" s="683"/>
      <c r="DN2" s="683"/>
      <c r="DO2" s="683"/>
      <c r="DP2" s="683"/>
      <c r="DQ2" s="683"/>
      <c r="DR2" s="683"/>
      <c r="DS2" s="683"/>
      <c r="DT2" s="683"/>
      <c r="DU2" s="683"/>
      <c r="DV2" s="683"/>
      <c r="DW2" s="683"/>
      <c r="DX2" s="683"/>
      <c r="DY2" s="683"/>
      <c r="DZ2" s="683"/>
      <c r="EA2" s="683"/>
      <c r="EB2" s="683"/>
      <c r="EC2" s="683"/>
      <c r="ED2" s="683"/>
      <c r="EE2" s="683"/>
      <c r="EF2" s="683"/>
      <c r="EG2" s="683"/>
      <c r="EH2" s="683"/>
      <c r="EI2" s="683"/>
      <c r="EJ2" s="683"/>
      <c r="EK2" s="683"/>
      <c r="EL2" s="683"/>
      <c r="EM2" s="683"/>
      <c r="EN2" s="683"/>
      <c r="EO2" s="683"/>
      <c r="EP2" s="683"/>
      <c r="EQ2" s="683"/>
      <c r="ER2" s="683"/>
      <c r="ES2" s="683"/>
      <c r="ET2" s="683"/>
      <c r="EU2" s="683"/>
      <c r="EV2" s="683"/>
      <c r="EW2" s="683"/>
      <c r="EX2" s="683"/>
      <c r="EY2" s="683"/>
      <c r="EZ2" s="683"/>
      <c r="FA2" s="683"/>
      <c r="FB2" s="683"/>
      <c r="FC2" s="683"/>
      <c r="FD2" s="683"/>
      <c r="FE2" s="683"/>
      <c r="FF2" s="683"/>
      <c r="FG2" s="683"/>
      <c r="FH2" s="683"/>
      <c r="FI2" s="683"/>
      <c r="FJ2" s="683"/>
      <c r="FK2" s="683"/>
      <c r="FL2" s="683"/>
      <c r="FM2" s="683"/>
      <c r="FN2" s="683"/>
      <c r="FO2" s="683"/>
      <c r="FP2" s="683"/>
      <c r="FQ2" s="683"/>
      <c r="FR2" s="683"/>
      <c r="FS2" s="683"/>
      <c r="FT2" s="683"/>
      <c r="FU2" s="683"/>
      <c r="FV2" s="683"/>
      <c r="FW2" s="683"/>
      <c r="FX2" s="683"/>
      <c r="FY2" s="683"/>
      <c r="FZ2" s="683"/>
      <c r="GA2" s="683"/>
      <c r="GB2" s="683"/>
      <c r="GC2" s="683"/>
      <c r="GD2" s="683"/>
      <c r="GE2" s="683"/>
      <c r="GF2" s="683"/>
      <c r="GG2" s="683"/>
      <c r="GH2" s="683"/>
      <c r="GI2" s="683"/>
      <c r="GJ2" s="683"/>
      <c r="GK2" s="683"/>
      <c r="GL2" s="683"/>
      <c r="GM2" s="683"/>
      <c r="GN2" s="683"/>
      <c r="GO2" s="683"/>
      <c r="GP2" s="683"/>
      <c r="GQ2" s="683"/>
      <c r="GR2" s="683"/>
      <c r="GS2" s="683"/>
      <c r="GT2" s="683"/>
      <c r="GU2" s="683"/>
      <c r="GV2" s="683"/>
      <c r="GW2" s="683"/>
      <c r="GX2" s="683"/>
      <c r="GY2" s="683"/>
      <c r="GZ2" s="683"/>
      <c r="HA2" s="683"/>
      <c r="HB2" s="683"/>
      <c r="HC2" s="683"/>
      <c r="HD2" s="683"/>
      <c r="HE2" s="683"/>
      <c r="HF2" s="683"/>
      <c r="HG2" s="683"/>
      <c r="HH2" s="683"/>
    </row>
    <row r="3" spans="1:216" s="421" customFormat="1" ht="15.75" x14ac:dyDescent="0.25">
      <c r="A3" s="683"/>
      <c r="B3" s="683"/>
      <c r="C3" s="620" t="s">
        <v>511</v>
      </c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9"/>
      <c r="U3" s="649"/>
      <c r="V3" s="649"/>
      <c r="W3" s="649"/>
      <c r="X3" s="649"/>
      <c r="Y3" s="649"/>
      <c r="Z3" s="649"/>
      <c r="AA3" s="648"/>
      <c r="AB3" s="651"/>
      <c r="AC3" s="683"/>
      <c r="AD3" s="683"/>
      <c r="AE3" s="683"/>
      <c r="AF3" s="683"/>
      <c r="AG3" s="683"/>
      <c r="AH3" s="683"/>
      <c r="AI3" s="683"/>
      <c r="AJ3" s="683"/>
      <c r="AK3" s="683"/>
      <c r="AL3" s="683"/>
      <c r="AM3" s="683"/>
      <c r="AN3" s="683"/>
      <c r="AO3" s="683"/>
      <c r="AP3" s="683"/>
      <c r="AQ3" s="683"/>
      <c r="AR3" s="683"/>
      <c r="AS3" s="683"/>
      <c r="AT3" s="683"/>
      <c r="AU3" s="683"/>
      <c r="AV3" s="683"/>
      <c r="AW3" s="683"/>
      <c r="AX3" s="683"/>
      <c r="AY3" s="683"/>
      <c r="AZ3" s="683"/>
      <c r="BA3" s="683"/>
      <c r="BB3" s="683"/>
      <c r="BC3" s="683"/>
      <c r="BD3" s="683"/>
      <c r="BE3" s="683"/>
      <c r="BF3" s="683"/>
      <c r="BG3" s="683"/>
      <c r="BH3" s="683"/>
      <c r="BI3" s="683"/>
      <c r="BJ3" s="683"/>
      <c r="BK3" s="683"/>
      <c r="BL3" s="683"/>
      <c r="BM3" s="683"/>
      <c r="BN3" s="683"/>
      <c r="BO3" s="683"/>
      <c r="BP3" s="683"/>
      <c r="BQ3" s="683"/>
      <c r="BR3" s="683"/>
      <c r="BS3" s="683"/>
      <c r="BT3" s="683"/>
      <c r="BU3" s="683"/>
      <c r="BV3" s="683"/>
      <c r="BW3" s="683"/>
      <c r="BX3" s="683"/>
      <c r="BY3" s="683"/>
      <c r="BZ3" s="683"/>
      <c r="CA3" s="683"/>
      <c r="CB3" s="683"/>
      <c r="CC3" s="683"/>
      <c r="CD3" s="683"/>
      <c r="CE3" s="683"/>
      <c r="CF3" s="683"/>
      <c r="CG3" s="683"/>
      <c r="CH3" s="683"/>
      <c r="CI3" s="683"/>
      <c r="CJ3" s="683"/>
      <c r="CK3" s="683"/>
      <c r="CL3" s="683"/>
      <c r="CM3" s="683"/>
      <c r="CN3" s="683"/>
      <c r="CO3" s="683"/>
      <c r="CP3" s="683"/>
      <c r="CQ3" s="683"/>
      <c r="CR3" s="683"/>
      <c r="CS3" s="683"/>
      <c r="CT3" s="683"/>
      <c r="CU3" s="683"/>
      <c r="CV3" s="683"/>
      <c r="CW3" s="683"/>
      <c r="CX3" s="683"/>
      <c r="CY3" s="683"/>
      <c r="CZ3" s="683"/>
      <c r="DA3" s="683"/>
      <c r="DB3" s="683"/>
      <c r="DC3" s="683"/>
      <c r="DD3" s="683"/>
      <c r="DE3" s="683"/>
      <c r="DF3" s="683"/>
      <c r="DG3" s="683"/>
      <c r="DH3" s="683"/>
      <c r="DI3" s="683"/>
      <c r="DJ3" s="683"/>
      <c r="DK3" s="683"/>
      <c r="DL3" s="683"/>
      <c r="DM3" s="683"/>
      <c r="DN3" s="683"/>
      <c r="DO3" s="683"/>
      <c r="DP3" s="683"/>
      <c r="DQ3" s="683"/>
      <c r="DR3" s="683"/>
      <c r="DS3" s="683"/>
      <c r="DT3" s="683"/>
      <c r="DU3" s="683"/>
      <c r="DV3" s="683"/>
      <c r="DW3" s="683"/>
      <c r="DX3" s="683"/>
      <c r="DY3" s="683"/>
      <c r="DZ3" s="683"/>
      <c r="EA3" s="683"/>
      <c r="EB3" s="683"/>
      <c r="EC3" s="683"/>
      <c r="ED3" s="683"/>
      <c r="EE3" s="683"/>
      <c r="EF3" s="683"/>
      <c r="EG3" s="683"/>
      <c r="EH3" s="683"/>
      <c r="EI3" s="683"/>
      <c r="EJ3" s="683"/>
      <c r="EK3" s="683"/>
      <c r="EL3" s="683"/>
      <c r="EM3" s="683"/>
      <c r="EN3" s="683"/>
      <c r="EO3" s="683"/>
      <c r="EP3" s="683"/>
      <c r="EQ3" s="683"/>
      <c r="ER3" s="683"/>
      <c r="ES3" s="683"/>
      <c r="ET3" s="683"/>
      <c r="EU3" s="683"/>
      <c r="EV3" s="683"/>
      <c r="EW3" s="683"/>
      <c r="EX3" s="683"/>
      <c r="EY3" s="683"/>
      <c r="EZ3" s="683"/>
      <c r="FA3" s="683"/>
      <c r="FB3" s="683"/>
      <c r="FC3" s="683"/>
      <c r="FD3" s="683"/>
      <c r="FE3" s="683"/>
      <c r="FF3" s="683"/>
      <c r="FG3" s="683"/>
      <c r="FH3" s="683"/>
      <c r="FI3" s="683"/>
      <c r="FJ3" s="683"/>
      <c r="FK3" s="683"/>
      <c r="FL3" s="683"/>
      <c r="FM3" s="683"/>
      <c r="FN3" s="683"/>
      <c r="FO3" s="683"/>
      <c r="FP3" s="683"/>
      <c r="FQ3" s="683"/>
      <c r="FR3" s="683"/>
      <c r="FS3" s="683"/>
      <c r="FT3" s="683"/>
      <c r="FU3" s="683"/>
      <c r="FV3" s="683"/>
      <c r="FW3" s="683"/>
      <c r="FX3" s="683"/>
      <c r="FY3" s="683"/>
      <c r="FZ3" s="683"/>
      <c r="GA3" s="683"/>
      <c r="GB3" s="683"/>
      <c r="GC3" s="683"/>
      <c r="GD3" s="683"/>
      <c r="GE3" s="683"/>
      <c r="GF3" s="683"/>
      <c r="GG3" s="683"/>
      <c r="GH3" s="683"/>
      <c r="GI3" s="683"/>
      <c r="GJ3" s="683"/>
      <c r="GK3" s="683"/>
      <c r="GL3" s="683"/>
      <c r="GM3" s="683"/>
      <c r="GN3" s="683"/>
      <c r="GO3" s="683"/>
      <c r="GP3" s="683"/>
      <c r="GQ3" s="683"/>
      <c r="GR3" s="683"/>
      <c r="GS3" s="683"/>
      <c r="GT3" s="683"/>
      <c r="GU3" s="683"/>
      <c r="GV3" s="683"/>
      <c r="GW3" s="683"/>
      <c r="GX3" s="683"/>
      <c r="GY3" s="683"/>
      <c r="GZ3" s="683"/>
      <c r="HA3" s="683"/>
      <c r="HB3" s="683"/>
      <c r="HC3" s="683"/>
      <c r="HD3" s="683"/>
      <c r="HE3" s="683"/>
      <c r="HF3" s="683"/>
      <c r="HG3" s="683"/>
      <c r="HH3" s="683"/>
    </row>
    <row r="4" spans="1:216" s="421" customFormat="1" ht="12.75" customHeight="1" x14ac:dyDescent="0.25">
      <c r="A4" s="683"/>
      <c r="B4" s="683"/>
      <c r="C4" s="621" t="s">
        <v>484</v>
      </c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648"/>
      <c r="T4" s="649"/>
      <c r="U4" s="649"/>
      <c r="V4" s="649"/>
      <c r="W4" s="649"/>
      <c r="X4" s="649"/>
      <c r="Y4" s="649"/>
      <c r="Z4" s="649"/>
      <c r="AA4" s="648"/>
      <c r="AB4" s="651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683"/>
      <c r="BT4" s="683"/>
      <c r="BU4" s="683"/>
      <c r="BV4" s="683"/>
      <c r="BW4" s="683"/>
      <c r="BX4" s="683"/>
      <c r="BY4" s="683"/>
      <c r="BZ4" s="683"/>
      <c r="CA4" s="683"/>
      <c r="CB4" s="683"/>
      <c r="CC4" s="683"/>
      <c r="CD4" s="683"/>
      <c r="CE4" s="683"/>
      <c r="CF4" s="683"/>
      <c r="CG4" s="683"/>
      <c r="CH4" s="683"/>
      <c r="CI4" s="683"/>
      <c r="CJ4" s="683"/>
      <c r="CK4" s="683"/>
      <c r="CL4" s="683"/>
      <c r="CM4" s="683"/>
      <c r="CN4" s="683"/>
      <c r="CO4" s="683"/>
      <c r="CP4" s="683"/>
      <c r="CQ4" s="683"/>
      <c r="CR4" s="683"/>
      <c r="CS4" s="683"/>
      <c r="CT4" s="683"/>
      <c r="CU4" s="683"/>
      <c r="CV4" s="683"/>
      <c r="CW4" s="683"/>
      <c r="CX4" s="683"/>
      <c r="CY4" s="683"/>
      <c r="CZ4" s="683"/>
      <c r="DA4" s="683"/>
      <c r="DB4" s="683"/>
      <c r="DC4" s="683"/>
      <c r="DD4" s="683"/>
      <c r="DE4" s="683"/>
      <c r="DF4" s="683"/>
      <c r="DG4" s="683"/>
      <c r="DH4" s="683"/>
      <c r="DI4" s="683"/>
      <c r="DJ4" s="683"/>
      <c r="DK4" s="683"/>
      <c r="DL4" s="683"/>
      <c r="DM4" s="683"/>
      <c r="DN4" s="683"/>
      <c r="DO4" s="683"/>
      <c r="DP4" s="683"/>
      <c r="DQ4" s="683"/>
      <c r="DR4" s="683"/>
      <c r="DS4" s="683"/>
      <c r="DT4" s="683"/>
      <c r="DU4" s="683"/>
      <c r="DV4" s="683"/>
      <c r="DW4" s="683"/>
      <c r="DX4" s="683"/>
      <c r="DY4" s="683"/>
      <c r="DZ4" s="683"/>
      <c r="EA4" s="683"/>
      <c r="EB4" s="683"/>
      <c r="EC4" s="683"/>
      <c r="ED4" s="683"/>
      <c r="EE4" s="683"/>
      <c r="EF4" s="683"/>
      <c r="EG4" s="683"/>
      <c r="EH4" s="683"/>
      <c r="EI4" s="683"/>
      <c r="EJ4" s="683"/>
      <c r="EK4" s="683"/>
      <c r="EL4" s="683"/>
      <c r="EM4" s="683"/>
      <c r="EN4" s="683"/>
      <c r="EO4" s="683"/>
      <c r="EP4" s="683"/>
      <c r="EQ4" s="683"/>
      <c r="ER4" s="683"/>
      <c r="ES4" s="683"/>
      <c r="ET4" s="683"/>
      <c r="EU4" s="683"/>
      <c r="EV4" s="683"/>
      <c r="EW4" s="683"/>
      <c r="EX4" s="683"/>
      <c r="EY4" s="683"/>
      <c r="EZ4" s="683"/>
      <c r="FA4" s="683"/>
      <c r="FB4" s="683"/>
      <c r="FC4" s="683"/>
      <c r="FD4" s="683"/>
      <c r="FE4" s="683"/>
      <c r="FF4" s="683"/>
      <c r="FG4" s="683"/>
      <c r="FH4" s="683"/>
      <c r="FI4" s="683"/>
      <c r="FJ4" s="683"/>
      <c r="FK4" s="683"/>
      <c r="FL4" s="683"/>
      <c r="FM4" s="683"/>
      <c r="FN4" s="683"/>
      <c r="FO4" s="683"/>
      <c r="FP4" s="683"/>
      <c r="FQ4" s="683"/>
      <c r="FR4" s="683"/>
      <c r="FS4" s="683"/>
      <c r="FT4" s="683"/>
      <c r="FU4" s="683"/>
      <c r="FV4" s="683"/>
      <c r="FW4" s="683"/>
      <c r="FX4" s="683"/>
      <c r="FY4" s="683"/>
      <c r="FZ4" s="683"/>
      <c r="GA4" s="683"/>
      <c r="GB4" s="683"/>
      <c r="GC4" s="683"/>
      <c r="GD4" s="683"/>
      <c r="GE4" s="683"/>
      <c r="GF4" s="683"/>
      <c r="GG4" s="683"/>
      <c r="GH4" s="683"/>
      <c r="GI4" s="683"/>
      <c r="GJ4" s="683"/>
      <c r="GK4" s="683"/>
      <c r="GL4" s="683"/>
      <c r="GM4" s="683"/>
      <c r="GN4" s="683"/>
      <c r="GO4" s="683"/>
      <c r="GP4" s="683"/>
      <c r="GQ4" s="683"/>
      <c r="GR4" s="683"/>
      <c r="GS4" s="683"/>
      <c r="GT4" s="683"/>
      <c r="GU4" s="683"/>
      <c r="GV4" s="683"/>
      <c r="GW4" s="683"/>
      <c r="GX4" s="683"/>
      <c r="GY4" s="683"/>
      <c r="GZ4" s="683"/>
      <c r="HA4" s="683"/>
      <c r="HB4" s="683"/>
      <c r="HC4" s="683"/>
      <c r="HD4" s="683"/>
      <c r="HE4" s="683"/>
      <c r="HF4" s="683"/>
      <c r="HG4" s="683"/>
      <c r="HH4" s="683"/>
    </row>
    <row r="5" spans="1:216" s="421" customFormat="1" ht="15.75" x14ac:dyDescent="0.25">
      <c r="A5" s="683"/>
      <c r="B5" s="683"/>
      <c r="C5" s="623" t="s">
        <v>413</v>
      </c>
      <c r="D5" s="650"/>
      <c r="E5" s="651"/>
      <c r="F5" s="651"/>
      <c r="G5" s="651"/>
      <c r="H5" s="651"/>
      <c r="I5" s="651"/>
      <c r="J5" s="651"/>
      <c r="K5" s="651"/>
      <c r="L5" s="650"/>
      <c r="M5" s="651"/>
      <c r="N5" s="651"/>
      <c r="O5" s="651"/>
      <c r="P5" s="651"/>
      <c r="Q5" s="651"/>
      <c r="R5" s="651"/>
      <c r="S5" s="651"/>
      <c r="T5" s="650"/>
      <c r="U5" s="651"/>
      <c r="V5" s="651"/>
      <c r="W5" s="651"/>
      <c r="X5" s="651"/>
      <c r="Y5" s="651"/>
      <c r="Z5" s="651"/>
      <c r="AA5" s="652"/>
      <c r="AB5" s="651"/>
      <c r="AC5" s="683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683"/>
      <c r="AP5" s="683"/>
      <c r="AQ5" s="683"/>
      <c r="AR5" s="683"/>
      <c r="AS5" s="683"/>
      <c r="AT5" s="683"/>
      <c r="AU5" s="683"/>
      <c r="AV5" s="683"/>
      <c r="AW5" s="683"/>
      <c r="AX5" s="683"/>
      <c r="AY5" s="683"/>
      <c r="AZ5" s="683"/>
      <c r="BA5" s="683"/>
      <c r="BB5" s="683"/>
      <c r="BC5" s="683"/>
      <c r="BD5" s="683"/>
      <c r="BE5" s="683"/>
      <c r="BF5" s="683"/>
      <c r="BG5" s="683"/>
      <c r="BH5" s="683"/>
      <c r="BI5" s="683"/>
      <c r="BJ5" s="683"/>
      <c r="BK5" s="683"/>
      <c r="BL5" s="683"/>
      <c r="BM5" s="683"/>
      <c r="BN5" s="683"/>
      <c r="BO5" s="683"/>
      <c r="BP5" s="683"/>
      <c r="BQ5" s="683"/>
      <c r="BR5" s="683"/>
      <c r="BS5" s="683"/>
      <c r="BT5" s="683"/>
      <c r="BU5" s="683"/>
      <c r="BV5" s="683"/>
      <c r="BW5" s="683"/>
      <c r="BX5" s="683"/>
      <c r="BY5" s="683"/>
      <c r="BZ5" s="683"/>
      <c r="CA5" s="683"/>
      <c r="CB5" s="683"/>
      <c r="CC5" s="683"/>
      <c r="CD5" s="683"/>
      <c r="CE5" s="683"/>
      <c r="CF5" s="683"/>
      <c r="CG5" s="683"/>
      <c r="CH5" s="683"/>
      <c r="CI5" s="683"/>
      <c r="CJ5" s="683"/>
      <c r="CK5" s="683"/>
      <c r="CL5" s="683"/>
      <c r="CM5" s="683"/>
      <c r="CN5" s="683"/>
      <c r="CO5" s="683"/>
      <c r="CP5" s="683"/>
      <c r="CQ5" s="683"/>
      <c r="CR5" s="683"/>
      <c r="CS5" s="683"/>
      <c r="CT5" s="683"/>
      <c r="CU5" s="683"/>
      <c r="CV5" s="683"/>
      <c r="CW5" s="683"/>
      <c r="CX5" s="683"/>
      <c r="CY5" s="683"/>
      <c r="CZ5" s="683"/>
      <c r="DA5" s="683"/>
      <c r="DB5" s="683"/>
      <c r="DC5" s="683"/>
      <c r="DD5" s="683"/>
      <c r="DE5" s="683"/>
      <c r="DF5" s="683"/>
      <c r="DG5" s="683"/>
      <c r="DH5" s="683"/>
      <c r="DI5" s="683"/>
      <c r="DJ5" s="683"/>
      <c r="DK5" s="683"/>
      <c r="DL5" s="683"/>
      <c r="DM5" s="683"/>
      <c r="DN5" s="683"/>
      <c r="DO5" s="683"/>
      <c r="DP5" s="683"/>
      <c r="DQ5" s="683"/>
      <c r="DR5" s="683"/>
      <c r="DS5" s="683"/>
      <c r="DT5" s="683"/>
      <c r="DU5" s="683"/>
      <c r="DV5" s="683"/>
      <c r="DW5" s="683"/>
      <c r="DX5" s="683"/>
      <c r="DY5" s="683"/>
      <c r="DZ5" s="683"/>
      <c r="EA5" s="683"/>
      <c r="EB5" s="683"/>
      <c r="EC5" s="683"/>
      <c r="ED5" s="683"/>
      <c r="EE5" s="683"/>
      <c r="EF5" s="683"/>
      <c r="EG5" s="683"/>
      <c r="EH5" s="683"/>
      <c r="EI5" s="683"/>
      <c r="EJ5" s="683"/>
      <c r="EK5" s="683"/>
      <c r="EL5" s="683"/>
      <c r="EM5" s="683"/>
      <c r="EN5" s="683"/>
      <c r="EO5" s="683"/>
      <c r="EP5" s="683"/>
      <c r="EQ5" s="683"/>
      <c r="ER5" s="683"/>
      <c r="ES5" s="683"/>
      <c r="ET5" s="683"/>
      <c r="EU5" s="683"/>
      <c r="EV5" s="683"/>
      <c r="EW5" s="683"/>
      <c r="EX5" s="683"/>
      <c r="EY5" s="683"/>
      <c r="EZ5" s="683"/>
      <c r="FA5" s="683"/>
      <c r="FB5" s="683"/>
      <c r="FC5" s="683"/>
      <c r="FD5" s="683"/>
      <c r="FE5" s="683"/>
      <c r="FF5" s="683"/>
      <c r="FG5" s="683"/>
      <c r="FH5" s="683"/>
      <c r="FI5" s="683"/>
      <c r="FJ5" s="683"/>
      <c r="FK5" s="683"/>
      <c r="FL5" s="683"/>
      <c r="FM5" s="683"/>
      <c r="FN5" s="683"/>
      <c r="FO5" s="683"/>
      <c r="FP5" s="683"/>
      <c r="FQ5" s="683"/>
      <c r="FR5" s="683"/>
      <c r="FS5" s="683"/>
      <c r="FT5" s="683"/>
      <c r="FU5" s="683"/>
      <c r="FV5" s="683"/>
      <c r="FW5" s="683"/>
      <c r="FX5" s="683"/>
      <c r="FY5" s="683"/>
      <c r="FZ5" s="683"/>
      <c r="GA5" s="683"/>
      <c r="GB5" s="683"/>
      <c r="GC5" s="683"/>
      <c r="GD5" s="683"/>
      <c r="GE5" s="683"/>
      <c r="GF5" s="683"/>
      <c r="GG5" s="683"/>
      <c r="GH5" s="683"/>
      <c r="GI5" s="683"/>
      <c r="GJ5" s="683"/>
      <c r="GK5" s="683"/>
      <c r="GL5" s="683"/>
      <c r="GM5" s="683"/>
      <c r="GN5" s="683"/>
      <c r="GO5" s="683"/>
      <c r="GP5" s="683"/>
      <c r="GQ5" s="683"/>
      <c r="GR5" s="683"/>
      <c r="GS5" s="683"/>
      <c r="GT5" s="683"/>
      <c r="GU5" s="683"/>
      <c r="GV5" s="683"/>
      <c r="GW5" s="683"/>
      <c r="GX5" s="683"/>
      <c r="GY5" s="683"/>
      <c r="GZ5" s="683"/>
      <c r="HA5" s="683"/>
      <c r="HB5" s="683"/>
      <c r="HC5" s="683"/>
      <c r="HD5" s="683"/>
      <c r="HE5" s="683"/>
      <c r="HF5" s="683"/>
      <c r="HG5" s="683"/>
      <c r="HH5" s="683"/>
    </row>
    <row r="6" spans="1:216" s="421" customFormat="1" ht="16.5" thickBot="1" x14ac:dyDescent="0.3">
      <c r="A6" s="683"/>
      <c r="B6" s="683"/>
      <c r="C6" s="623"/>
      <c r="D6" s="650"/>
      <c r="E6" s="651"/>
      <c r="F6" s="651"/>
      <c r="G6" s="651"/>
      <c r="H6" s="651"/>
      <c r="I6" s="651"/>
      <c r="J6" s="651"/>
      <c r="K6" s="651"/>
      <c r="L6" s="650"/>
      <c r="M6" s="651"/>
      <c r="N6" s="651"/>
      <c r="O6" s="651"/>
      <c r="P6" s="651"/>
      <c r="Q6" s="651"/>
      <c r="R6" s="651"/>
      <c r="S6" s="651"/>
      <c r="T6" s="650"/>
      <c r="U6" s="651"/>
      <c r="V6" s="651"/>
      <c r="W6" s="651"/>
      <c r="X6" s="651"/>
      <c r="Y6" s="651"/>
      <c r="Z6" s="651"/>
      <c r="AA6" s="652" t="s">
        <v>17</v>
      </c>
      <c r="AB6" s="651"/>
      <c r="AC6" s="683"/>
      <c r="AD6" s="683"/>
      <c r="AE6" s="683"/>
      <c r="AF6" s="683"/>
      <c r="AG6" s="683"/>
      <c r="AH6" s="683"/>
      <c r="AI6" s="683"/>
      <c r="AJ6" s="683"/>
      <c r="AK6" s="683"/>
      <c r="AL6" s="683"/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3"/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3"/>
      <c r="BJ6" s="683"/>
      <c r="BK6" s="683"/>
      <c r="BL6" s="683"/>
      <c r="BM6" s="683"/>
      <c r="BN6" s="683"/>
      <c r="BO6" s="683"/>
      <c r="BP6" s="683"/>
      <c r="BQ6" s="683"/>
      <c r="BR6" s="683"/>
      <c r="BS6" s="683"/>
      <c r="BT6" s="683"/>
      <c r="BU6" s="683"/>
      <c r="BV6" s="683"/>
      <c r="BW6" s="683"/>
      <c r="BX6" s="683"/>
      <c r="BY6" s="683"/>
      <c r="BZ6" s="683"/>
      <c r="CA6" s="683"/>
      <c r="CB6" s="683"/>
      <c r="CC6" s="683"/>
      <c r="CD6" s="683"/>
      <c r="CE6" s="683"/>
      <c r="CF6" s="683"/>
      <c r="CG6" s="683"/>
      <c r="CH6" s="683"/>
      <c r="CI6" s="683"/>
      <c r="CJ6" s="683"/>
      <c r="CK6" s="683"/>
      <c r="CL6" s="683"/>
      <c r="CM6" s="683"/>
      <c r="CN6" s="683"/>
      <c r="CO6" s="683"/>
      <c r="CP6" s="683"/>
      <c r="CQ6" s="683"/>
      <c r="CR6" s="683"/>
      <c r="CS6" s="683"/>
      <c r="CT6" s="683"/>
      <c r="CU6" s="683"/>
      <c r="CV6" s="683"/>
      <c r="CW6" s="683"/>
      <c r="CX6" s="683"/>
      <c r="CY6" s="683"/>
      <c r="CZ6" s="683"/>
      <c r="DA6" s="683"/>
      <c r="DB6" s="683"/>
      <c r="DC6" s="683"/>
      <c r="DD6" s="683"/>
      <c r="DE6" s="683"/>
      <c r="DF6" s="683"/>
      <c r="DG6" s="683"/>
      <c r="DH6" s="683"/>
      <c r="DI6" s="683"/>
      <c r="DJ6" s="683"/>
      <c r="DK6" s="683"/>
      <c r="DL6" s="683"/>
      <c r="DM6" s="683"/>
      <c r="DN6" s="683"/>
      <c r="DO6" s="683"/>
      <c r="DP6" s="683"/>
      <c r="DQ6" s="683"/>
      <c r="DR6" s="683"/>
      <c r="DS6" s="683"/>
      <c r="DT6" s="683"/>
      <c r="DU6" s="683"/>
      <c r="DV6" s="683"/>
      <c r="DW6" s="683"/>
      <c r="DX6" s="683"/>
      <c r="DY6" s="683"/>
      <c r="DZ6" s="683"/>
      <c r="EA6" s="683"/>
      <c r="EB6" s="683"/>
      <c r="EC6" s="683"/>
      <c r="ED6" s="683"/>
      <c r="EE6" s="683"/>
      <c r="EF6" s="683"/>
      <c r="EG6" s="683"/>
      <c r="EH6" s="683"/>
      <c r="EI6" s="683"/>
      <c r="EJ6" s="683"/>
      <c r="EK6" s="683"/>
      <c r="EL6" s="683"/>
      <c r="EM6" s="683"/>
      <c r="EN6" s="683"/>
      <c r="EO6" s="683"/>
      <c r="EP6" s="683"/>
      <c r="EQ6" s="683"/>
      <c r="ER6" s="683"/>
      <c r="ES6" s="683"/>
      <c r="ET6" s="683"/>
      <c r="EU6" s="683"/>
      <c r="EV6" s="683"/>
      <c r="EW6" s="683"/>
      <c r="EX6" s="683"/>
      <c r="EY6" s="683"/>
      <c r="EZ6" s="683"/>
      <c r="FA6" s="683"/>
      <c r="FB6" s="683"/>
      <c r="FC6" s="683"/>
      <c r="FD6" s="683"/>
      <c r="FE6" s="683"/>
      <c r="FF6" s="683"/>
      <c r="FG6" s="683"/>
      <c r="FH6" s="683"/>
      <c r="FI6" s="683"/>
      <c r="FJ6" s="683"/>
      <c r="FK6" s="683"/>
      <c r="FL6" s="683"/>
      <c r="FM6" s="683"/>
      <c r="FN6" s="683"/>
      <c r="FO6" s="683"/>
      <c r="FP6" s="683"/>
      <c r="FQ6" s="683"/>
      <c r="FR6" s="683"/>
      <c r="FS6" s="683"/>
      <c r="FT6" s="683"/>
      <c r="FU6" s="683"/>
      <c r="FV6" s="683"/>
      <c r="FW6" s="683"/>
      <c r="FX6" s="683"/>
      <c r="FY6" s="683"/>
      <c r="FZ6" s="683"/>
      <c r="GA6" s="683"/>
      <c r="GB6" s="683"/>
      <c r="GC6" s="683"/>
      <c r="GD6" s="683"/>
      <c r="GE6" s="683"/>
      <c r="GF6" s="683"/>
      <c r="GG6" s="683"/>
      <c r="GH6" s="683"/>
      <c r="GI6" s="683"/>
      <c r="GJ6" s="683"/>
      <c r="GK6" s="683"/>
      <c r="GL6" s="683"/>
      <c r="GM6" s="683"/>
      <c r="GN6" s="683"/>
      <c r="GO6" s="683"/>
      <c r="GP6" s="683"/>
      <c r="GQ6" s="683"/>
      <c r="GR6" s="683"/>
      <c r="GS6" s="683"/>
      <c r="GT6" s="683"/>
      <c r="GU6" s="683"/>
      <c r="GV6" s="683"/>
      <c r="GW6" s="683"/>
      <c r="GX6" s="683"/>
      <c r="GY6" s="683"/>
      <c r="GZ6" s="683"/>
      <c r="HA6" s="683"/>
      <c r="HB6" s="683"/>
      <c r="HC6" s="683"/>
      <c r="HD6" s="683"/>
      <c r="HE6" s="683"/>
      <c r="HF6" s="683"/>
      <c r="HG6" s="683"/>
      <c r="HH6" s="683"/>
    </row>
    <row r="7" spans="1:216" s="421" customFormat="1" ht="15" customHeight="1" thickBot="1" x14ac:dyDescent="0.3">
      <c r="A7" s="1216" t="s">
        <v>19</v>
      </c>
      <c r="B7" s="1217"/>
      <c r="C7" s="35"/>
      <c r="D7" s="1230" t="s">
        <v>574</v>
      </c>
      <c r="E7" s="1231"/>
      <c r="F7" s="1231"/>
      <c r="G7" s="1231"/>
      <c r="H7" s="1231"/>
      <c r="I7" s="1231"/>
      <c r="J7" s="1231"/>
      <c r="K7" s="1238"/>
      <c r="L7" s="1230" t="s">
        <v>580</v>
      </c>
      <c r="M7" s="1231"/>
      <c r="N7" s="1231"/>
      <c r="O7" s="1231"/>
      <c r="P7" s="1231"/>
      <c r="Q7" s="1231"/>
      <c r="R7" s="1231"/>
      <c r="S7" s="1232"/>
      <c r="T7" s="1230" t="s">
        <v>576</v>
      </c>
      <c r="U7" s="1231"/>
      <c r="V7" s="1231"/>
      <c r="W7" s="1231"/>
      <c r="X7" s="1231"/>
      <c r="Y7" s="1231"/>
      <c r="Z7" s="1233"/>
      <c r="AA7" s="1234"/>
      <c r="AB7" s="651"/>
      <c r="AC7" s="683"/>
      <c r="AD7" s="683"/>
      <c r="AE7" s="683"/>
      <c r="AF7" s="683"/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3"/>
      <c r="BE7" s="683"/>
      <c r="BF7" s="683"/>
      <c r="BG7" s="683"/>
      <c r="BH7" s="683"/>
      <c r="BI7" s="683"/>
      <c r="BJ7" s="683"/>
      <c r="BK7" s="683"/>
      <c r="BL7" s="683"/>
      <c r="BM7" s="683"/>
      <c r="BN7" s="683"/>
      <c r="BO7" s="683"/>
      <c r="BP7" s="683"/>
      <c r="BQ7" s="683"/>
      <c r="BR7" s="683"/>
      <c r="BS7" s="683"/>
      <c r="BT7" s="683"/>
      <c r="BU7" s="683"/>
      <c r="BV7" s="683"/>
      <c r="BW7" s="683"/>
      <c r="BX7" s="683"/>
      <c r="BY7" s="683"/>
      <c r="BZ7" s="683"/>
      <c r="CA7" s="683"/>
      <c r="CB7" s="683"/>
      <c r="CC7" s="683"/>
      <c r="CD7" s="683"/>
      <c r="CE7" s="683"/>
      <c r="CF7" s="683"/>
      <c r="CG7" s="683"/>
      <c r="CH7" s="683"/>
      <c r="CI7" s="683"/>
      <c r="CJ7" s="683"/>
      <c r="CK7" s="683"/>
      <c r="CL7" s="683"/>
      <c r="CM7" s="683"/>
      <c r="CN7" s="683"/>
      <c r="CO7" s="683"/>
      <c r="CP7" s="683"/>
      <c r="CQ7" s="683"/>
      <c r="CR7" s="683"/>
      <c r="CS7" s="683"/>
      <c r="CT7" s="683"/>
      <c r="CU7" s="683"/>
      <c r="CV7" s="683"/>
      <c r="CW7" s="683"/>
      <c r="CX7" s="683"/>
      <c r="CY7" s="683"/>
      <c r="CZ7" s="683"/>
      <c r="DA7" s="683"/>
      <c r="DB7" s="683"/>
      <c r="DC7" s="683"/>
      <c r="DD7" s="683"/>
      <c r="DE7" s="683"/>
      <c r="DF7" s="683"/>
      <c r="DG7" s="683"/>
      <c r="DH7" s="683"/>
      <c r="DI7" s="683"/>
      <c r="DJ7" s="683"/>
      <c r="DK7" s="683"/>
      <c r="DL7" s="683"/>
      <c r="DM7" s="683"/>
      <c r="DN7" s="683"/>
      <c r="DO7" s="683"/>
      <c r="DP7" s="683"/>
      <c r="DQ7" s="683"/>
      <c r="DR7" s="683"/>
      <c r="DS7" s="683"/>
      <c r="DT7" s="683"/>
      <c r="DU7" s="683"/>
      <c r="DV7" s="683"/>
      <c r="DW7" s="683"/>
      <c r="DX7" s="683"/>
      <c r="DY7" s="683"/>
      <c r="DZ7" s="683"/>
      <c r="EA7" s="683"/>
      <c r="EB7" s="683"/>
      <c r="EC7" s="683"/>
      <c r="ED7" s="683"/>
      <c r="EE7" s="683"/>
      <c r="EF7" s="683"/>
      <c r="EG7" s="683"/>
      <c r="EH7" s="683"/>
      <c r="EI7" s="683"/>
      <c r="EJ7" s="683"/>
      <c r="EK7" s="683"/>
      <c r="EL7" s="683"/>
      <c r="EM7" s="683"/>
      <c r="EN7" s="683"/>
      <c r="EO7" s="683"/>
      <c r="EP7" s="683"/>
      <c r="EQ7" s="683"/>
      <c r="ER7" s="683"/>
      <c r="ES7" s="683"/>
      <c r="ET7" s="683"/>
      <c r="EU7" s="683"/>
      <c r="EV7" s="683"/>
      <c r="EW7" s="683"/>
      <c r="EX7" s="683"/>
      <c r="EY7" s="683"/>
      <c r="EZ7" s="683"/>
      <c r="FA7" s="683"/>
      <c r="FB7" s="683"/>
      <c r="FC7" s="683"/>
      <c r="FD7" s="683"/>
      <c r="FE7" s="683"/>
      <c r="FF7" s="683"/>
      <c r="FG7" s="683"/>
      <c r="FH7" s="683"/>
      <c r="FI7" s="683"/>
      <c r="FJ7" s="683"/>
      <c r="FK7" s="683"/>
      <c r="FL7" s="683"/>
      <c r="FM7" s="683"/>
      <c r="FN7" s="683"/>
      <c r="FO7" s="683"/>
      <c r="FP7" s="683"/>
      <c r="FQ7" s="683"/>
      <c r="FR7" s="683"/>
      <c r="FS7" s="683"/>
      <c r="FT7" s="683"/>
      <c r="FU7" s="683"/>
      <c r="FV7" s="683"/>
      <c r="FW7" s="683"/>
      <c r="FX7" s="683"/>
      <c r="FY7" s="683"/>
      <c r="FZ7" s="683"/>
      <c r="GA7" s="683"/>
      <c r="GB7" s="683"/>
      <c r="GC7" s="683"/>
      <c r="GD7" s="683"/>
      <c r="GE7" s="683"/>
      <c r="GF7" s="683"/>
      <c r="GG7" s="683"/>
      <c r="GH7" s="683"/>
      <c r="GI7" s="683"/>
      <c r="GJ7" s="683"/>
      <c r="GK7" s="683"/>
      <c r="GL7" s="683"/>
      <c r="GM7" s="683"/>
      <c r="GN7" s="683"/>
      <c r="GO7" s="683"/>
      <c r="GP7" s="683"/>
      <c r="GQ7" s="683"/>
      <c r="GR7" s="683"/>
      <c r="GS7" s="683"/>
      <c r="GT7" s="683"/>
      <c r="GU7" s="683"/>
      <c r="GV7" s="683"/>
      <c r="GW7" s="683"/>
      <c r="GX7" s="683"/>
      <c r="GY7" s="683"/>
      <c r="GZ7" s="683"/>
      <c r="HA7" s="683"/>
      <c r="HB7" s="683"/>
      <c r="HC7" s="683"/>
      <c r="HD7" s="683"/>
      <c r="HE7" s="683"/>
      <c r="HF7" s="683"/>
      <c r="HG7" s="683"/>
      <c r="HH7" s="683"/>
    </row>
    <row r="8" spans="1:216" s="421" customFormat="1" ht="18" customHeight="1" thickBot="1" x14ac:dyDescent="0.3">
      <c r="A8" s="1218"/>
      <c r="B8" s="1219"/>
      <c r="C8" s="36" t="s">
        <v>20</v>
      </c>
      <c r="D8" s="1235" t="s">
        <v>21</v>
      </c>
      <c r="E8" s="1222" t="s">
        <v>22</v>
      </c>
      <c r="F8" s="1223"/>
      <c r="G8" s="1223"/>
      <c r="H8" s="1223"/>
      <c r="I8" s="1223"/>
      <c r="J8" s="1223"/>
      <c r="K8" s="1224"/>
      <c r="L8" s="1235" t="s">
        <v>21</v>
      </c>
      <c r="M8" s="1222" t="s">
        <v>22</v>
      </c>
      <c r="N8" s="1223"/>
      <c r="O8" s="1223"/>
      <c r="P8" s="1223"/>
      <c r="Q8" s="1223"/>
      <c r="R8" s="1223"/>
      <c r="S8" s="1224"/>
      <c r="T8" s="1235" t="s">
        <v>21</v>
      </c>
      <c r="U8" s="1222" t="s">
        <v>22</v>
      </c>
      <c r="V8" s="1222"/>
      <c r="W8" s="1222"/>
      <c r="X8" s="1223"/>
      <c r="Y8" s="1223"/>
      <c r="Z8" s="1223"/>
      <c r="AA8" s="1224"/>
      <c r="AB8" s="651"/>
      <c r="AC8" s="683"/>
      <c r="AD8" s="683"/>
      <c r="AE8" s="683"/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3"/>
      <c r="BE8" s="683"/>
      <c r="BF8" s="683"/>
      <c r="BG8" s="683"/>
      <c r="BH8" s="683"/>
      <c r="BI8" s="683"/>
      <c r="BJ8" s="683"/>
      <c r="BK8" s="683"/>
      <c r="BL8" s="683"/>
      <c r="BM8" s="683"/>
      <c r="BN8" s="683"/>
      <c r="BO8" s="683"/>
      <c r="BP8" s="683"/>
      <c r="BQ8" s="683"/>
      <c r="BR8" s="683"/>
      <c r="BS8" s="683"/>
      <c r="BT8" s="683"/>
      <c r="BU8" s="683"/>
      <c r="BV8" s="683"/>
      <c r="BW8" s="683"/>
      <c r="BX8" s="683"/>
      <c r="BY8" s="683"/>
      <c r="BZ8" s="683"/>
      <c r="CA8" s="683"/>
      <c r="CB8" s="683"/>
      <c r="CC8" s="683"/>
      <c r="CD8" s="683"/>
      <c r="CE8" s="683"/>
      <c r="CF8" s="683"/>
      <c r="CG8" s="683"/>
      <c r="CH8" s="683"/>
      <c r="CI8" s="683"/>
      <c r="CJ8" s="683"/>
      <c r="CK8" s="683"/>
      <c r="CL8" s="683"/>
      <c r="CM8" s="683"/>
      <c r="CN8" s="683"/>
      <c r="CO8" s="683"/>
      <c r="CP8" s="683"/>
      <c r="CQ8" s="683"/>
      <c r="CR8" s="683"/>
      <c r="CS8" s="683"/>
      <c r="CT8" s="683"/>
      <c r="CU8" s="683"/>
      <c r="CV8" s="683"/>
      <c r="CW8" s="683"/>
      <c r="CX8" s="683"/>
      <c r="CY8" s="683"/>
      <c r="CZ8" s="683"/>
      <c r="DA8" s="683"/>
      <c r="DB8" s="683"/>
      <c r="DC8" s="683"/>
      <c r="DD8" s="683"/>
      <c r="DE8" s="683"/>
      <c r="DF8" s="683"/>
      <c r="DG8" s="683"/>
      <c r="DH8" s="683"/>
      <c r="DI8" s="683"/>
      <c r="DJ8" s="683"/>
      <c r="DK8" s="683"/>
      <c r="DL8" s="683"/>
      <c r="DM8" s="683"/>
      <c r="DN8" s="683"/>
      <c r="DO8" s="683"/>
      <c r="DP8" s="683"/>
      <c r="DQ8" s="683"/>
      <c r="DR8" s="683"/>
      <c r="DS8" s="683"/>
      <c r="DT8" s="683"/>
      <c r="DU8" s="683"/>
      <c r="DV8" s="683"/>
      <c r="DW8" s="683"/>
      <c r="DX8" s="683"/>
      <c r="DY8" s="683"/>
      <c r="DZ8" s="683"/>
      <c r="EA8" s="683"/>
      <c r="EB8" s="683"/>
      <c r="EC8" s="683"/>
      <c r="ED8" s="683"/>
      <c r="EE8" s="683"/>
      <c r="EF8" s="683"/>
      <c r="EG8" s="683"/>
      <c r="EH8" s="683"/>
      <c r="EI8" s="683"/>
      <c r="EJ8" s="683"/>
      <c r="EK8" s="683"/>
      <c r="EL8" s="683"/>
      <c r="EM8" s="683"/>
      <c r="EN8" s="683"/>
      <c r="EO8" s="683"/>
      <c r="EP8" s="683"/>
      <c r="EQ8" s="683"/>
      <c r="ER8" s="683"/>
      <c r="ES8" s="683"/>
      <c r="ET8" s="683"/>
      <c r="EU8" s="683"/>
      <c r="EV8" s="683"/>
      <c r="EW8" s="683"/>
      <c r="EX8" s="683"/>
      <c r="EY8" s="683"/>
      <c r="EZ8" s="683"/>
      <c r="FA8" s="683"/>
      <c r="FB8" s="683"/>
      <c r="FC8" s="683"/>
      <c r="FD8" s="683"/>
      <c r="FE8" s="683"/>
      <c r="FF8" s="683"/>
      <c r="FG8" s="683"/>
      <c r="FH8" s="683"/>
      <c r="FI8" s="683"/>
      <c r="FJ8" s="683"/>
      <c r="FK8" s="683"/>
      <c r="FL8" s="683"/>
      <c r="FM8" s="683"/>
      <c r="FN8" s="683"/>
      <c r="FO8" s="683"/>
      <c r="FP8" s="683"/>
      <c r="FQ8" s="683"/>
      <c r="FR8" s="683"/>
      <c r="FS8" s="683"/>
      <c r="FT8" s="683"/>
      <c r="FU8" s="683"/>
      <c r="FV8" s="683"/>
      <c r="FW8" s="683"/>
      <c r="FX8" s="683"/>
      <c r="FY8" s="683"/>
      <c r="FZ8" s="683"/>
      <c r="GA8" s="683"/>
      <c r="GB8" s="683"/>
      <c r="GC8" s="683"/>
      <c r="GD8" s="683"/>
      <c r="GE8" s="683"/>
      <c r="GF8" s="683"/>
      <c r="GG8" s="683"/>
      <c r="GH8" s="683"/>
      <c r="GI8" s="683"/>
      <c r="GJ8" s="683"/>
      <c r="GK8" s="683"/>
      <c r="GL8" s="683"/>
      <c r="GM8" s="683"/>
      <c r="GN8" s="683"/>
      <c r="GO8" s="683"/>
      <c r="GP8" s="683"/>
      <c r="GQ8" s="683"/>
      <c r="GR8" s="683"/>
      <c r="GS8" s="683"/>
      <c r="GT8" s="683"/>
      <c r="GU8" s="683"/>
      <c r="GV8" s="683"/>
      <c r="GW8" s="683"/>
      <c r="GX8" s="683"/>
      <c r="GY8" s="683"/>
      <c r="GZ8" s="683"/>
      <c r="HA8" s="683"/>
      <c r="HB8" s="683"/>
      <c r="HC8" s="683"/>
      <c r="HD8" s="683"/>
      <c r="HE8" s="683"/>
      <c r="HF8" s="683"/>
      <c r="HG8" s="683"/>
      <c r="HH8" s="683"/>
    </row>
    <row r="9" spans="1:216" s="421" customFormat="1" ht="48" customHeight="1" x14ac:dyDescent="0.25">
      <c r="A9" s="1218"/>
      <c r="B9" s="1219"/>
      <c r="C9" s="37"/>
      <c r="D9" s="1236"/>
      <c r="E9" s="182" t="s">
        <v>23</v>
      </c>
      <c r="F9" s="192" t="s">
        <v>24</v>
      </c>
      <c r="G9" s="337" t="s">
        <v>26</v>
      </c>
      <c r="H9" s="500" t="s">
        <v>27</v>
      </c>
      <c r="I9" s="182" t="s">
        <v>578</v>
      </c>
      <c r="J9" s="500" t="s">
        <v>579</v>
      </c>
      <c r="K9" s="428" t="s">
        <v>572</v>
      </c>
      <c r="L9" s="1236"/>
      <c r="M9" s="182" t="s">
        <v>23</v>
      </c>
      <c r="N9" s="192" t="s">
        <v>24</v>
      </c>
      <c r="O9" s="337" t="s">
        <v>26</v>
      </c>
      <c r="P9" s="500" t="s">
        <v>27</v>
      </c>
      <c r="Q9" s="182" t="s">
        <v>578</v>
      </c>
      <c r="R9" s="500" t="s">
        <v>579</v>
      </c>
      <c r="S9" s="428" t="s">
        <v>572</v>
      </c>
      <c r="T9" s="1236"/>
      <c r="U9" s="182" t="s">
        <v>23</v>
      </c>
      <c r="V9" s="192" t="s">
        <v>24</v>
      </c>
      <c r="W9" s="337" t="s">
        <v>26</v>
      </c>
      <c r="X9" s="500" t="s">
        <v>27</v>
      </c>
      <c r="Y9" s="182" t="s">
        <v>578</v>
      </c>
      <c r="Z9" s="500" t="s">
        <v>579</v>
      </c>
      <c r="AA9" s="428" t="s">
        <v>572</v>
      </c>
      <c r="AB9" s="651"/>
      <c r="AC9" s="683"/>
      <c r="AD9" s="683"/>
      <c r="AE9" s="683"/>
      <c r="AF9" s="683"/>
      <c r="AG9" s="683"/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3"/>
      <c r="BE9" s="683"/>
      <c r="BF9" s="683"/>
      <c r="BG9" s="683"/>
      <c r="BH9" s="683"/>
      <c r="BI9" s="683"/>
      <c r="BJ9" s="683"/>
      <c r="BK9" s="683"/>
      <c r="BL9" s="683"/>
      <c r="BM9" s="683"/>
      <c r="BN9" s="683"/>
      <c r="BO9" s="683"/>
      <c r="BP9" s="683"/>
      <c r="BQ9" s="683"/>
      <c r="BR9" s="683"/>
      <c r="BS9" s="683"/>
      <c r="BT9" s="683"/>
      <c r="BU9" s="683"/>
      <c r="BV9" s="683"/>
      <c r="BW9" s="683"/>
      <c r="BX9" s="683"/>
      <c r="BY9" s="683"/>
      <c r="BZ9" s="683"/>
      <c r="CA9" s="683"/>
      <c r="CB9" s="683"/>
      <c r="CC9" s="683"/>
      <c r="CD9" s="683"/>
      <c r="CE9" s="683"/>
      <c r="CF9" s="683"/>
      <c r="CG9" s="683"/>
      <c r="CH9" s="683"/>
      <c r="CI9" s="683"/>
      <c r="CJ9" s="683"/>
      <c r="CK9" s="683"/>
      <c r="CL9" s="683"/>
      <c r="CM9" s="683"/>
      <c r="CN9" s="683"/>
      <c r="CO9" s="683"/>
      <c r="CP9" s="683"/>
      <c r="CQ9" s="683"/>
      <c r="CR9" s="683"/>
      <c r="CS9" s="683"/>
      <c r="CT9" s="683"/>
      <c r="CU9" s="683"/>
      <c r="CV9" s="683"/>
      <c r="CW9" s="683"/>
      <c r="CX9" s="683"/>
      <c r="CY9" s="683"/>
      <c r="CZ9" s="683"/>
      <c r="DA9" s="683"/>
      <c r="DB9" s="683"/>
      <c r="DC9" s="683"/>
      <c r="DD9" s="683"/>
      <c r="DE9" s="683"/>
      <c r="DF9" s="683"/>
      <c r="DG9" s="683"/>
      <c r="DH9" s="683"/>
      <c r="DI9" s="683"/>
      <c r="DJ9" s="683"/>
      <c r="DK9" s="683"/>
      <c r="DL9" s="683"/>
      <c r="DM9" s="683"/>
      <c r="DN9" s="683"/>
      <c r="DO9" s="683"/>
      <c r="DP9" s="683"/>
      <c r="DQ9" s="683"/>
      <c r="DR9" s="683"/>
      <c r="DS9" s="683"/>
      <c r="DT9" s="683"/>
      <c r="DU9" s="683"/>
      <c r="DV9" s="683"/>
      <c r="DW9" s="683"/>
      <c r="DX9" s="683"/>
      <c r="DY9" s="683"/>
      <c r="DZ9" s="683"/>
      <c r="EA9" s="683"/>
      <c r="EB9" s="683"/>
      <c r="EC9" s="683"/>
      <c r="ED9" s="683"/>
      <c r="EE9" s="683"/>
      <c r="EF9" s="683"/>
      <c r="EG9" s="683"/>
      <c r="EH9" s="683"/>
      <c r="EI9" s="683"/>
      <c r="EJ9" s="683"/>
      <c r="EK9" s="683"/>
      <c r="EL9" s="683"/>
      <c r="EM9" s="683"/>
      <c r="EN9" s="683"/>
      <c r="EO9" s="683"/>
      <c r="EP9" s="683"/>
      <c r="EQ9" s="683"/>
      <c r="ER9" s="683"/>
      <c r="ES9" s="683"/>
      <c r="ET9" s="683"/>
      <c r="EU9" s="683"/>
      <c r="EV9" s="683"/>
      <c r="EW9" s="683"/>
      <c r="EX9" s="683"/>
      <c r="EY9" s="683"/>
      <c r="EZ9" s="683"/>
      <c r="FA9" s="683"/>
      <c r="FB9" s="683"/>
      <c r="FC9" s="683"/>
      <c r="FD9" s="683"/>
      <c r="FE9" s="683"/>
      <c r="FF9" s="683"/>
      <c r="FG9" s="683"/>
      <c r="FH9" s="683"/>
      <c r="FI9" s="683"/>
      <c r="FJ9" s="683"/>
      <c r="FK9" s="683"/>
      <c r="FL9" s="683"/>
      <c r="FM9" s="683"/>
      <c r="FN9" s="683"/>
      <c r="FO9" s="683"/>
      <c r="FP9" s="683"/>
      <c r="FQ9" s="683"/>
      <c r="FR9" s="683"/>
      <c r="FS9" s="683"/>
      <c r="FT9" s="683"/>
      <c r="FU9" s="683"/>
      <c r="FV9" s="683"/>
      <c r="FW9" s="683"/>
      <c r="FX9" s="683"/>
      <c r="FY9" s="683"/>
      <c r="FZ9" s="683"/>
      <c r="GA9" s="683"/>
      <c r="GB9" s="683"/>
      <c r="GC9" s="683"/>
      <c r="GD9" s="683"/>
      <c r="GE9" s="683"/>
      <c r="GF9" s="683"/>
      <c r="GG9" s="683"/>
      <c r="GH9" s="683"/>
      <c r="GI9" s="683"/>
      <c r="GJ9" s="683"/>
      <c r="GK9" s="683"/>
      <c r="GL9" s="683"/>
      <c r="GM9" s="683"/>
      <c r="GN9" s="683"/>
      <c r="GO9" s="683"/>
      <c r="GP9" s="683"/>
      <c r="GQ9" s="683"/>
      <c r="GR9" s="683"/>
      <c r="GS9" s="683"/>
      <c r="GT9" s="683"/>
      <c r="GU9" s="683"/>
      <c r="GV9" s="683"/>
      <c r="GW9" s="683"/>
      <c r="GX9" s="683"/>
      <c r="GY9" s="683"/>
      <c r="GZ9" s="683"/>
      <c r="HA9" s="683"/>
      <c r="HB9" s="683"/>
      <c r="HC9" s="683"/>
      <c r="HD9" s="683"/>
      <c r="HE9" s="683"/>
      <c r="HF9" s="683"/>
      <c r="HG9" s="683"/>
      <c r="HH9" s="683"/>
    </row>
    <row r="10" spans="1:216" s="421" customFormat="1" ht="15.75" thickBot="1" x14ac:dyDescent="0.3">
      <c r="A10" s="1220"/>
      <c r="B10" s="1221"/>
      <c r="C10" s="469"/>
      <c r="D10" s="1237"/>
      <c r="E10" s="191" t="s">
        <v>103</v>
      </c>
      <c r="F10" s="60" t="s">
        <v>104</v>
      </c>
      <c r="G10" s="60" t="s">
        <v>105</v>
      </c>
      <c r="H10" s="613" t="s">
        <v>107</v>
      </c>
      <c r="I10" s="614" t="s">
        <v>558</v>
      </c>
      <c r="J10" s="614" t="s">
        <v>559</v>
      </c>
      <c r="K10" s="193" t="s">
        <v>573</v>
      </c>
      <c r="L10" s="1237"/>
      <c r="M10" s="191" t="s">
        <v>103</v>
      </c>
      <c r="N10" s="60" t="s">
        <v>104</v>
      </c>
      <c r="O10" s="60" t="s">
        <v>105</v>
      </c>
      <c r="P10" s="613" t="s">
        <v>107</v>
      </c>
      <c r="Q10" s="614" t="s">
        <v>558</v>
      </c>
      <c r="R10" s="614" t="s">
        <v>559</v>
      </c>
      <c r="S10" s="193" t="s">
        <v>573</v>
      </c>
      <c r="T10" s="1237"/>
      <c r="U10" s="191" t="s">
        <v>103</v>
      </c>
      <c r="V10" s="60" t="s">
        <v>104</v>
      </c>
      <c r="W10" s="60" t="s">
        <v>105</v>
      </c>
      <c r="X10" s="613" t="s">
        <v>107</v>
      </c>
      <c r="Y10" s="614" t="s">
        <v>558</v>
      </c>
      <c r="Z10" s="614" t="s">
        <v>559</v>
      </c>
      <c r="AA10" s="193" t="s">
        <v>573</v>
      </c>
      <c r="AB10" s="651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3"/>
      <c r="BE10" s="683"/>
      <c r="BF10" s="683"/>
      <c r="BG10" s="683"/>
      <c r="BH10" s="683"/>
      <c r="BI10" s="683"/>
      <c r="BJ10" s="683"/>
      <c r="BK10" s="683"/>
      <c r="BL10" s="683"/>
      <c r="BM10" s="683"/>
      <c r="BN10" s="683"/>
      <c r="BO10" s="683"/>
      <c r="BP10" s="683"/>
      <c r="BQ10" s="683"/>
      <c r="BR10" s="683"/>
      <c r="BS10" s="683"/>
      <c r="BT10" s="683"/>
      <c r="BU10" s="683"/>
      <c r="BV10" s="683"/>
      <c r="BW10" s="683"/>
      <c r="BX10" s="683"/>
      <c r="BY10" s="683"/>
      <c r="BZ10" s="683"/>
      <c r="CA10" s="683"/>
      <c r="CB10" s="683"/>
      <c r="CC10" s="683"/>
      <c r="CD10" s="683"/>
      <c r="CE10" s="683"/>
      <c r="CF10" s="683"/>
      <c r="CG10" s="683"/>
      <c r="CH10" s="683"/>
      <c r="CI10" s="683"/>
      <c r="CJ10" s="683"/>
      <c r="CK10" s="683"/>
      <c r="CL10" s="683"/>
      <c r="CM10" s="683"/>
      <c r="CN10" s="683"/>
      <c r="CO10" s="683"/>
      <c r="CP10" s="683"/>
      <c r="CQ10" s="683"/>
      <c r="CR10" s="683"/>
      <c r="CS10" s="683"/>
      <c r="CT10" s="683"/>
      <c r="CU10" s="683"/>
      <c r="CV10" s="683"/>
      <c r="CW10" s="683"/>
      <c r="CX10" s="683"/>
      <c r="CY10" s="683"/>
      <c r="CZ10" s="683"/>
      <c r="DA10" s="683"/>
      <c r="DB10" s="683"/>
      <c r="DC10" s="683"/>
      <c r="DD10" s="683"/>
      <c r="DE10" s="683"/>
      <c r="DF10" s="683"/>
      <c r="DG10" s="683"/>
      <c r="DH10" s="683"/>
      <c r="DI10" s="683"/>
      <c r="DJ10" s="683"/>
      <c r="DK10" s="683"/>
      <c r="DL10" s="683"/>
      <c r="DM10" s="683"/>
      <c r="DN10" s="683"/>
      <c r="DO10" s="683"/>
      <c r="DP10" s="683"/>
      <c r="DQ10" s="683"/>
      <c r="DR10" s="683"/>
      <c r="DS10" s="683"/>
      <c r="DT10" s="683"/>
      <c r="DU10" s="683"/>
      <c r="DV10" s="683"/>
      <c r="DW10" s="683"/>
      <c r="DX10" s="683"/>
      <c r="DY10" s="683"/>
      <c r="DZ10" s="683"/>
      <c r="EA10" s="683"/>
      <c r="EB10" s="683"/>
      <c r="EC10" s="683"/>
      <c r="ED10" s="683"/>
      <c r="EE10" s="683"/>
      <c r="EF10" s="683"/>
      <c r="EG10" s="683"/>
      <c r="EH10" s="683"/>
      <c r="EI10" s="683"/>
      <c r="EJ10" s="683"/>
      <c r="EK10" s="683"/>
      <c r="EL10" s="683"/>
      <c r="EM10" s="683"/>
      <c r="EN10" s="683"/>
      <c r="EO10" s="683"/>
      <c r="EP10" s="683"/>
      <c r="EQ10" s="683"/>
      <c r="ER10" s="683"/>
      <c r="ES10" s="683"/>
      <c r="ET10" s="683"/>
      <c r="EU10" s="683"/>
      <c r="EV10" s="683"/>
      <c r="EW10" s="683"/>
      <c r="EX10" s="683"/>
      <c r="EY10" s="683"/>
      <c r="EZ10" s="683"/>
      <c r="FA10" s="683"/>
      <c r="FB10" s="683"/>
      <c r="FC10" s="683"/>
      <c r="FD10" s="683"/>
      <c r="FE10" s="683"/>
      <c r="FF10" s="683"/>
      <c r="FG10" s="683"/>
      <c r="FH10" s="683"/>
      <c r="FI10" s="683"/>
      <c r="FJ10" s="683"/>
      <c r="FK10" s="683"/>
      <c r="FL10" s="683"/>
      <c r="FM10" s="683"/>
      <c r="FN10" s="683"/>
      <c r="FO10" s="683"/>
      <c r="FP10" s="683"/>
      <c r="FQ10" s="683"/>
      <c r="FR10" s="683"/>
      <c r="FS10" s="683"/>
      <c r="FT10" s="683"/>
      <c r="FU10" s="683"/>
      <c r="FV10" s="683"/>
      <c r="FW10" s="683"/>
      <c r="FX10" s="683"/>
      <c r="FY10" s="683"/>
      <c r="FZ10" s="683"/>
      <c r="GA10" s="683"/>
      <c r="GB10" s="683"/>
      <c r="GC10" s="683"/>
      <c r="GD10" s="683"/>
      <c r="GE10" s="683"/>
      <c r="GF10" s="683"/>
      <c r="GG10" s="683"/>
      <c r="GH10" s="683"/>
      <c r="GI10" s="683"/>
      <c r="GJ10" s="683"/>
      <c r="GK10" s="683"/>
      <c r="GL10" s="683"/>
      <c r="GM10" s="683"/>
      <c r="GN10" s="683"/>
      <c r="GO10" s="683"/>
      <c r="GP10" s="683"/>
      <c r="GQ10" s="683"/>
      <c r="GR10" s="683"/>
      <c r="GS10" s="683"/>
      <c r="GT10" s="683"/>
      <c r="GU10" s="683"/>
      <c r="GV10" s="683"/>
      <c r="GW10" s="683"/>
      <c r="GX10" s="683"/>
      <c r="GY10" s="683"/>
      <c r="GZ10" s="683"/>
      <c r="HA10" s="683"/>
      <c r="HB10" s="683"/>
      <c r="HC10" s="683"/>
      <c r="HD10" s="683"/>
      <c r="HE10" s="683"/>
      <c r="HF10" s="683"/>
      <c r="HG10" s="683"/>
      <c r="HH10" s="683"/>
    </row>
    <row r="11" spans="1:216" s="421" customFormat="1" ht="16.5" thickTop="1" thickBot="1" x14ac:dyDescent="0.3">
      <c r="A11" s="519" t="s">
        <v>154</v>
      </c>
      <c r="B11" s="694" t="s">
        <v>29</v>
      </c>
      <c r="C11" s="470"/>
      <c r="D11" s="1225" t="s">
        <v>33</v>
      </c>
      <c r="E11" s="1226"/>
      <c r="F11" s="1226"/>
      <c r="G11" s="1226"/>
      <c r="H11" s="1226"/>
      <c r="I11" s="1226"/>
      <c r="J11" s="1226"/>
      <c r="K11" s="1227"/>
      <c r="L11" s="1225" t="s">
        <v>33</v>
      </c>
      <c r="M11" s="1228"/>
      <c r="N11" s="1228"/>
      <c r="O11" s="1228"/>
      <c r="P11" s="1228"/>
      <c r="Q11" s="1228"/>
      <c r="R11" s="1228"/>
      <c r="S11" s="1229"/>
      <c r="T11" s="1225" t="s">
        <v>33</v>
      </c>
      <c r="U11" s="1228"/>
      <c r="V11" s="1228"/>
      <c r="W11" s="1228"/>
      <c r="X11" s="1228"/>
      <c r="Y11" s="1228"/>
      <c r="Z11" s="1228"/>
      <c r="AA11" s="1229"/>
      <c r="AB11" s="651"/>
      <c r="AC11" s="683"/>
      <c r="AD11" s="683"/>
      <c r="AE11" s="683"/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3"/>
      <c r="BE11" s="683"/>
      <c r="BF11" s="683"/>
      <c r="BG11" s="683"/>
      <c r="BH11" s="683"/>
      <c r="BI11" s="683"/>
      <c r="BJ11" s="683"/>
      <c r="BK11" s="683"/>
      <c r="BL11" s="683"/>
      <c r="BM11" s="683"/>
      <c r="BN11" s="683"/>
      <c r="BO11" s="683"/>
      <c r="BP11" s="683"/>
      <c r="BQ11" s="683"/>
      <c r="BR11" s="683"/>
      <c r="BS11" s="683"/>
      <c r="BT11" s="683"/>
      <c r="BU11" s="683"/>
      <c r="BV11" s="683"/>
      <c r="BW11" s="683"/>
      <c r="BX11" s="683"/>
      <c r="BY11" s="683"/>
      <c r="BZ11" s="683"/>
      <c r="CA11" s="683"/>
      <c r="CB11" s="683"/>
      <c r="CC11" s="683"/>
      <c r="CD11" s="683"/>
      <c r="CE11" s="683"/>
      <c r="CF11" s="683"/>
      <c r="CG11" s="683"/>
      <c r="CH11" s="683"/>
      <c r="CI11" s="683"/>
      <c r="CJ11" s="683"/>
      <c r="CK11" s="683"/>
      <c r="CL11" s="683"/>
      <c r="CM11" s="683"/>
      <c r="CN11" s="683"/>
      <c r="CO11" s="683"/>
      <c r="CP11" s="683"/>
      <c r="CQ11" s="683"/>
      <c r="CR11" s="683"/>
      <c r="CS11" s="683"/>
      <c r="CT11" s="683"/>
      <c r="CU11" s="683"/>
      <c r="CV11" s="683"/>
      <c r="CW11" s="683"/>
      <c r="CX11" s="683"/>
      <c r="CY11" s="683"/>
      <c r="CZ11" s="683"/>
      <c r="DA11" s="683"/>
      <c r="DB11" s="683"/>
      <c r="DC11" s="683"/>
      <c r="DD11" s="683"/>
      <c r="DE11" s="683"/>
      <c r="DF11" s="683"/>
      <c r="DG11" s="683"/>
      <c r="DH11" s="683"/>
      <c r="DI11" s="683"/>
      <c r="DJ11" s="683"/>
      <c r="DK11" s="683"/>
      <c r="DL11" s="683"/>
      <c r="DM11" s="683"/>
      <c r="DN11" s="683"/>
      <c r="DO11" s="683"/>
      <c r="DP11" s="683"/>
      <c r="DQ11" s="683"/>
      <c r="DR11" s="683"/>
      <c r="DS11" s="683"/>
      <c r="DT11" s="683"/>
      <c r="DU11" s="683"/>
      <c r="DV11" s="683"/>
      <c r="DW11" s="683"/>
      <c r="DX11" s="683"/>
      <c r="DY11" s="683"/>
      <c r="DZ11" s="683"/>
      <c r="EA11" s="683"/>
      <c r="EB11" s="683"/>
      <c r="EC11" s="683"/>
      <c r="ED11" s="683"/>
      <c r="EE11" s="683"/>
      <c r="EF11" s="683"/>
      <c r="EG11" s="683"/>
      <c r="EH11" s="683"/>
      <c r="EI11" s="683"/>
      <c r="EJ11" s="683"/>
      <c r="EK11" s="683"/>
      <c r="EL11" s="683"/>
      <c r="EM11" s="683"/>
      <c r="EN11" s="683"/>
      <c r="EO11" s="683"/>
      <c r="EP11" s="683"/>
      <c r="EQ11" s="683"/>
      <c r="ER11" s="683"/>
      <c r="ES11" s="683"/>
      <c r="ET11" s="683"/>
      <c r="EU11" s="683"/>
      <c r="EV11" s="683"/>
      <c r="EW11" s="683"/>
      <c r="EX11" s="683"/>
      <c r="EY11" s="683"/>
      <c r="EZ11" s="683"/>
      <c r="FA11" s="683"/>
      <c r="FB11" s="683"/>
      <c r="FC11" s="683"/>
      <c r="FD11" s="683"/>
      <c r="FE11" s="683"/>
      <c r="FF11" s="683"/>
      <c r="FG11" s="683"/>
      <c r="FH11" s="683"/>
      <c r="FI11" s="683"/>
      <c r="FJ11" s="683"/>
      <c r="FK11" s="683"/>
      <c r="FL11" s="683"/>
      <c r="FM11" s="683"/>
      <c r="FN11" s="683"/>
      <c r="FO11" s="683"/>
      <c r="FP11" s="683"/>
      <c r="FQ11" s="683"/>
      <c r="FR11" s="683"/>
      <c r="FS11" s="683"/>
      <c r="FT11" s="683"/>
      <c r="FU11" s="683"/>
      <c r="FV11" s="683"/>
      <c r="FW11" s="683"/>
      <c r="FX11" s="683"/>
      <c r="FY11" s="683"/>
      <c r="FZ11" s="683"/>
      <c r="GA11" s="683"/>
      <c r="GB11" s="683"/>
      <c r="GC11" s="683"/>
      <c r="GD11" s="683"/>
      <c r="GE11" s="683"/>
      <c r="GF11" s="683"/>
      <c r="GG11" s="683"/>
      <c r="GH11" s="683"/>
      <c r="GI11" s="683"/>
      <c r="GJ11" s="683"/>
      <c r="GK11" s="683"/>
      <c r="GL11" s="683"/>
      <c r="GM11" s="683"/>
      <c r="GN11" s="683"/>
      <c r="GO11" s="683"/>
      <c r="GP11" s="683"/>
      <c r="GQ11" s="683"/>
      <c r="GR11" s="683"/>
      <c r="GS11" s="683"/>
      <c r="GT11" s="683"/>
      <c r="GU11" s="683"/>
      <c r="GV11" s="683"/>
      <c r="GW11" s="683"/>
      <c r="GX11" s="683"/>
      <c r="GY11" s="683"/>
      <c r="GZ11" s="683"/>
      <c r="HA11" s="683"/>
      <c r="HB11" s="683"/>
      <c r="HC11" s="683"/>
      <c r="HD11" s="683"/>
      <c r="HE11" s="683"/>
      <c r="HF11" s="683"/>
      <c r="HG11" s="683"/>
      <c r="HH11" s="683"/>
    </row>
    <row r="12" spans="1:216" s="38" customFormat="1" ht="30" customHeight="1" thickTop="1" x14ac:dyDescent="0.25">
      <c r="A12" s="521" t="s">
        <v>155</v>
      </c>
      <c r="B12" s="522" t="s">
        <v>156</v>
      </c>
      <c r="C12" s="367" t="s">
        <v>282</v>
      </c>
      <c r="D12" s="310">
        <f t="shared" ref="D12:D47" si="0">SUM(E12:K12)</f>
        <v>966</v>
      </c>
      <c r="E12" s="449">
        <v>677</v>
      </c>
      <c r="F12" s="442">
        <v>0</v>
      </c>
      <c r="G12" s="442">
        <v>48</v>
      </c>
      <c r="H12" s="442">
        <v>0</v>
      </c>
      <c r="I12" s="442">
        <v>203</v>
      </c>
      <c r="J12" s="442">
        <v>38</v>
      </c>
      <c r="K12" s="443">
        <v>0</v>
      </c>
      <c r="L12" s="310">
        <f t="shared" ref="L12:L47" si="1">SUM(M12:S12)</f>
        <v>1005</v>
      </c>
      <c r="M12" s="441">
        <v>677</v>
      </c>
      <c r="N12" s="442">
        <v>0</v>
      </c>
      <c r="O12" s="442">
        <v>48</v>
      </c>
      <c r="P12" s="442">
        <v>39</v>
      </c>
      <c r="Q12" s="442">
        <v>203</v>
      </c>
      <c r="R12" s="442">
        <v>38</v>
      </c>
      <c r="S12" s="443">
        <v>0</v>
      </c>
      <c r="T12" s="453">
        <f t="shared" ref="T12:T47" si="2">SUM(U12:AA12)</f>
        <v>961</v>
      </c>
      <c r="U12" s="465">
        <v>759</v>
      </c>
      <c r="V12" s="951">
        <v>0</v>
      </c>
      <c r="W12" s="951">
        <v>48</v>
      </c>
      <c r="X12" s="466">
        <v>0</v>
      </c>
      <c r="Y12" s="466">
        <v>120</v>
      </c>
      <c r="Z12" s="466">
        <v>34</v>
      </c>
      <c r="AA12" s="443">
        <v>0</v>
      </c>
      <c r="AB12" s="684"/>
      <c r="AC12" s="685"/>
      <c r="AD12" s="686"/>
      <c r="AE12" s="686"/>
      <c r="AF12" s="686"/>
      <c r="AG12" s="686"/>
      <c r="AH12" s="686"/>
      <c r="AI12" s="686"/>
      <c r="AJ12" s="686"/>
      <c r="AK12" s="686"/>
      <c r="AL12" s="686"/>
      <c r="AM12" s="686"/>
      <c r="AN12" s="686"/>
      <c r="AO12" s="686"/>
      <c r="AP12" s="686"/>
      <c r="AQ12" s="686"/>
      <c r="AR12" s="686"/>
      <c r="AS12" s="686"/>
      <c r="AT12" s="686"/>
      <c r="AU12" s="686"/>
      <c r="AV12" s="686"/>
      <c r="AW12" s="686"/>
      <c r="AX12" s="686"/>
      <c r="AY12" s="686"/>
      <c r="AZ12" s="686"/>
      <c r="BA12" s="686"/>
      <c r="BB12" s="686"/>
      <c r="BC12" s="686"/>
      <c r="BD12" s="686"/>
      <c r="BE12" s="686"/>
      <c r="BF12" s="686"/>
      <c r="BG12" s="686"/>
      <c r="BH12" s="686"/>
      <c r="BI12" s="686"/>
      <c r="BJ12" s="686"/>
      <c r="BK12" s="686"/>
      <c r="BL12" s="686"/>
      <c r="BM12" s="686"/>
      <c r="BN12" s="686"/>
      <c r="BO12" s="686"/>
      <c r="BP12" s="686"/>
      <c r="BQ12" s="686"/>
      <c r="BR12" s="686"/>
      <c r="BS12" s="686"/>
      <c r="BT12" s="686"/>
      <c r="BU12" s="686"/>
      <c r="BV12" s="686"/>
      <c r="BW12" s="686"/>
      <c r="BX12" s="686"/>
      <c r="BY12" s="686"/>
      <c r="BZ12" s="686"/>
      <c r="CA12" s="686"/>
      <c r="CB12" s="686"/>
      <c r="CC12" s="686"/>
      <c r="CD12" s="686"/>
      <c r="CE12" s="686"/>
      <c r="CF12" s="686"/>
      <c r="CG12" s="686"/>
      <c r="CH12" s="686"/>
      <c r="CI12" s="686"/>
      <c r="CJ12" s="686"/>
      <c r="CK12" s="686"/>
      <c r="CL12" s="686"/>
      <c r="CM12" s="686"/>
      <c r="CN12" s="686"/>
      <c r="CO12" s="686"/>
      <c r="CP12" s="686"/>
      <c r="CQ12" s="686"/>
      <c r="CR12" s="686"/>
      <c r="CS12" s="686"/>
      <c r="CT12" s="686"/>
      <c r="CU12" s="686"/>
      <c r="CV12" s="686"/>
      <c r="CW12" s="686"/>
      <c r="CX12" s="686"/>
      <c r="CY12" s="686"/>
      <c r="CZ12" s="686"/>
      <c r="DA12" s="686"/>
      <c r="DB12" s="686"/>
      <c r="DC12" s="686"/>
      <c r="DD12" s="686"/>
      <c r="DE12" s="686"/>
      <c r="DF12" s="686"/>
      <c r="DG12" s="686"/>
      <c r="DH12" s="686"/>
      <c r="DI12" s="686"/>
      <c r="DJ12" s="686"/>
      <c r="DK12" s="686"/>
      <c r="DL12" s="686"/>
      <c r="DM12" s="686"/>
      <c r="DN12" s="686"/>
      <c r="DO12" s="686"/>
      <c r="DP12" s="686"/>
      <c r="DQ12" s="686"/>
      <c r="DR12" s="686"/>
      <c r="DS12" s="686"/>
      <c r="DT12" s="686"/>
      <c r="DU12" s="686"/>
      <c r="DV12" s="686"/>
      <c r="DW12" s="686"/>
      <c r="DX12" s="686"/>
      <c r="DY12" s="686"/>
      <c r="DZ12" s="686"/>
      <c r="EA12" s="686"/>
      <c r="EB12" s="686"/>
      <c r="EC12" s="686"/>
      <c r="ED12" s="686"/>
      <c r="EE12" s="686"/>
      <c r="EF12" s="686"/>
      <c r="EG12" s="686"/>
      <c r="EH12" s="686"/>
      <c r="EI12" s="686"/>
      <c r="EJ12" s="686"/>
      <c r="EK12" s="686"/>
      <c r="EL12" s="686"/>
      <c r="EM12" s="686"/>
      <c r="EN12" s="686"/>
      <c r="EO12" s="686"/>
      <c r="EP12" s="686"/>
      <c r="EQ12" s="686"/>
      <c r="ER12" s="686"/>
      <c r="ES12" s="686"/>
      <c r="ET12" s="686"/>
      <c r="EU12" s="686"/>
      <c r="EV12" s="686"/>
      <c r="EW12" s="686"/>
      <c r="EX12" s="686"/>
      <c r="EY12" s="686"/>
      <c r="EZ12" s="686"/>
      <c r="FA12" s="686"/>
      <c r="FB12" s="686"/>
      <c r="FC12" s="686"/>
      <c r="FD12" s="686"/>
      <c r="FE12" s="686"/>
      <c r="FF12" s="686"/>
      <c r="FG12" s="686"/>
      <c r="FH12" s="686"/>
      <c r="FI12" s="686"/>
      <c r="FJ12" s="686"/>
      <c r="FK12" s="686"/>
      <c r="FL12" s="686"/>
      <c r="FM12" s="686"/>
      <c r="FN12" s="686"/>
      <c r="FO12" s="686"/>
      <c r="FP12" s="686"/>
      <c r="FQ12" s="686"/>
      <c r="FR12" s="686"/>
      <c r="FS12" s="686"/>
      <c r="FT12" s="686"/>
      <c r="FU12" s="686"/>
      <c r="FV12" s="686"/>
      <c r="FW12" s="686"/>
      <c r="FX12" s="686"/>
      <c r="FY12" s="686"/>
      <c r="FZ12" s="686"/>
      <c r="GA12" s="686"/>
      <c r="GB12" s="686"/>
      <c r="GC12" s="686"/>
      <c r="GD12" s="686"/>
      <c r="GE12" s="686"/>
      <c r="GF12" s="686"/>
      <c r="GG12" s="686"/>
      <c r="GH12" s="686"/>
      <c r="GI12" s="686"/>
      <c r="GJ12" s="686"/>
      <c r="GK12" s="686"/>
      <c r="GL12" s="686"/>
      <c r="GM12" s="686"/>
      <c r="GN12" s="686"/>
      <c r="GO12" s="686"/>
      <c r="GP12" s="686"/>
      <c r="GQ12" s="686"/>
      <c r="GR12" s="686"/>
      <c r="GS12" s="686"/>
      <c r="GT12" s="686"/>
      <c r="GU12" s="686"/>
      <c r="GV12" s="686"/>
      <c r="GW12" s="686"/>
      <c r="GX12" s="686"/>
      <c r="GY12" s="686"/>
      <c r="GZ12" s="686"/>
      <c r="HA12" s="686"/>
      <c r="HB12" s="686"/>
      <c r="HC12" s="686"/>
      <c r="HD12" s="686"/>
      <c r="HE12" s="686"/>
      <c r="HF12" s="686"/>
      <c r="HG12" s="686"/>
      <c r="HH12" s="686"/>
    </row>
    <row r="13" spans="1:216" s="38" customFormat="1" ht="30" customHeight="1" x14ac:dyDescent="0.25">
      <c r="A13" s="523" t="s">
        <v>157</v>
      </c>
      <c r="B13" s="524" t="s">
        <v>158</v>
      </c>
      <c r="C13" s="367" t="s">
        <v>34</v>
      </c>
      <c r="D13" s="310">
        <f t="shared" si="0"/>
        <v>4609</v>
      </c>
      <c r="E13" s="450">
        <v>3214</v>
      </c>
      <c r="F13" s="445">
        <v>18</v>
      </c>
      <c r="G13" s="445">
        <v>682</v>
      </c>
      <c r="H13" s="445">
        <v>0</v>
      </c>
      <c r="I13" s="445">
        <v>36</v>
      </c>
      <c r="J13" s="445">
        <v>659</v>
      </c>
      <c r="K13" s="446">
        <v>0</v>
      </c>
      <c r="L13" s="310">
        <f t="shared" si="1"/>
        <v>4609</v>
      </c>
      <c r="M13" s="444">
        <v>3214</v>
      </c>
      <c r="N13" s="445">
        <v>18</v>
      </c>
      <c r="O13" s="445">
        <v>682</v>
      </c>
      <c r="P13" s="445">
        <v>0</v>
      </c>
      <c r="Q13" s="445">
        <v>36</v>
      </c>
      <c r="R13" s="445">
        <v>659</v>
      </c>
      <c r="S13" s="446">
        <v>0</v>
      </c>
      <c r="T13" s="454">
        <f t="shared" si="2"/>
        <v>5339</v>
      </c>
      <c r="U13" s="458">
        <v>3394</v>
      </c>
      <c r="V13" s="952">
        <v>33</v>
      </c>
      <c r="W13" s="952">
        <v>686</v>
      </c>
      <c r="X13" s="900">
        <v>0</v>
      </c>
      <c r="Y13" s="900">
        <v>20</v>
      </c>
      <c r="Z13" s="900">
        <v>400</v>
      </c>
      <c r="AA13" s="446">
        <v>806</v>
      </c>
      <c r="AB13" s="684"/>
      <c r="AC13" s="685"/>
      <c r="AD13" s="686"/>
      <c r="AE13" s="686"/>
      <c r="AF13" s="686"/>
      <c r="AG13" s="686"/>
      <c r="AH13" s="686"/>
      <c r="AI13" s="686"/>
      <c r="AJ13" s="686"/>
      <c r="AK13" s="686"/>
      <c r="AL13" s="686"/>
      <c r="AM13" s="686"/>
      <c r="AN13" s="686"/>
      <c r="AO13" s="686"/>
      <c r="AP13" s="686"/>
      <c r="AQ13" s="686"/>
      <c r="AR13" s="686"/>
      <c r="AS13" s="686"/>
      <c r="AT13" s="686"/>
      <c r="AU13" s="686"/>
      <c r="AV13" s="686"/>
      <c r="AW13" s="686"/>
      <c r="AX13" s="686"/>
      <c r="AY13" s="686"/>
      <c r="AZ13" s="686"/>
      <c r="BA13" s="686"/>
      <c r="BB13" s="686"/>
      <c r="BC13" s="686"/>
      <c r="BD13" s="686"/>
      <c r="BE13" s="686"/>
      <c r="BF13" s="686"/>
      <c r="BG13" s="686"/>
      <c r="BH13" s="686"/>
      <c r="BI13" s="686"/>
      <c r="BJ13" s="686"/>
      <c r="BK13" s="686"/>
      <c r="BL13" s="686"/>
      <c r="BM13" s="686"/>
      <c r="BN13" s="686"/>
      <c r="BO13" s="686"/>
      <c r="BP13" s="686"/>
      <c r="BQ13" s="686"/>
      <c r="BR13" s="686"/>
      <c r="BS13" s="686"/>
      <c r="BT13" s="686"/>
      <c r="BU13" s="686"/>
      <c r="BV13" s="686"/>
      <c r="BW13" s="686"/>
      <c r="BX13" s="686"/>
      <c r="BY13" s="686"/>
      <c r="BZ13" s="686"/>
      <c r="CA13" s="686"/>
      <c r="CB13" s="686"/>
      <c r="CC13" s="686"/>
      <c r="CD13" s="686"/>
      <c r="CE13" s="686"/>
      <c r="CF13" s="686"/>
      <c r="CG13" s="686"/>
      <c r="CH13" s="686"/>
      <c r="CI13" s="686"/>
      <c r="CJ13" s="686"/>
      <c r="CK13" s="686"/>
      <c r="CL13" s="686"/>
      <c r="CM13" s="686"/>
      <c r="CN13" s="686"/>
      <c r="CO13" s="686"/>
      <c r="CP13" s="686"/>
      <c r="CQ13" s="686"/>
      <c r="CR13" s="686"/>
      <c r="CS13" s="686"/>
      <c r="CT13" s="686"/>
      <c r="CU13" s="686"/>
      <c r="CV13" s="686"/>
      <c r="CW13" s="686"/>
      <c r="CX13" s="686"/>
      <c r="CY13" s="686"/>
      <c r="CZ13" s="686"/>
      <c r="DA13" s="686"/>
      <c r="DB13" s="686"/>
      <c r="DC13" s="686"/>
      <c r="DD13" s="686"/>
      <c r="DE13" s="686"/>
      <c r="DF13" s="686"/>
      <c r="DG13" s="686"/>
      <c r="DH13" s="686"/>
      <c r="DI13" s="686"/>
      <c r="DJ13" s="686"/>
      <c r="DK13" s="686"/>
      <c r="DL13" s="686"/>
      <c r="DM13" s="686"/>
      <c r="DN13" s="686"/>
      <c r="DO13" s="686"/>
      <c r="DP13" s="686"/>
      <c r="DQ13" s="686"/>
      <c r="DR13" s="686"/>
      <c r="DS13" s="686"/>
      <c r="DT13" s="686"/>
      <c r="DU13" s="686"/>
      <c r="DV13" s="686"/>
      <c r="DW13" s="686"/>
      <c r="DX13" s="686"/>
      <c r="DY13" s="686"/>
      <c r="DZ13" s="686"/>
      <c r="EA13" s="686"/>
      <c r="EB13" s="686"/>
      <c r="EC13" s="686"/>
      <c r="ED13" s="686"/>
      <c r="EE13" s="686"/>
      <c r="EF13" s="686"/>
      <c r="EG13" s="686"/>
      <c r="EH13" s="686"/>
      <c r="EI13" s="686"/>
      <c r="EJ13" s="686"/>
      <c r="EK13" s="686"/>
      <c r="EL13" s="686"/>
      <c r="EM13" s="686"/>
      <c r="EN13" s="686"/>
      <c r="EO13" s="686"/>
      <c r="EP13" s="686"/>
      <c r="EQ13" s="686"/>
      <c r="ER13" s="686"/>
      <c r="ES13" s="686"/>
      <c r="ET13" s="686"/>
      <c r="EU13" s="686"/>
      <c r="EV13" s="686"/>
      <c r="EW13" s="686"/>
      <c r="EX13" s="686"/>
      <c r="EY13" s="686"/>
      <c r="EZ13" s="686"/>
      <c r="FA13" s="686"/>
      <c r="FB13" s="686"/>
      <c r="FC13" s="686"/>
      <c r="FD13" s="686"/>
      <c r="FE13" s="686"/>
      <c r="FF13" s="686"/>
      <c r="FG13" s="686"/>
      <c r="FH13" s="686"/>
      <c r="FI13" s="686"/>
      <c r="FJ13" s="686"/>
      <c r="FK13" s="686"/>
      <c r="FL13" s="686"/>
      <c r="FM13" s="686"/>
      <c r="FN13" s="686"/>
      <c r="FO13" s="686"/>
      <c r="FP13" s="686"/>
      <c r="FQ13" s="686"/>
      <c r="FR13" s="686"/>
      <c r="FS13" s="686"/>
      <c r="FT13" s="686"/>
      <c r="FU13" s="686"/>
      <c r="FV13" s="686"/>
      <c r="FW13" s="686"/>
      <c r="FX13" s="686"/>
      <c r="FY13" s="686"/>
      <c r="FZ13" s="686"/>
      <c r="GA13" s="686"/>
      <c r="GB13" s="686"/>
      <c r="GC13" s="686"/>
      <c r="GD13" s="686"/>
      <c r="GE13" s="686"/>
      <c r="GF13" s="686"/>
      <c r="GG13" s="686"/>
      <c r="GH13" s="686"/>
      <c r="GI13" s="686"/>
      <c r="GJ13" s="686"/>
      <c r="GK13" s="686"/>
      <c r="GL13" s="686"/>
      <c r="GM13" s="686"/>
      <c r="GN13" s="686"/>
      <c r="GO13" s="686"/>
      <c r="GP13" s="686"/>
      <c r="GQ13" s="686"/>
      <c r="GR13" s="686"/>
      <c r="GS13" s="686"/>
      <c r="GT13" s="686"/>
      <c r="GU13" s="686"/>
      <c r="GV13" s="686"/>
      <c r="GW13" s="686"/>
      <c r="GX13" s="686"/>
      <c r="GY13" s="686"/>
      <c r="GZ13" s="686"/>
      <c r="HA13" s="686"/>
      <c r="HB13" s="686"/>
      <c r="HC13" s="686"/>
      <c r="HD13" s="686"/>
      <c r="HE13" s="686"/>
      <c r="HF13" s="686"/>
      <c r="HG13" s="686"/>
      <c r="HH13" s="686"/>
    </row>
    <row r="14" spans="1:216" s="38" customFormat="1" ht="30" customHeight="1" x14ac:dyDescent="0.25">
      <c r="A14" s="523" t="s">
        <v>159</v>
      </c>
      <c r="B14" s="524" t="s">
        <v>160</v>
      </c>
      <c r="C14" s="367" t="s">
        <v>425</v>
      </c>
      <c r="D14" s="310">
        <f t="shared" si="0"/>
        <v>18635</v>
      </c>
      <c r="E14" s="450">
        <v>5756</v>
      </c>
      <c r="F14" s="445">
        <v>0</v>
      </c>
      <c r="G14" s="445">
        <v>3937</v>
      </c>
      <c r="H14" s="445">
        <v>0</v>
      </c>
      <c r="I14" s="445">
        <v>6010</v>
      </c>
      <c r="J14" s="445">
        <v>2932</v>
      </c>
      <c r="K14" s="446">
        <v>0</v>
      </c>
      <c r="L14" s="310">
        <f t="shared" si="1"/>
        <v>18635</v>
      </c>
      <c r="M14" s="444">
        <v>5756</v>
      </c>
      <c r="N14" s="445">
        <v>0</v>
      </c>
      <c r="O14" s="445">
        <v>3937</v>
      </c>
      <c r="P14" s="445">
        <v>0</v>
      </c>
      <c r="Q14" s="445">
        <v>6010</v>
      </c>
      <c r="R14" s="445">
        <v>2932</v>
      </c>
      <c r="S14" s="446">
        <v>0</v>
      </c>
      <c r="T14" s="454">
        <f t="shared" si="2"/>
        <v>15932</v>
      </c>
      <c r="U14" s="458">
        <v>5756</v>
      </c>
      <c r="V14" s="952">
        <v>0</v>
      </c>
      <c r="W14" s="952">
        <v>3976</v>
      </c>
      <c r="X14" s="900">
        <v>0</v>
      </c>
      <c r="Y14" s="900">
        <v>3500</v>
      </c>
      <c r="Z14" s="900">
        <v>2700</v>
      </c>
      <c r="AA14" s="446">
        <v>0</v>
      </c>
      <c r="AB14" s="684"/>
      <c r="AC14" s="685"/>
      <c r="AD14" s="686"/>
      <c r="AE14" s="686"/>
      <c r="AF14" s="686"/>
      <c r="AG14" s="686"/>
      <c r="AH14" s="686"/>
      <c r="AI14" s="686"/>
      <c r="AJ14" s="686"/>
      <c r="AK14" s="686"/>
      <c r="AL14" s="686"/>
      <c r="AM14" s="686"/>
      <c r="AN14" s="686"/>
      <c r="AO14" s="686"/>
      <c r="AP14" s="686"/>
      <c r="AQ14" s="686"/>
      <c r="AR14" s="686"/>
      <c r="AS14" s="686"/>
      <c r="AT14" s="686"/>
      <c r="AU14" s="686"/>
      <c r="AV14" s="686"/>
      <c r="AW14" s="686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6"/>
      <c r="BN14" s="686"/>
      <c r="BO14" s="686"/>
      <c r="BP14" s="686"/>
      <c r="BQ14" s="686"/>
      <c r="BR14" s="686"/>
      <c r="BS14" s="686"/>
      <c r="BT14" s="686"/>
      <c r="BU14" s="686"/>
      <c r="BV14" s="686"/>
      <c r="BW14" s="686"/>
      <c r="BX14" s="686"/>
      <c r="BY14" s="686"/>
      <c r="BZ14" s="686"/>
      <c r="CA14" s="686"/>
      <c r="CB14" s="686"/>
      <c r="CC14" s="686"/>
      <c r="CD14" s="686"/>
      <c r="CE14" s="686"/>
      <c r="CF14" s="686"/>
      <c r="CG14" s="686"/>
      <c r="CH14" s="686"/>
      <c r="CI14" s="686"/>
      <c r="CJ14" s="686"/>
      <c r="CK14" s="686"/>
      <c r="CL14" s="686"/>
      <c r="CM14" s="686"/>
      <c r="CN14" s="686"/>
      <c r="CO14" s="686"/>
      <c r="CP14" s="686"/>
      <c r="CQ14" s="686"/>
      <c r="CR14" s="686"/>
      <c r="CS14" s="686"/>
      <c r="CT14" s="686"/>
      <c r="CU14" s="686"/>
      <c r="CV14" s="686"/>
      <c r="CW14" s="686"/>
      <c r="CX14" s="686"/>
      <c r="CY14" s="686"/>
      <c r="CZ14" s="686"/>
      <c r="DA14" s="686"/>
      <c r="DB14" s="686"/>
      <c r="DC14" s="686"/>
      <c r="DD14" s="686"/>
      <c r="DE14" s="686"/>
      <c r="DF14" s="686"/>
      <c r="DG14" s="686"/>
      <c r="DH14" s="686"/>
      <c r="DI14" s="686"/>
      <c r="DJ14" s="686"/>
      <c r="DK14" s="686"/>
      <c r="DL14" s="686"/>
      <c r="DM14" s="686"/>
      <c r="DN14" s="686"/>
      <c r="DO14" s="686"/>
      <c r="DP14" s="686"/>
      <c r="DQ14" s="686"/>
      <c r="DR14" s="686"/>
      <c r="DS14" s="686"/>
      <c r="DT14" s="686"/>
      <c r="DU14" s="686"/>
      <c r="DV14" s="686"/>
      <c r="DW14" s="686"/>
      <c r="DX14" s="686"/>
      <c r="DY14" s="686"/>
      <c r="DZ14" s="686"/>
      <c r="EA14" s="686"/>
      <c r="EB14" s="686"/>
      <c r="EC14" s="686"/>
      <c r="ED14" s="686"/>
      <c r="EE14" s="686"/>
      <c r="EF14" s="686"/>
      <c r="EG14" s="686"/>
      <c r="EH14" s="686"/>
      <c r="EI14" s="686"/>
      <c r="EJ14" s="686"/>
      <c r="EK14" s="686"/>
      <c r="EL14" s="686"/>
      <c r="EM14" s="686"/>
      <c r="EN14" s="686"/>
      <c r="EO14" s="686"/>
      <c r="EP14" s="686"/>
      <c r="EQ14" s="686"/>
      <c r="ER14" s="686"/>
      <c r="ES14" s="686"/>
      <c r="ET14" s="686"/>
      <c r="EU14" s="686"/>
      <c r="EV14" s="686"/>
      <c r="EW14" s="686"/>
      <c r="EX14" s="686"/>
      <c r="EY14" s="686"/>
      <c r="EZ14" s="686"/>
      <c r="FA14" s="686"/>
      <c r="FB14" s="686"/>
      <c r="FC14" s="686"/>
      <c r="FD14" s="686"/>
      <c r="FE14" s="686"/>
      <c r="FF14" s="686"/>
      <c r="FG14" s="686"/>
      <c r="FH14" s="686"/>
      <c r="FI14" s="686"/>
      <c r="FJ14" s="686"/>
      <c r="FK14" s="686"/>
      <c r="FL14" s="686"/>
      <c r="FM14" s="686"/>
      <c r="FN14" s="686"/>
      <c r="FO14" s="686"/>
      <c r="FP14" s="686"/>
      <c r="FQ14" s="686"/>
      <c r="FR14" s="686"/>
      <c r="FS14" s="686"/>
      <c r="FT14" s="686"/>
      <c r="FU14" s="686"/>
      <c r="FV14" s="686"/>
      <c r="FW14" s="686"/>
      <c r="FX14" s="686"/>
      <c r="FY14" s="686"/>
      <c r="FZ14" s="686"/>
      <c r="GA14" s="686"/>
      <c r="GB14" s="686"/>
      <c r="GC14" s="686"/>
      <c r="GD14" s="686"/>
      <c r="GE14" s="686"/>
      <c r="GF14" s="686"/>
      <c r="GG14" s="686"/>
      <c r="GH14" s="686"/>
      <c r="GI14" s="686"/>
      <c r="GJ14" s="686"/>
      <c r="GK14" s="686"/>
      <c r="GL14" s="686"/>
      <c r="GM14" s="686"/>
      <c r="GN14" s="686"/>
      <c r="GO14" s="686"/>
      <c r="GP14" s="686"/>
      <c r="GQ14" s="686"/>
      <c r="GR14" s="686"/>
      <c r="GS14" s="686"/>
      <c r="GT14" s="686"/>
      <c r="GU14" s="686"/>
      <c r="GV14" s="686"/>
      <c r="GW14" s="686"/>
      <c r="GX14" s="686"/>
      <c r="GY14" s="686"/>
      <c r="GZ14" s="686"/>
      <c r="HA14" s="686"/>
      <c r="HB14" s="686"/>
      <c r="HC14" s="686"/>
      <c r="HD14" s="686"/>
      <c r="HE14" s="686"/>
      <c r="HF14" s="686"/>
      <c r="HG14" s="686"/>
      <c r="HH14" s="686"/>
    </row>
    <row r="15" spans="1:216" s="38" customFormat="1" ht="30" customHeight="1" x14ac:dyDescent="0.25">
      <c r="A15" s="523" t="s">
        <v>161</v>
      </c>
      <c r="B15" s="524" t="s">
        <v>158</v>
      </c>
      <c r="C15" s="367" t="s">
        <v>283</v>
      </c>
      <c r="D15" s="310">
        <f t="shared" si="0"/>
        <v>1503</v>
      </c>
      <c r="E15" s="450">
        <v>671</v>
      </c>
      <c r="F15" s="445">
        <v>0</v>
      </c>
      <c r="G15" s="445">
        <v>193</v>
      </c>
      <c r="H15" s="445">
        <v>0</v>
      </c>
      <c r="I15" s="445">
        <v>479</v>
      </c>
      <c r="J15" s="445">
        <v>160</v>
      </c>
      <c r="K15" s="446">
        <v>0</v>
      </c>
      <c r="L15" s="310">
        <f t="shared" si="1"/>
        <v>1575</v>
      </c>
      <c r="M15" s="444">
        <v>671</v>
      </c>
      <c r="N15" s="445">
        <v>0</v>
      </c>
      <c r="O15" s="445">
        <v>193</v>
      </c>
      <c r="P15" s="445">
        <v>72</v>
      </c>
      <c r="Q15" s="445">
        <v>479</v>
      </c>
      <c r="R15" s="445">
        <v>160</v>
      </c>
      <c r="S15" s="446">
        <v>0</v>
      </c>
      <c r="T15" s="454">
        <f t="shared" si="2"/>
        <v>1534</v>
      </c>
      <c r="U15" s="458">
        <v>671</v>
      </c>
      <c r="V15" s="952">
        <v>0</v>
      </c>
      <c r="W15" s="952">
        <v>193</v>
      </c>
      <c r="X15" s="900">
        <v>0</v>
      </c>
      <c r="Y15" s="900">
        <v>300</v>
      </c>
      <c r="Z15" s="900">
        <v>150</v>
      </c>
      <c r="AA15" s="446">
        <v>220</v>
      </c>
      <c r="AB15" s="684"/>
      <c r="AC15" s="685"/>
      <c r="AD15" s="686"/>
      <c r="AE15" s="686"/>
      <c r="AF15" s="686"/>
      <c r="AG15" s="686"/>
      <c r="AH15" s="686"/>
      <c r="AI15" s="686"/>
      <c r="AJ15" s="686"/>
      <c r="AK15" s="686"/>
      <c r="AL15" s="686"/>
      <c r="AM15" s="686"/>
      <c r="AN15" s="686"/>
      <c r="AO15" s="686"/>
      <c r="AP15" s="686"/>
      <c r="AQ15" s="686"/>
      <c r="AR15" s="686"/>
      <c r="AS15" s="686"/>
      <c r="AT15" s="686"/>
      <c r="AU15" s="686"/>
      <c r="AV15" s="686"/>
      <c r="AW15" s="686"/>
      <c r="AX15" s="686"/>
      <c r="AY15" s="686"/>
      <c r="AZ15" s="686"/>
      <c r="BA15" s="686"/>
      <c r="BB15" s="686"/>
      <c r="BC15" s="686"/>
      <c r="BD15" s="686"/>
      <c r="BE15" s="686"/>
      <c r="BF15" s="686"/>
      <c r="BG15" s="686"/>
      <c r="BH15" s="686"/>
      <c r="BI15" s="686"/>
      <c r="BJ15" s="686"/>
      <c r="BK15" s="686"/>
      <c r="BL15" s="686"/>
      <c r="BM15" s="686"/>
      <c r="BN15" s="686"/>
      <c r="BO15" s="686"/>
      <c r="BP15" s="686"/>
      <c r="BQ15" s="686"/>
      <c r="BR15" s="686"/>
      <c r="BS15" s="686"/>
      <c r="BT15" s="686"/>
      <c r="BU15" s="686"/>
      <c r="BV15" s="686"/>
      <c r="BW15" s="686"/>
      <c r="BX15" s="686"/>
      <c r="BY15" s="686"/>
      <c r="BZ15" s="686"/>
      <c r="CA15" s="686"/>
      <c r="CB15" s="686"/>
      <c r="CC15" s="686"/>
      <c r="CD15" s="686"/>
      <c r="CE15" s="686"/>
      <c r="CF15" s="686"/>
      <c r="CG15" s="686"/>
      <c r="CH15" s="686"/>
      <c r="CI15" s="686"/>
      <c r="CJ15" s="686"/>
      <c r="CK15" s="686"/>
      <c r="CL15" s="686"/>
      <c r="CM15" s="686"/>
      <c r="CN15" s="686"/>
      <c r="CO15" s="686"/>
      <c r="CP15" s="686"/>
      <c r="CQ15" s="686"/>
      <c r="CR15" s="686"/>
      <c r="CS15" s="686"/>
      <c r="CT15" s="686"/>
      <c r="CU15" s="686"/>
      <c r="CV15" s="686"/>
      <c r="CW15" s="686"/>
      <c r="CX15" s="686"/>
      <c r="CY15" s="686"/>
      <c r="CZ15" s="686"/>
      <c r="DA15" s="686"/>
      <c r="DB15" s="686"/>
      <c r="DC15" s="686"/>
      <c r="DD15" s="686"/>
      <c r="DE15" s="686"/>
      <c r="DF15" s="686"/>
      <c r="DG15" s="686"/>
      <c r="DH15" s="686"/>
      <c r="DI15" s="686"/>
      <c r="DJ15" s="686"/>
      <c r="DK15" s="686"/>
      <c r="DL15" s="686"/>
      <c r="DM15" s="686"/>
      <c r="DN15" s="686"/>
      <c r="DO15" s="686"/>
      <c r="DP15" s="686"/>
      <c r="DQ15" s="686"/>
      <c r="DR15" s="686"/>
      <c r="DS15" s="686"/>
      <c r="DT15" s="686"/>
      <c r="DU15" s="686"/>
      <c r="DV15" s="686"/>
      <c r="DW15" s="686"/>
      <c r="DX15" s="686"/>
      <c r="DY15" s="686"/>
      <c r="DZ15" s="686"/>
      <c r="EA15" s="686"/>
      <c r="EB15" s="686"/>
      <c r="EC15" s="686"/>
      <c r="ED15" s="686"/>
      <c r="EE15" s="686"/>
      <c r="EF15" s="686"/>
      <c r="EG15" s="686"/>
      <c r="EH15" s="686"/>
      <c r="EI15" s="686"/>
      <c r="EJ15" s="686"/>
      <c r="EK15" s="686"/>
      <c r="EL15" s="686"/>
      <c r="EM15" s="686"/>
      <c r="EN15" s="686"/>
      <c r="EO15" s="686"/>
      <c r="EP15" s="686"/>
      <c r="EQ15" s="686"/>
      <c r="ER15" s="686"/>
      <c r="ES15" s="686"/>
      <c r="ET15" s="686"/>
      <c r="EU15" s="686"/>
      <c r="EV15" s="686"/>
      <c r="EW15" s="686"/>
      <c r="EX15" s="686"/>
      <c r="EY15" s="686"/>
      <c r="EZ15" s="686"/>
      <c r="FA15" s="686"/>
      <c r="FB15" s="686"/>
      <c r="FC15" s="686"/>
      <c r="FD15" s="686"/>
      <c r="FE15" s="686"/>
      <c r="FF15" s="686"/>
      <c r="FG15" s="686"/>
      <c r="FH15" s="686"/>
      <c r="FI15" s="686"/>
      <c r="FJ15" s="686"/>
      <c r="FK15" s="686"/>
      <c r="FL15" s="686"/>
      <c r="FM15" s="686"/>
      <c r="FN15" s="686"/>
      <c r="FO15" s="686"/>
      <c r="FP15" s="686"/>
      <c r="FQ15" s="686"/>
      <c r="FR15" s="686"/>
      <c r="FS15" s="686"/>
      <c r="FT15" s="686"/>
      <c r="FU15" s="686"/>
      <c r="FV15" s="686"/>
      <c r="FW15" s="686"/>
      <c r="FX15" s="686"/>
      <c r="FY15" s="686"/>
      <c r="FZ15" s="686"/>
      <c r="GA15" s="686"/>
      <c r="GB15" s="686"/>
      <c r="GC15" s="686"/>
      <c r="GD15" s="686"/>
      <c r="GE15" s="686"/>
      <c r="GF15" s="686"/>
      <c r="GG15" s="686"/>
      <c r="GH15" s="686"/>
      <c r="GI15" s="686"/>
      <c r="GJ15" s="686"/>
      <c r="GK15" s="686"/>
      <c r="GL15" s="686"/>
      <c r="GM15" s="686"/>
      <c r="GN15" s="686"/>
      <c r="GO15" s="686"/>
      <c r="GP15" s="686"/>
      <c r="GQ15" s="686"/>
      <c r="GR15" s="686"/>
      <c r="GS15" s="686"/>
      <c r="GT15" s="686"/>
      <c r="GU15" s="686"/>
      <c r="GV15" s="686"/>
      <c r="GW15" s="686"/>
      <c r="GX15" s="686"/>
      <c r="GY15" s="686"/>
      <c r="GZ15" s="686"/>
      <c r="HA15" s="686"/>
      <c r="HB15" s="686"/>
      <c r="HC15" s="686"/>
      <c r="HD15" s="686"/>
      <c r="HE15" s="686"/>
      <c r="HF15" s="686"/>
      <c r="HG15" s="686"/>
      <c r="HH15" s="686"/>
    </row>
    <row r="16" spans="1:216" s="38" customFormat="1" ht="30" customHeight="1" x14ac:dyDescent="0.25">
      <c r="A16" s="523" t="s">
        <v>162</v>
      </c>
      <c r="B16" s="524" t="s">
        <v>158</v>
      </c>
      <c r="C16" s="367" t="s">
        <v>284</v>
      </c>
      <c r="D16" s="310">
        <f t="shared" si="0"/>
        <v>2187</v>
      </c>
      <c r="E16" s="450">
        <v>1354</v>
      </c>
      <c r="F16" s="445">
        <v>0</v>
      </c>
      <c r="G16" s="445">
        <v>154</v>
      </c>
      <c r="H16" s="445">
        <v>0</v>
      </c>
      <c r="I16" s="445">
        <v>569</v>
      </c>
      <c r="J16" s="445">
        <v>110</v>
      </c>
      <c r="K16" s="446">
        <v>0</v>
      </c>
      <c r="L16" s="310">
        <f t="shared" si="1"/>
        <v>2199</v>
      </c>
      <c r="M16" s="444">
        <v>1354</v>
      </c>
      <c r="N16" s="445">
        <v>0</v>
      </c>
      <c r="O16" s="445">
        <v>154</v>
      </c>
      <c r="P16" s="445">
        <v>12</v>
      </c>
      <c r="Q16" s="445">
        <v>569</v>
      </c>
      <c r="R16" s="445">
        <v>110</v>
      </c>
      <c r="S16" s="446">
        <v>0</v>
      </c>
      <c r="T16" s="454">
        <f t="shared" si="2"/>
        <v>2188</v>
      </c>
      <c r="U16" s="458">
        <v>1354</v>
      </c>
      <c r="V16" s="952">
        <v>0</v>
      </c>
      <c r="W16" s="952">
        <v>154</v>
      </c>
      <c r="X16" s="900">
        <v>0</v>
      </c>
      <c r="Y16" s="900">
        <v>570</v>
      </c>
      <c r="Z16" s="900">
        <v>110</v>
      </c>
      <c r="AA16" s="446">
        <v>0</v>
      </c>
      <c r="AB16" s="684"/>
      <c r="AC16" s="685"/>
      <c r="AD16" s="686"/>
      <c r="AE16" s="686"/>
      <c r="AF16" s="686"/>
      <c r="AG16" s="686"/>
      <c r="AH16" s="686"/>
      <c r="AI16" s="686"/>
      <c r="AJ16" s="686"/>
      <c r="AK16" s="686"/>
      <c r="AL16" s="686"/>
      <c r="AM16" s="686"/>
      <c r="AN16" s="686"/>
      <c r="AO16" s="686"/>
      <c r="AP16" s="686"/>
      <c r="AQ16" s="686"/>
      <c r="AR16" s="686"/>
      <c r="AS16" s="686"/>
      <c r="AT16" s="686"/>
      <c r="AU16" s="686"/>
      <c r="AV16" s="686"/>
      <c r="AW16" s="686"/>
      <c r="AX16" s="686"/>
      <c r="AY16" s="686"/>
      <c r="AZ16" s="686"/>
      <c r="BA16" s="686"/>
      <c r="BB16" s="686"/>
      <c r="BC16" s="686"/>
      <c r="BD16" s="686"/>
      <c r="BE16" s="686"/>
      <c r="BF16" s="686"/>
      <c r="BG16" s="686"/>
      <c r="BH16" s="686"/>
      <c r="BI16" s="686"/>
      <c r="BJ16" s="686"/>
      <c r="BK16" s="686"/>
      <c r="BL16" s="686"/>
      <c r="BM16" s="686"/>
      <c r="BN16" s="686"/>
      <c r="BO16" s="686"/>
      <c r="BP16" s="686"/>
      <c r="BQ16" s="686"/>
      <c r="BR16" s="686"/>
      <c r="BS16" s="686"/>
      <c r="BT16" s="686"/>
      <c r="BU16" s="686"/>
      <c r="BV16" s="686"/>
      <c r="BW16" s="686"/>
      <c r="BX16" s="686"/>
      <c r="BY16" s="686"/>
      <c r="BZ16" s="686"/>
      <c r="CA16" s="686"/>
      <c r="CB16" s="686"/>
      <c r="CC16" s="686"/>
      <c r="CD16" s="686"/>
      <c r="CE16" s="686"/>
      <c r="CF16" s="686"/>
      <c r="CG16" s="686"/>
      <c r="CH16" s="686"/>
      <c r="CI16" s="686"/>
      <c r="CJ16" s="686"/>
      <c r="CK16" s="686"/>
      <c r="CL16" s="686"/>
      <c r="CM16" s="686"/>
      <c r="CN16" s="686"/>
      <c r="CO16" s="686"/>
      <c r="CP16" s="686"/>
      <c r="CQ16" s="686"/>
      <c r="CR16" s="686"/>
      <c r="CS16" s="686"/>
      <c r="CT16" s="686"/>
      <c r="CU16" s="686"/>
      <c r="CV16" s="686"/>
      <c r="CW16" s="686"/>
      <c r="CX16" s="686"/>
      <c r="CY16" s="686"/>
      <c r="CZ16" s="686"/>
      <c r="DA16" s="686"/>
      <c r="DB16" s="686"/>
      <c r="DC16" s="686"/>
      <c r="DD16" s="686"/>
      <c r="DE16" s="686"/>
      <c r="DF16" s="686"/>
      <c r="DG16" s="686"/>
      <c r="DH16" s="686"/>
      <c r="DI16" s="686"/>
      <c r="DJ16" s="686"/>
      <c r="DK16" s="686"/>
      <c r="DL16" s="686"/>
      <c r="DM16" s="686"/>
      <c r="DN16" s="686"/>
      <c r="DO16" s="686"/>
      <c r="DP16" s="686"/>
      <c r="DQ16" s="686"/>
      <c r="DR16" s="686"/>
      <c r="DS16" s="686"/>
      <c r="DT16" s="686"/>
      <c r="DU16" s="686"/>
      <c r="DV16" s="686"/>
      <c r="DW16" s="686"/>
      <c r="DX16" s="686"/>
      <c r="DY16" s="686"/>
      <c r="DZ16" s="686"/>
      <c r="EA16" s="686"/>
      <c r="EB16" s="686"/>
      <c r="EC16" s="686"/>
      <c r="ED16" s="686"/>
      <c r="EE16" s="686"/>
      <c r="EF16" s="686"/>
      <c r="EG16" s="686"/>
      <c r="EH16" s="686"/>
      <c r="EI16" s="686"/>
      <c r="EJ16" s="686"/>
      <c r="EK16" s="686"/>
      <c r="EL16" s="686"/>
      <c r="EM16" s="686"/>
      <c r="EN16" s="686"/>
      <c r="EO16" s="686"/>
      <c r="EP16" s="686"/>
      <c r="EQ16" s="686"/>
      <c r="ER16" s="686"/>
      <c r="ES16" s="686"/>
      <c r="ET16" s="686"/>
      <c r="EU16" s="686"/>
      <c r="EV16" s="686"/>
      <c r="EW16" s="686"/>
      <c r="EX16" s="686"/>
      <c r="EY16" s="686"/>
      <c r="EZ16" s="686"/>
      <c r="FA16" s="686"/>
      <c r="FB16" s="686"/>
      <c r="FC16" s="686"/>
      <c r="FD16" s="686"/>
      <c r="FE16" s="686"/>
      <c r="FF16" s="686"/>
      <c r="FG16" s="686"/>
      <c r="FH16" s="686"/>
      <c r="FI16" s="686"/>
      <c r="FJ16" s="686"/>
      <c r="FK16" s="686"/>
      <c r="FL16" s="686"/>
      <c r="FM16" s="686"/>
      <c r="FN16" s="686"/>
      <c r="FO16" s="686"/>
      <c r="FP16" s="686"/>
      <c r="FQ16" s="686"/>
      <c r="FR16" s="686"/>
      <c r="FS16" s="686"/>
      <c r="FT16" s="686"/>
      <c r="FU16" s="686"/>
      <c r="FV16" s="686"/>
      <c r="FW16" s="686"/>
      <c r="FX16" s="686"/>
      <c r="FY16" s="686"/>
      <c r="FZ16" s="686"/>
      <c r="GA16" s="686"/>
      <c r="GB16" s="686"/>
      <c r="GC16" s="686"/>
      <c r="GD16" s="686"/>
      <c r="GE16" s="686"/>
      <c r="GF16" s="686"/>
      <c r="GG16" s="686"/>
      <c r="GH16" s="686"/>
      <c r="GI16" s="686"/>
      <c r="GJ16" s="686"/>
      <c r="GK16" s="686"/>
      <c r="GL16" s="686"/>
      <c r="GM16" s="686"/>
      <c r="GN16" s="686"/>
      <c r="GO16" s="686"/>
      <c r="GP16" s="686"/>
      <c r="GQ16" s="686"/>
      <c r="GR16" s="686"/>
      <c r="GS16" s="686"/>
      <c r="GT16" s="686"/>
      <c r="GU16" s="686"/>
      <c r="GV16" s="686"/>
      <c r="GW16" s="686"/>
      <c r="GX16" s="686"/>
      <c r="GY16" s="686"/>
      <c r="GZ16" s="686"/>
      <c r="HA16" s="686"/>
      <c r="HB16" s="686"/>
      <c r="HC16" s="686"/>
      <c r="HD16" s="686"/>
      <c r="HE16" s="686"/>
      <c r="HF16" s="686"/>
      <c r="HG16" s="686"/>
      <c r="HH16" s="686"/>
    </row>
    <row r="17" spans="1:216" s="38" customFormat="1" ht="30" customHeight="1" x14ac:dyDescent="0.25">
      <c r="A17" s="523" t="s">
        <v>163</v>
      </c>
      <c r="B17" s="524" t="s">
        <v>164</v>
      </c>
      <c r="C17" s="367" t="s">
        <v>35</v>
      </c>
      <c r="D17" s="310">
        <f t="shared" si="0"/>
        <v>2941</v>
      </c>
      <c r="E17" s="450">
        <v>1566</v>
      </c>
      <c r="F17" s="445">
        <v>0</v>
      </c>
      <c r="G17" s="445">
        <v>188</v>
      </c>
      <c r="H17" s="445">
        <v>0</v>
      </c>
      <c r="I17" s="445">
        <v>826</v>
      </c>
      <c r="J17" s="445">
        <v>361</v>
      </c>
      <c r="K17" s="446">
        <v>0</v>
      </c>
      <c r="L17" s="310">
        <f t="shared" si="1"/>
        <v>3101</v>
      </c>
      <c r="M17" s="444">
        <v>1656</v>
      </c>
      <c r="N17" s="445">
        <v>0</v>
      </c>
      <c r="O17" s="445">
        <v>188</v>
      </c>
      <c r="P17" s="445">
        <v>70</v>
      </c>
      <c r="Q17" s="445">
        <v>826</v>
      </c>
      <c r="R17" s="445">
        <v>361</v>
      </c>
      <c r="S17" s="446">
        <v>0</v>
      </c>
      <c r="T17" s="454">
        <f t="shared" si="2"/>
        <v>3020</v>
      </c>
      <c r="U17" s="458">
        <v>1989</v>
      </c>
      <c r="V17" s="952">
        <v>0</v>
      </c>
      <c r="W17" s="952">
        <v>201</v>
      </c>
      <c r="X17" s="900">
        <v>0</v>
      </c>
      <c r="Y17" s="900">
        <v>500</v>
      </c>
      <c r="Z17" s="900">
        <v>330</v>
      </c>
      <c r="AA17" s="446">
        <v>0</v>
      </c>
      <c r="AB17" s="684"/>
      <c r="AC17" s="685"/>
      <c r="AD17" s="686"/>
      <c r="AE17" s="686"/>
      <c r="AF17" s="686"/>
      <c r="AG17" s="686"/>
      <c r="AH17" s="686"/>
      <c r="AI17" s="686"/>
      <c r="AJ17" s="686"/>
      <c r="AK17" s="686"/>
      <c r="AL17" s="686"/>
      <c r="AM17" s="686"/>
      <c r="AN17" s="686"/>
      <c r="AO17" s="686"/>
      <c r="AP17" s="686"/>
      <c r="AQ17" s="686"/>
      <c r="AR17" s="686"/>
      <c r="AS17" s="686"/>
      <c r="AT17" s="686"/>
      <c r="AU17" s="686"/>
      <c r="AV17" s="686"/>
      <c r="AW17" s="686"/>
      <c r="AX17" s="686"/>
      <c r="AY17" s="686"/>
      <c r="AZ17" s="686"/>
      <c r="BA17" s="686"/>
      <c r="BB17" s="686"/>
      <c r="BC17" s="686"/>
      <c r="BD17" s="686"/>
      <c r="BE17" s="686"/>
      <c r="BF17" s="686"/>
      <c r="BG17" s="686"/>
      <c r="BH17" s="686"/>
      <c r="BI17" s="686"/>
      <c r="BJ17" s="686"/>
      <c r="BK17" s="686"/>
      <c r="BL17" s="686"/>
      <c r="BM17" s="686"/>
      <c r="BN17" s="686"/>
      <c r="BO17" s="686"/>
      <c r="BP17" s="686"/>
      <c r="BQ17" s="686"/>
      <c r="BR17" s="686"/>
      <c r="BS17" s="686"/>
      <c r="BT17" s="686"/>
      <c r="BU17" s="686"/>
      <c r="BV17" s="686"/>
      <c r="BW17" s="686"/>
      <c r="BX17" s="686"/>
      <c r="BY17" s="686"/>
      <c r="BZ17" s="686"/>
      <c r="CA17" s="686"/>
      <c r="CB17" s="686"/>
      <c r="CC17" s="686"/>
      <c r="CD17" s="686"/>
      <c r="CE17" s="686"/>
      <c r="CF17" s="686"/>
      <c r="CG17" s="686"/>
      <c r="CH17" s="686"/>
      <c r="CI17" s="686"/>
      <c r="CJ17" s="686"/>
      <c r="CK17" s="686"/>
      <c r="CL17" s="686"/>
      <c r="CM17" s="686"/>
      <c r="CN17" s="686"/>
      <c r="CO17" s="686"/>
      <c r="CP17" s="686"/>
      <c r="CQ17" s="686"/>
      <c r="CR17" s="686"/>
      <c r="CS17" s="686"/>
      <c r="CT17" s="686"/>
      <c r="CU17" s="686"/>
      <c r="CV17" s="686"/>
      <c r="CW17" s="686"/>
      <c r="CX17" s="686"/>
      <c r="CY17" s="686"/>
      <c r="CZ17" s="686"/>
      <c r="DA17" s="686"/>
      <c r="DB17" s="686"/>
      <c r="DC17" s="686"/>
      <c r="DD17" s="686"/>
      <c r="DE17" s="686"/>
      <c r="DF17" s="686"/>
      <c r="DG17" s="686"/>
      <c r="DH17" s="686"/>
      <c r="DI17" s="686"/>
      <c r="DJ17" s="686"/>
      <c r="DK17" s="686"/>
      <c r="DL17" s="686"/>
      <c r="DM17" s="686"/>
      <c r="DN17" s="686"/>
      <c r="DO17" s="686"/>
      <c r="DP17" s="686"/>
      <c r="DQ17" s="686"/>
      <c r="DR17" s="686"/>
      <c r="DS17" s="686"/>
      <c r="DT17" s="686"/>
      <c r="DU17" s="686"/>
      <c r="DV17" s="686"/>
      <c r="DW17" s="686"/>
      <c r="DX17" s="686"/>
      <c r="DY17" s="686"/>
      <c r="DZ17" s="686"/>
      <c r="EA17" s="686"/>
      <c r="EB17" s="686"/>
      <c r="EC17" s="686"/>
      <c r="ED17" s="686"/>
      <c r="EE17" s="686"/>
      <c r="EF17" s="686"/>
      <c r="EG17" s="686"/>
      <c r="EH17" s="686"/>
      <c r="EI17" s="686"/>
      <c r="EJ17" s="686"/>
      <c r="EK17" s="686"/>
      <c r="EL17" s="686"/>
      <c r="EM17" s="686"/>
      <c r="EN17" s="686"/>
      <c r="EO17" s="686"/>
      <c r="EP17" s="686"/>
      <c r="EQ17" s="686"/>
      <c r="ER17" s="686"/>
      <c r="ES17" s="686"/>
      <c r="ET17" s="686"/>
      <c r="EU17" s="686"/>
      <c r="EV17" s="686"/>
      <c r="EW17" s="686"/>
      <c r="EX17" s="686"/>
      <c r="EY17" s="686"/>
      <c r="EZ17" s="686"/>
      <c r="FA17" s="686"/>
      <c r="FB17" s="686"/>
      <c r="FC17" s="686"/>
      <c r="FD17" s="686"/>
      <c r="FE17" s="686"/>
      <c r="FF17" s="686"/>
      <c r="FG17" s="686"/>
      <c r="FH17" s="686"/>
      <c r="FI17" s="686"/>
      <c r="FJ17" s="686"/>
      <c r="FK17" s="686"/>
      <c r="FL17" s="686"/>
      <c r="FM17" s="686"/>
      <c r="FN17" s="686"/>
      <c r="FO17" s="686"/>
      <c r="FP17" s="686"/>
      <c r="FQ17" s="686"/>
      <c r="FR17" s="686"/>
      <c r="FS17" s="686"/>
      <c r="FT17" s="686"/>
      <c r="FU17" s="686"/>
      <c r="FV17" s="686"/>
      <c r="FW17" s="686"/>
      <c r="FX17" s="686"/>
      <c r="FY17" s="686"/>
      <c r="FZ17" s="686"/>
      <c r="GA17" s="686"/>
      <c r="GB17" s="686"/>
      <c r="GC17" s="686"/>
      <c r="GD17" s="686"/>
      <c r="GE17" s="686"/>
      <c r="GF17" s="686"/>
      <c r="GG17" s="686"/>
      <c r="GH17" s="686"/>
      <c r="GI17" s="686"/>
      <c r="GJ17" s="686"/>
      <c r="GK17" s="686"/>
      <c r="GL17" s="686"/>
      <c r="GM17" s="686"/>
      <c r="GN17" s="686"/>
      <c r="GO17" s="686"/>
      <c r="GP17" s="686"/>
      <c r="GQ17" s="686"/>
      <c r="GR17" s="686"/>
      <c r="GS17" s="686"/>
      <c r="GT17" s="686"/>
      <c r="GU17" s="686"/>
      <c r="GV17" s="686"/>
      <c r="GW17" s="686"/>
      <c r="GX17" s="686"/>
      <c r="GY17" s="686"/>
      <c r="GZ17" s="686"/>
      <c r="HA17" s="686"/>
      <c r="HB17" s="686"/>
      <c r="HC17" s="686"/>
      <c r="HD17" s="686"/>
      <c r="HE17" s="686"/>
      <c r="HF17" s="686"/>
      <c r="HG17" s="686"/>
      <c r="HH17" s="686"/>
    </row>
    <row r="18" spans="1:216" s="38" customFormat="1" ht="30" customHeight="1" x14ac:dyDescent="0.25">
      <c r="A18" s="523" t="s">
        <v>165</v>
      </c>
      <c r="B18" s="524" t="s">
        <v>166</v>
      </c>
      <c r="C18" s="367" t="s">
        <v>285</v>
      </c>
      <c r="D18" s="310">
        <f t="shared" si="0"/>
        <v>5278</v>
      </c>
      <c r="E18" s="450">
        <v>4512</v>
      </c>
      <c r="F18" s="445">
        <v>12</v>
      </c>
      <c r="G18" s="445">
        <v>14</v>
      </c>
      <c r="H18" s="445">
        <v>200</v>
      </c>
      <c r="I18" s="445">
        <v>5</v>
      </c>
      <c r="J18" s="445">
        <v>535</v>
      </c>
      <c r="K18" s="446">
        <v>0</v>
      </c>
      <c r="L18" s="310">
        <f t="shared" si="1"/>
        <v>5278</v>
      </c>
      <c r="M18" s="444">
        <v>4512</v>
      </c>
      <c r="N18" s="445">
        <v>12</v>
      </c>
      <c r="O18" s="445">
        <v>14</v>
      </c>
      <c r="P18" s="445">
        <v>200</v>
      </c>
      <c r="Q18" s="445">
        <v>5</v>
      </c>
      <c r="R18" s="445">
        <v>535</v>
      </c>
      <c r="S18" s="446">
        <v>0</v>
      </c>
      <c r="T18" s="454">
        <f t="shared" si="2"/>
        <v>4735</v>
      </c>
      <c r="U18" s="458">
        <v>2328</v>
      </c>
      <c r="V18" s="952">
        <v>8</v>
      </c>
      <c r="W18" s="952">
        <v>14</v>
      </c>
      <c r="X18" s="900">
        <v>200</v>
      </c>
      <c r="Y18" s="900">
        <v>5</v>
      </c>
      <c r="Z18" s="900">
        <v>480</v>
      </c>
      <c r="AA18" s="446">
        <v>1700</v>
      </c>
      <c r="AB18" s="684"/>
      <c r="AC18" s="685"/>
      <c r="AD18" s="686"/>
      <c r="AE18" s="686"/>
      <c r="AF18" s="686"/>
      <c r="AG18" s="686"/>
      <c r="AH18" s="686"/>
      <c r="AI18" s="686"/>
      <c r="AJ18" s="686"/>
      <c r="AK18" s="686"/>
      <c r="AL18" s="686"/>
      <c r="AM18" s="686"/>
      <c r="AN18" s="686"/>
      <c r="AO18" s="686"/>
      <c r="AP18" s="686"/>
      <c r="AQ18" s="686"/>
      <c r="AR18" s="686"/>
      <c r="AS18" s="686"/>
      <c r="AT18" s="686"/>
      <c r="AU18" s="686"/>
      <c r="AV18" s="686"/>
      <c r="AW18" s="686"/>
      <c r="AX18" s="686"/>
      <c r="AY18" s="686"/>
      <c r="AZ18" s="686"/>
      <c r="BA18" s="686"/>
      <c r="BB18" s="686"/>
      <c r="BC18" s="686"/>
      <c r="BD18" s="686"/>
      <c r="BE18" s="686"/>
      <c r="BF18" s="686"/>
      <c r="BG18" s="686"/>
      <c r="BH18" s="686"/>
      <c r="BI18" s="686"/>
      <c r="BJ18" s="686"/>
      <c r="BK18" s="686"/>
      <c r="BL18" s="686"/>
      <c r="BM18" s="686"/>
      <c r="BN18" s="686"/>
      <c r="BO18" s="686"/>
      <c r="BP18" s="686"/>
      <c r="BQ18" s="686"/>
      <c r="BR18" s="686"/>
      <c r="BS18" s="686"/>
      <c r="BT18" s="686"/>
      <c r="BU18" s="686"/>
      <c r="BV18" s="686"/>
      <c r="BW18" s="686"/>
      <c r="BX18" s="686"/>
      <c r="BY18" s="686"/>
      <c r="BZ18" s="686"/>
      <c r="CA18" s="686"/>
      <c r="CB18" s="686"/>
      <c r="CC18" s="686"/>
      <c r="CD18" s="686"/>
      <c r="CE18" s="686"/>
      <c r="CF18" s="686"/>
      <c r="CG18" s="686"/>
      <c r="CH18" s="686"/>
      <c r="CI18" s="686"/>
      <c r="CJ18" s="686"/>
      <c r="CK18" s="686"/>
      <c r="CL18" s="686"/>
      <c r="CM18" s="686"/>
      <c r="CN18" s="686"/>
      <c r="CO18" s="686"/>
      <c r="CP18" s="686"/>
      <c r="CQ18" s="686"/>
      <c r="CR18" s="686"/>
      <c r="CS18" s="686"/>
      <c r="CT18" s="686"/>
      <c r="CU18" s="686"/>
      <c r="CV18" s="686"/>
      <c r="CW18" s="686"/>
      <c r="CX18" s="686"/>
      <c r="CY18" s="686"/>
      <c r="CZ18" s="686"/>
      <c r="DA18" s="686"/>
      <c r="DB18" s="686"/>
      <c r="DC18" s="686"/>
      <c r="DD18" s="686"/>
      <c r="DE18" s="686"/>
      <c r="DF18" s="686"/>
      <c r="DG18" s="686"/>
      <c r="DH18" s="686"/>
      <c r="DI18" s="686"/>
      <c r="DJ18" s="686"/>
      <c r="DK18" s="686"/>
      <c r="DL18" s="686"/>
      <c r="DM18" s="686"/>
      <c r="DN18" s="686"/>
      <c r="DO18" s="686"/>
      <c r="DP18" s="686"/>
      <c r="DQ18" s="686"/>
      <c r="DR18" s="686"/>
      <c r="DS18" s="686"/>
      <c r="DT18" s="686"/>
      <c r="DU18" s="686"/>
      <c r="DV18" s="686"/>
      <c r="DW18" s="686"/>
      <c r="DX18" s="686"/>
      <c r="DY18" s="686"/>
      <c r="DZ18" s="686"/>
      <c r="EA18" s="686"/>
      <c r="EB18" s="686"/>
      <c r="EC18" s="686"/>
      <c r="ED18" s="686"/>
      <c r="EE18" s="686"/>
      <c r="EF18" s="686"/>
      <c r="EG18" s="686"/>
      <c r="EH18" s="686"/>
      <c r="EI18" s="686"/>
      <c r="EJ18" s="686"/>
      <c r="EK18" s="686"/>
      <c r="EL18" s="686"/>
      <c r="EM18" s="686"/>
      <c r="EN18" s="686"/>
      <c r="EO18" s="686"/>
      <c r="EP18" s="686"/>
      <c r="EQ18" s="686"/>
      <c r="ER18" s="686"/>
      <c r="ES18" s="686"/>
      <c r="ET18" s="686"/>
      <c r="EU18" s="686"/>
      <c r="EV18" s="686"/>
      <c r="EW18" s="686"/>
      <c r="EX18" s="686"/>
      <c r="EY18" s="686"/>
      <c r="EZ18" s="686"/>
      <c r="FA18" s="686"/>
      <c r="FB18" s="686"/>
      <c r="FC18" s="686"/>
      <c r="FD18" s="686"/>
      <c r="FE18" s="686"/>
      <c r="FF18" s="686"/>
      <c r="FG18" s="686"/>
      <c r="FH18" s="686"/>
      <c r="FI18" s="686"/>
      <c r="FJ18" s="686"/>
      <c r="FK18" s="686"/>
      <c r="FL18" s="686"/>
      <c r="FM18" s="686"/>
      <c r="FN18" s="686"/>
      <c r="FO18" s="686"/>
      <c r="FP18" s="686"/>
      <c r="FQ18" s="686"/>
      <c r="FR18" s="686"/>
      <c r="FS18" s="686"/>
      <c r="FT18" s="686"/>
      <c r="FU18" s="686"/>
      <c r="FV18" s="686"/>
      <c r="FW18" s="686"/>
      <c r="FX18" s="686"/>
      <c r="FY18" s="686"/>
      <c r="FZ18" s="686"/>
      <c r="GA18" s="686"/>
      <c r="GB18" s="686"/>
      <c r="GC18" s="686"/>
      <c r="GD18" s="686"/>
      <c r="GE18" s="686"/>
      <c r="GF18" s="686"/>
      <c r="GG18" s="686"/>
      <c r="GH18" s="686"/>
      <c r="GI18" s="686"/>
      <c r="GJ18" s="686"/>
      <c r="GK18" s="686"/>
      <c r="GL18" s="686"/>
      <c r="GM18" s="686"/>
      <c r="GN18" s="686"/>
      <c r="GO18" s="686"/>
      <c r="GP18" s="686"/>
      <c r="GQ18" s="686"/>
      <c r="GR18" s="686"/>
      <c r="GS18" s="686"/>
      <c r="GT18" s="686"/>
      <c r="GU18" s="686"/>
      <c r="GV18" s="686"/>
      <c r="GW18" s="686"/>
      <c r="GX18" s="686"/>
      <c r="GY18" s="686"/>
      <c r="GZ18" s="686"/>
      <c r="HA18" s="686"/>
      <c r="HB18" s="686"/>
      <c r="HC18" s="686"/>
      <c r="HD18" s="686"/>
      <c r="HE18" s="686"/>
      <c r="HF18" s="686"/>
      <c r="HG18" s="686"/>
      <c r="HH18" s="686"/>
    </row>
    <row r="19" spans="1:216" s="38" customFormat="1" ht="30" customHeight="1" x14ac:dyDescent="0.25">
      <c r="A19" s="523" t="s">
        <v>167</v>
      </c>
      <c r="B19" s="524" t="s">
        <v>166</v>
      </c>
      <c r="C19" s="367" t="s">
        <v>286</v>
      </c>
      <c r="D19" s="310">
        <f t="shared" si="0"/>
        <v>6100</v>
      </c>
      <c r="E19" s="450">
        <v>3782</v>
      </c>
      <c r="F19" s="445">
        <v>0</v>
      </c>
      <c r="G19" s="445">
        <v>1032</v>
      </c>
      <c r="H19" s="445">
        <v>200</v>
      </c>
      <c r="I19" s="445">
        <v>0</v>
      </c>
      <c r="J19" s="445">
        <v>1086</v>
      </c>
      <c r="K19" s="446">
        <v>0</v>
      </c>
      <c r="L19" s="310">
        <f t="shared" si="1"/>
        <v>5100</v>
      </c>
      <c r="M19" s="444">
        <v>2782</v>
      </c>
      <c r="N19" s="445">
        <v>0</v>
      </c>
      <c r="O19" s="445">
        <v>1032</v>
      </c>
      <c r="P19" s="445">
        <v>200</v>
      </c>
      <c r="Q19" s="445">
        <v>0</v>
      </c>
      <c r="R19" s="445">
        <v>1086</v>
      </c>
      <c r="S19" s="446">
        <v>0</v>
      </c>
      <c r="T19" s="454">
        <f t="shared" si="2"/>
        <v>5341</v>
      </c>
      <c r="U19" s="458">
        <v>1600</v>
      </c>
      <c r="V19" s="952">
        <v>0</v>
      </c>
      <c r="W19" s="952">
        <v>1041</v>
      </c>
      <c r="X19" s="900">
        <v>200</v>
      </c>
      <c r="Y19" s="900">
        <v>0</v>
      </c>
      <c r="Z19" s="900">
        <v>900</v>
      </c>
      <c r="AA19" s="446">
        <v>1600</v>
      </c>
      <c r="AB19" s="684"/>
      <c r="AC19" s="685"/>
      <c r="AD19" s="686"/>
      <c r="AE19" s="686"/>
      <c r="AF19" s="686"/>
      <c r="AG19" s="686"/>
      <c r="AH19" s="686"/>
      <c r="AI19" s="686"/>
      <c r="AJ19" s="686"/>
      <c r="AK19" s="686"/>
      <c r="AL19" s="686"/>
      <c r="AM19" s="686"/>
      <c r="AN19" s="686"/>
      <c r="AO19" s="686"/>
      <c r="AP19" s="686"/>
      <c r="AQ19" s="686"/>
      <c r="AR19" s="686"/>
      <c r="AS19" s="686"/>
      <c r="AT19" s="686"/>
      <c r="AU19" s="686"/>
      <c r="AV19" s="686"/>
      <c r="AW19" s="686"/>
      <c r="AX19" s="686"/>
      <c r="AY19" s="686"/>
      <c r="AZ19" s="686"/>
      <c r="BA19" s="686"/>
      <c r="BB19" s="686"/>
      <c r="BC19" s="686"/>
      <c r="BD19" s="686"/>
      <c r="BE19" s="686"/>
      <c r="BF19" s="686"/>
      <c r="BG19" s="686"/>
      <c r="BH19" s="686"/>
      <c r="BI19" s="686"/>
      <c r="BJ19" s="686"/>
      <c r="BK19" s="686"/>
      <c r="BL19" s="686"/>
      <c r="BM19" s="686"/>
      <c r="BN19" s="686"/>
      <c r="BO19" s="686"/>
      <c r="BP19" s="686"/>
      <c r="BQ19" s="686"/>
      <c r="BR19" s="686"/>
      <c r="BS19" s="686"/>
      <c r="BT19" s="686"/>
      <c r="BU19" s="686"/>
      <c r="BV19" s="686"/>
      <c r="BW19" s="686"/>
      <c r="BX19" s="686"/>
      <c r="BY19" s="686"/>
      <c r="BZ19" s="686"/>
      <c r="CA19" s="686"/>
      <c r="CB19" s="686"/>
      <c r="CC19" s="686"/>
      <c r="CD19" s="686"/>
      <c r="CE19" s="686"/>
      <c r="CF19" s="686"/>
      <c r="CG19" s="686"/>
      <c r="CH19" s="686"/>
      <c r="CI19" s="686"/>
      <c r="CJ19" s="686"/>
      <c r="CK19" s="686"/>
      <c r="CL19" s="686"/>
      <c r="CM19" s="686"/>
      <c r="CN19" s="686"/>
      <c r="CO19" s="686"/>
      <c r="CP19" s="686"/>
      <c r="CQ19" s="686"/>
      <c r="CR19" s="686"/>
      <c r="CS19" s="686"/>
      <c r="CT19" s="686"/>
      <c r="CU19" s="686"/>
      <c r="CV19" s="686"/>
      <c r="CW19" s="686"/>
      <c r="CX19" s="686"/>
      <c r="CY19" s="686"/>
      <c r="CZ19" s="686"/>
      <c r="DA19" s="686"/>
      <c r="DB19" s="686"/>
      <c r="DC19" s="686"/>
      <c r="DD19" s="686"/>
      <c r="DE19" s="686"/>
      <c r="DF19" s="686"/>
      <c r="DG19" s="686"/>
      <c r="DH19" s="686"/>
      <c r="DI19" s="686"/>
      <c r="DJ19" s="686"/>
      <c r="DK19" s="686"/>
      <c r="DL19" s="686"/>
      <c r="DM19" s="686"/>
      <c r="DN19" s="686"/>
      <c r="DO19" s="686"/>
      <c r="DP19" s="686"/>
      <c r="DQ19" s="686"/>
      <c r="DR19" s="686"/>
      <c r="DS19" s="686"/>
      <c r="DT19" s="686"/>
      <c r="DU19" s="686"/>
      <c r="DV19" s="686"/>
      <c r="DW19" s="686"/>
      <c r="DX19" s="686"/>
      <c r="DY19" s="686"/>
      <c r="DZ19" s="686"/>
      <c r="EA19" s="686"/>
      <c r="EB19" s="686"/>
      <c r="EC19" s="686"/>
      <c r="ED19" s="686"/>
      <c r="EE19" s="686"/>
      <c r="EF19" s="686"/>
      <c r="EG19" s="686"/>
      <c r="EH19" s="686"/>
      <c r="EI19" s="686"/>
      <c r="EJ19" s="686"/>
      <c r="EK19" s="686"/>
      <c r="EL19" s="686"/>
      <c r="EM19" s="686"/>
      <c r="EN19" s="686"/>
      <c r="EO19" s="686"/>
      <c r="EP19" s="686"/>
      <c r="EQ19" s="686"/>
      <c r="ER19" s="686"/>
      <c r="ES19" s="686"/>
      <c r="ET19" s="686"/>
      <c r="EU19" s="686"/>
      <c r="EV19" s="686"/>
      <c r="EW19" s="686"/>
      <c r="EX19" s="686"/>
      <c r="EY19" s="686"/>
      <c r="EZ19" s="686"/>
      <c r="FA19" s="686"/>
      <c r="FB19" s="686"/>
      <c r="FC19" s="686"/>
      <c r="FD19" s="686"/>
      <c r="FE19" s="686"/>
      <c r="FF19" s="686"/>
      <c r="FG19" s="686"/>
      <c r="FH19" s="686"/>
      <c r="FI19" s="686"/>
      <c r="FJ19" s="686"/>
      <c r="FK19" s="686"/>
      <c r="FL19" s="686"/>
      <c r="FM19" s="686"/>
      <c r="FN19" s="686"/>
      <c r="FO19" s="686"/>
      <c r="FP19" s="686"/>
      <c r="FQ19" s="686"/>
      <c r="FR19" s="686"/>
      <c r="FS19" s="686"/>
      <c r="FT19" s="686"/>
      <c r="FU19" s="686"/>
      <c r="FV19" s="686"/>
      <c r="FW19" s="686"/>
      <c r="FX19" s="686"/>
      <c r="FY19" s="686"/>
      <c r="FZ19" s="686"/>
      <c r="GA19" s="686"/>
      <c r="GB19" s="686"/>
      <c r="GC19" s="686"/>
      <c r="GD19" s="686"/>
      <c r="GE19" s="686"/>
      <c r="GF19" s="686"/>
      <c r="GG19" s="686"/>
      <c r="GH19" s="686"/>
      <c r="GI19" s="686"/>
      <c r="GJ19" s="686"/>
      <c r="GK19" s="686"/>
      <c r="GL19" s="686"/>
      <c r="GM19" s="686"/>
      <c r="GN19" s="686"/>
      <c r="GO19" s="686"/>
      <c r="GP19" s="686"/>
      <c r="GQ19" s="686"/>
      <c r="GR19" s="686"/>
      <c r="GS19" s="686"/>
      <c r="GT19" s="686"/>
      <c r="GU19" s="686"/>
      <c r="GV19" s="686"/>
      <c r="GW19" s="686"/>
      <c r="GX19" s="686"/>
      <c r="GY19" s="686"/>
      <c r="GZ19" s="686"/>
      <c r="HA19" s="686"/>
      <c r="HB19" s="686"/>
      <c r="HC19" s="686"/>
      <c r="HD19" s="686"/>
      <c r="HE19" s="686"/>
      <c r="HF19" s="686"/>
      <c r="HG19" s="686"/>
      <c r="HH19" s="686"/>
    </row>
    <row r="20" spans="1:216" s="38" customFormat="1" ht="30" customHeight="1" x14ac:dyDescent="0.25">
      <c r="A20" s="523" t="s">
        <v>168</v>
      </c>
      <c r="B20" s="524" t="s">
        <v>166</v>
      </c>
      <c r="C20" s="367" t="s">
        <v>287</v>
      </c>
      <c r="D20" s="310">
        <f t="shared" si="0"/>
        <v>10940</v>
      </c>
      <c r="E20" s="450">
        <v>5305</v>
      </c>
      <c r="F20" s="445">
        <v>0</v>
      </c>
      <c r="G20" s="445">
        <v>3067</v>
      </c>
      <c r="H20" s="445">
        <v>0</v>
      </c>
      <c r="I20" s="445">
        <v>10</v>
      </c>
      <c r="J20" s="445">
        <v>2558</v>
      </c>
      <c r="K20" s="446">
        <v>0</v>
      </c>
      <c r="L20" s="310">
        <f t="shared" si="1"/>
        <v>11840</v>
      </c>
      <c r="M20" s="444">
        <v>5305</v>
      </c>
      <c r="N20" s="445">
        <v>0</v>
      </c>
      <c r="O20" s="445">
        <v>3067</v>
      </c>
      <c r="P20" s="445">
        <v>900</v>
      </c>
      <c r="Q20" s="445">
        <v>10</v>
      </c>
      <c r="R20" s="445">
        <v>2558</v>
      </c>
      <c r="S20" s="446">
        <v>0</v>
      </c>
      <c r="T20" s="454">
        <f t="shared" si="2"/>
        <v>11182</v>
      </c>
      <c r="U20" s="458">
        <v>3705</v>
      </c>
      <c r="V20" s="952">
        <v>0</v>
      </c>
      <c r="W20" s="952">
        <v>2972</v>
      </c>
      <c r="X20" s="900">
        <v>0</v>
      </c>
      <c r="Y20" s="900">
        <v>5</v>
      </c>
      <c r="Z20" s="900">
        <v>2000</v>
      </c>
      <c r="AA20" s="446">
        <v>2500</v>
      </c>
      <c r="AB20" s="684"/>
      <c r="AC20" s="685"/>
      <c r="AD20" s="686"/>
      <c r="AE20" s="686"/>
      <c r="AF20" s="686"/>
      <c r="AG20" s="686"/>
      <c r="AH20" s="686"/>
      <c r="AI20" s="686"/>
      <c r="AJ20" s="686"/>
      <c r="AK20" s="686"/>
      <c r="AL20" s="686"/>
      <c r="AM20" s="686"/>
      <c r="AN20" s="686"/>
      <c r="AO20" s="686"/>
      <c r="AP20" s="686"/>
      <c r="AQ20" s="686"/>
      <c r="AR20" s="686"/>
      <c r="AS20" s="686"/>
      <c r="AT20" s="686"/>
      <c r="AU20" s="686"/>
      <c r="AV20" s="686"/>
      <c r="AW20" s="686"/>
      <c r="AX20" s="686"/>
      <c r="AY20" s="686"/>
      <c r="AZ20" s="686"/>
      <c r="BA20" s="686"/>
      <c r="BB20" s="686"/>
      <c r="BC20" s="686"/>
      <c r="BD20" s="686"/>
      <c r="BE20" s="686"/>
      <c r="BF20" s="686"/>
      <c r="BG20" s="686"/>
      <c r="BH20" s="686"/>
      <c r="BI20" s="686"/>
      <c r="BJ20" s="686"/>
      <c r="BK20" s="686"/>
      <c r="BL20" s="686"/>
      <c r="BM20" s="686"/>
      <c r="BN20" s="686"/>
      <c r="BO20" s="686"/>
      <c r="BP20" s="686"/>
      <c r="BQ20" s="686"/>
      <c r="BR20" s="686"/>
      <c r="BS20" s="686"/>
      <c r="BT20" s="686"/>
      <c r="BU20" s="686"/>
      <c r="BV20" s="686"/>
      <c r="BW20" s="686"/>
      <c r="BX20" s="686"/>
      <c r="BY20" s="686"/>
      <c r="BZ20" s="686"/>
      <c r="CA20" s="686"/>
      <c r="CB20" s="686"/>
      <c r="CC20" s="686"/>
      <c r="CD20" s="686"/>
      <c r="CE20" s="686"/>
      <c r="CF20" s="686"/>
      <c r="CG20" s="686"/>
      <c r="CH20" s="686"/>
      <c r="CI20" s="686"/>
      <c r="CJ20" s="686"/>
      <c r="CK20" s="686"/>
      <c r="CL20" s="686"/>
      <c r="CM20" s="686"/>
      <c r="CN20" s="686"/>
      <c r="CO20" s="686"/>
      <c r="CP20" s="686"/>
      <c r="CQ20" s="686"/>
      <c r="CR20" s="686"/>
      <c r="CS20" s="686"/>
      <c r="CT20" s="686"/>
      <c r="CU20" s="686"/>
      <c r="CV20" s="686"/>
      <c r="CW20" s="686"/>
      <c r="CX20" s="686"/>
      <c r="CY20" s="686"/>
      <c r="CZ20" s="686"/>
      <c r="DA20" s="686"/>
      <c r="DB20" s="686"/>
      <c r="DC20" s="686"/>
      <c r="DD20" s="686"/>
      <c r="DE20" s="686"/>
      <c r="DF20" s="686"/>
      <c r="DG20" s="686"/>
      <c r="DH20" s="686"/>
      <c r="DI20" s="686"/>
      <c r="DJ20" s="686"/>
      <c r="DK20" s="686"/>
      <c r="DL20" s="686"/>
      <c r="DM20" s="686"/>
      <c r="DN20" s="686"/>
      <c r="DO20" s="686"/>
      <c r="DP20" s="686"/>
      <c r="DQ20" s="686"/>
      <c r="DR20" s="686"/>
      <c r="DS20" s="686"/>
      <c r="DT20" s="686"/>
      <c r="DU20" s="686"/>
      <c r="DV20" s="686"/>
      <c r="DW20" s="686"/>
      <c r="DX20" s="686"/>
      <c r="DY20" s="686"/>
      <c r="DZ20" s="686"/>
      <c r="EA20" s="686"/>
      <c r="EB20" s="686"/>
      <c r="EC20" s="686"/>
      <c r="ED20" s="686"/>
      <c r="EE20" s="686"/>
      <c r="EF20" s="686"/>
      <c r="EG20" s="686"/>
      <c r="EH20" s="686"/>
      <c r="EI20" s="686"/>
      <c r="EJ20" s="686"/>
      <c r="EK20" s="686"/>
      <c r="EL20" s="686"/>
      <c r="EM20" s="686"/>
      <c r="EN20" s="686"/>
      <c r="EO20" s="686"/>
      <c r="EP20" s="686"/>
      <c r="EQ20" s="686"/>
      <c r="ER20" s="686"/>
      <c r="ES20" s="686"/>
      <c r="ET20" s="686"/>
      <c r="EU20" s="686"/>
      <c r="EV20" s="686"/>
      <c r="EW20" s="686"/>
      <c r="EX20" s="686"/>
      <c r="EY20" s="686"/>
      <c r="EZ20" s="686"/>
      <c r="FA20" s="686"/>
      <c r="FB20" s="686"/>
      <c r="FC20" s="686"/>
      <c r="FD20" s="686"/>
      <c r="FE20" s="686"/>
      <c r="FF20" s="686"/>
      <c r="FG20" s="686"/>
      <c r="FH20" s="686"/>
      <c r="FI20" s="686"/>
      <c r="FJ20" s="686"/>
      <c r="FK20" s="686"/>
      <c r="FL20" s="686"/>
      <c r="FM20" s="686"/>
      <c r="FN20" s="686"/>
      <c r="FO20" s="686"/>
      <c r="FP20" s="686"/>
      <c r="FQ20" s="686"/>
      <c r="FR20" s="686"/>
      <c r="FS20" s="686"/>
      <c r="FT20" s="686"/>
      <c r="FU20" s="686"/>
      <c r="FV20" s="686"/>
      <c r="FW20" s="686"/>
      <c r="FX20" s="686"/>
      <c r="FY20" s="686"/>
      <c r="FZ20" s="686"/>
      <c r="GA20" s="686"/>
      <c r="GB20" s="686"/>
      <c r="GC20" s="686"/>
      <c r="GD20" s="686"/>
      <c r="GE20" s="686"/>
      <c r="GF20" s="686"/>
      <c r="GG20" s="686"/>
      <c r="GH20" s="686"/>
      <c r="GI20" s="686"/>
      <c r="GJ20" s="686"/>
      <c r="GK20" s="686"/>
      <c r="GL20" s="686"/>
      <c r="GM20" s="686"/>
      <c r="GN20" s="686"/>
      <c r="GO20" s="686"/>
      <c r="GP20" s="686"/>
      <c r="GQ20" s="686"/>
      <c r="GR20" s="686"/>
      <c r="GS20" s="686"/>
      <c r="GT20" s="686"/>
      <c r="GU20" s="686"/>
      <c r="GV20" s="686"/>
      <c r="GW20" s="686"/>
      <c r="GX20" s="686"/>
      <c r="GY20" s="686"/>
      <c r="GZ20" s="686"/>
      <c r="HA20" s="686"/>
      <c r="HB20" s="686"/>
      <c r="HC20" s="686"/>
      <c r="HD20" s="686"/>
      <c r="HE20" s="686"/>
      <c r="HF20" s="686"/>
      <c r="HG20" s="686"/>
      <c r="HH20" s="686"/>
    </row>
    <row r="21" spans="1:216" s="38" customFormat="1" ht="30" customHeight="1" x14ac:dyDescent="0.25">
      <c r="A21" s="523" t="s">
        <v>169</v>
      </c>
      <c r="B21" s="524" t="s">
        <v>166</v>
      </c>
      <c r="C21" s="367" t="s">
        <v>393</v>
      </c>
      <c r="D21" s="310">
        <f t="shared" si="0"/>
        <v>16017</v>
      </c>
      <c r="E21" s="450">
        <v>4000</v>
      </c>
      <c r="F21" s="445">
        <v>302</v>
      </c>
      <c r="G21" s="445">
        <v>3726</v>
      </c>
      <c r="H21" s="445">
        <v>0</v>
      </c>
      <c r="I21" s="445">
        <v>4889</v>
      </c>
      <c r="J21" s="445">
        <v>3100</v>
      </c>
      <c r="K21" s="446">
        <v>0</v>
      </c>
      <c r="L21" s="310">
        <f t="shared" si="1"/>
        <v>16247</v>
      </c>
      <c r="M21" s="444">
        <v>4000</v>
      </c>
      <c r="N21" s="445">
        <v>302</v>
      </c>
      <c r="O21" s="445">
        <v>3726</v>
      </c>
      <c r="P21" s="445">
        <v>230</v>
      </c>
      <c r="Q21" s="445">
        <v>4889</v>
      </c>
      <c r="R21" s="445">
        <v>3100</v>
      </c>
      <c r="S21" s="446">
        <v>0</v>
      </c>
      <c r="T21" s="454">
        <f t="shared" si="2"/>
        <v>13314</v>
      </c>
      <c r="U21" s="458">
        <v>4000</v>
      </c>
      <c r="V21" s="952">
        <v>302</v>
      </c>
      <c r="W21" s="952">
        <v>3412</v>
      </c>
      <c r="X21" s="900">
        <v>0</v>
      </c>
      <c r="Y21" s="900">
        <v>2800</v>
      </c>
      <c r="Z21" s="900">
        <v>2800</v>
      </c>
      <c r="AA21" s="446">
        <v>0</v>
      </c>
      <c r="AB21" s="684"/>
      <c r="AC21" s="685"/>
      <c r="AD21" s="686"/>
      <c r="AE21" s="686"/>
      <c r="AF21" s="686"/>
      <c r="AG21" s="686"/>
      <c r="AH21" s="686"/>
      <c r="AI21" s="686"/>
      <c r="AJ21" s="686"/>
      <c r="AK21" s="686"/>
      <c r="AL21" s="686"/>
      <c r="AM21" s="686"/>
      <c r="AN21" s="686"/>
      <c r="AO21" s="686"/>
      <c r="AP21" s="686"/>
      <c r="AQ21" s="686"/>
      <c r="AR21" s="686"/>
      <c r="AS21" s="686"/>
      <c r="AT21" s="686"/>
      <c r="AU21" s="686"/>
      <c r="AV21" s="686"/>
      <c r="AW21" s="686"/>
      <c r="AX21" s="686"/>
      <c r="AY21" s="686"/>
      <c r="AZ21" s="686"/>
      <c r="BA21" s="686"/>
      <c r="BB21" s="686"/>
      <c r="BC21" s="686"/>
      <c r="BD21" s="686"/>
      <c r="BE21" s="686"/>
      <c r="BF21" s="686"/>
      <c r="BG21" s="686"/>
      <c r="BH21" s="686"/>
      <c r="BI21" s="686"/>
      <c r="BJ21" s="686"/>
      <c r="BK21" s="686"/>
      <c r="BL21" s="686"/>
      <c r="BM21" s="686"/>
      <c r="BN21" s="686"/>
      <c r="BO21" s="686"/>
      <c r="BP21" s="686"/>
      <c r="BQ21" s="686"/>
      <c r="BR21" s="686"/>
      <c r="BS21" s="686"/>
      <c r="BT21" s="686"/>
      <c r="BU21" s="686"/>
      <c r="BV21" s="686"/>
      <c r="BW21" s="686"/>
      <c r="BX21" s="686"/>
      <c r="BY21" s="686"/>
      <c r="BZ21" s="686"/>
      <c r="CA21" s="686"/>
      <c r="CB21" s="686"/>
      <c r="CC21" s="686"/>
      <c r="CD21" s="686"/>
      <c r="CE21" s="686"/>
      <c r="CF21" s="686"/>
      <c r="CG21" s="686"/>
      <c r="CH21" s="686"/>
      <c r="CI21" s="686"/>
      <c r="CJ21" s="686"/>
      <c r="CK21" s="686"/>
      <c r="CL21" s="686"/>
      <c r="CM21" s="686"/>
      <c r="CN21" s="686"/>
      <c r="CO21" s="686"/>
      <c r="CP21" s="686"/>
      <c r="CQ21" s="686"/>
      <c r="CR21" s="686"/>
      <c r="CS21" s="686"/>
      <c r="CT21" s="686"/>
      <c r="CU21" s="686"/>
      <c r="CV21" s="686"/>
      <c r="CW21" s="686"/>
      <c r="CX21" s="686"/>
      <c r="CY21" s="686"/>
      <c r="CZ21" s="686"/>
      <c r="DA21" s="686"/>
      <c r="DB21" s="686"/>
      <c r="DC21" s="686"/>
      <c r="DD21" s="686"/>
      <c r="DE21" s="686"/>
      <c r="DF21" s="686"/>
      <c r="DG21" s="686"/>
      <c r="DH21" s="686"/>
      <c r="DI21" s="686"/>
      <c r="DJ21" s="686"/>
      <c r="DK21" s="686"/>
      <c r="DL21" s="686"/>
      <c r="DM21" s="686"/>
      <c r="DN21" s="686"/>
      <c r="DO21" s="686"/>
      <c r="DP21" s="686"/>
      <c r="DQ21" s="686"/>
      <c r="DR21" s="686"/>
      <c r="DS21" s="686"/>
      <c r="DT21" s="686"/>
      <c r="DU21" s="686"/>
      <c r="DV21" s="686"/>
      <c r="DW21" s="686"/>
      <c r="DX21" s="686"/>
      <c r="DY21" s="686"/>
      <c r="DZ21" s="686"/>
      <c r="EA21" s="686"/>
      <c r="EB21" s="686"/>
      <c r="EC21" s="686"/>
      <c r="ED21" s="686"/>
      <c r="EE21" s="686"/>
      <c r="EF21" s="686"/>
      <c r="EG21" s="686"/>
      <c r="EH21" s="686"/>
      <c r="EI21" s="686"/>
      <c r="EJ21" s="686"/>
      <c r="EK21" s="686"/>
      <c r="EL21" s="686"/>
      <c r="EM21" s="686"/>
      <c r="EN21" s="686"/>
      <c r="EO21" s="686"/>
      <c r="EP21" s="686"/>
      <c r="EQ21" s="686"/>
      <c r="ER21" s="686"/>
      <c r="ES21" s="686"/>
      <c r="ET21" s="686"/>
      <c r="EU21" s="686"/>
      <c r="EV21" s="686"/>
      <c r="EW21" s="686"/>
      <c r="EX21" s="686"/>
      <c r="EY21" s="686"/>
      <c r="EZ21" s="686"/>
      <c r="FA21" s="686"/>
      <c r="FB21" s="686"/>
      <c r="FC21" s="686"/>
      <c r="FD21" s="686"/>
      <c r="FE21" s="686"/>
      <c r="FF21" s="686"/>
      <c r="FG21" s="686"/>
      <c r="FH21" s="686"/>
      <c r="FI21" s="686"/>
      <c r="FJ21" s="686"/>
      <c r="FK21" s="686"/>
      <c r="FL21" s="686"/>
      <c r="FM21" s="686"/>
      <c r="FN21" s="686"/>
      <c r="FO21" s="686"/>
      <c r="FP21" s="686"/>
      <c r="FQ21" s="686"/>
      <c r="FR21" s="686"/>
      <c r="FS21" s="686"/>
      <c r="FT21" s="686"/>
      <c r="FU21" s="686"/>
      <c r="FV21" s="686"/>
      <c r="FW21" s="686"/>
      <c r="FX21" s="686"/>
      <c r="FY21" s="686"/>
      <c r="FZ21" s="686"/>
      <c r="GA21" s="686"/>
      <c r="GB21" s="686"/>
      <c r="GC21" s="686"/>
      <c r="GD21" s="686"/>
      <c r="GE21" s="686"/>
      <c r="GF21" s="686"/>
      <c r="GG21" s="686"/>
      <c r="GH21" s="686"/>
      <c r="GI21" s="686"/>
      <c r="GJ21" s="686"/>
      <c r="GK21" s="686"/>
      <c r="GL21" s="686"/>
      <c r="GM21" s="686"/>
      <c r="GN21" s="686"/>
      <c r="GO21" s="686"/>
      <c r="GP21" s="686"/>
      <c r="GQ21" s="686"/>
      <c r="GR21" s="686"/>
      <c r="GS21" s="686"/>
      <c r="GT21" s="686"/>
      <c r="GU21" s="686"/>
      <c r="GV21" s="686"/>
      <c r="GW21" s="686"/>
      <c r="GX21" s="686"/>
      <c r="GY21" s="686"/>
      <c r="GZ21" s="686"/>
      <c r="HA21" s="686"/>
      <c r="HB21" s="686"/>
      <c r="HC21" s="686"/>
      <c r="HD21" s="686"/>
      <c r="HE21" s="686"/>
      <c r="HF21" s="686"/>
      <c r="HG21" s="686"/>
      <c r="HH21" s="686"/>
    </row>
    <row r="22" spans="1:216" s="38" customFormat="1" ht="30" customHeight="1" x14ac:dyDescent="0.25">
      <c r="A22" s="523" t="s">
        <v>170</v>
      </c>
      <c r="B22" s="524" t="s">
        <v>166</v>
      </c>
      <c r="C22" s="367" t="s">
        <v>288</v>
      </c>
      <c r="D22" s="310">
        <f t="shared" si="0"/>
        <v>4620</v>
      </c>
      <c r="E22" s="450">
        <v>1767</v>
      </c>
      <c r="F22" s="445">
        <v>0</v>
      </c>
      <c r="G22" s="445">
        <v>976</v>
      </c>
      <c r="H22" s="445">
        <v>0</v>
      </c>
      <c r="I22" s="445">
        <v>1294</v>
      </c>
      <c r="J22" s="445">
        <v>583</v>
      </c>
      <c r="K22" s="446">
        <v>0</v>
      </c>
      <c r="L22" s="310">
        <f t="shared" si="1"/>
        <v>4633</v>
      </c>
      <c r="M22" s="444">
        <v>1767</v>
      </c>
      <c r="N22" s="445">
        <v>0</v>
      </c>
      <c r="O22" s="445">
        <v>976</v>
      </c>
      <c r="P22" s="445">
        <v>13</v>
      </c>
      <c r="Q22" s="445">
        <v>1294</v>
      </c>
      <c r="R22" s="445">
        <v>583</v>
      </c>
      <c r="S22" s="446">
        <v>0</v>
      </c>
      <c r="T22" s="454">
        <f t="shared" si="2"/>
        <v>3977</v>
      </c>
      <c r="U22" s="458">
        <v>1767</v>
      </c>
      <c r="V22" s="952">
        <v>0</v>
      </c>
      <c r="W22" s="952">
        <v>980</v>
      </c>
      <c r="X22" s="900">
        <v>0</v>
      </c>
      <c r="Y22" s="900">
        <v>750</v>
      </c>
      <c r="Z22" s="900">
        <v>480</v>
      </c>
      <c r="AA22" s="446">
        <v>0</v>
      </c>
      <c r="AB22" s="684"/>
      <c r="AC22" s="685"/>
      <c r="AD22" s="686"/>
      <c r="AE22" s="686"/>
      <c r="AF22" s="686"/>
      <c r="AG22" s="686"/>
      <c r="AH22" s="686"/>
      <c r="AI22" s="686"/>
      <c r="AJ22" s="686"/>
      <c r="AK22" s="686"/>
      <c r="AL22" s="686"/>
      <c r="AM22" s="686"/>
      <c r="AN22" s="686"/>
      <c r="AO22" s="686"/>
      <c r="AP22" s="686"/>
      <c r="AQ22" s="686"/>
      <c r="AR22" s="686"/>
      <c r="AS22" s="686"/>
      <c r="AT22" s="686"/>
      <c r="AU22" s="686"/>
      <c r="AV22" s="686"/>
      <c r="AW22" s="686"/>
      <c r="AX22" s="686"/>
      <c r="AY22" s="686"/>
      <c r="AZ22" s="686"/>
      <c r="BA22" s="686"/>
      <c r="BB22" s="686"/>
      <c r="BC22" s="686"/>
      <c r="BD22" s="686"/>
      <c r="BE22" s="686"/>
      <c r="BF22" s="686"/>
      <c r="BG22" s="686"/>
      <c r="BH22" s="686"/>
      <c r="BI22" s="686"/>
      <c r="BJ22" s="686"/>
      <c r="BK22" s="686"/>
      <c r="BL22" s="686"/>
      <c r="BM22" s="686"/>
      <c r="BN22" s="686"/>
      <c r="BO22" s="686"/>
      <c r="BP22" s="686"/>
      <c r="BQ22" s="686"/>
      <c r="BR22" s="686"/>
      <c r="BS22" s="686"/>
      <c r="BT22" s="686"/>
      <c r="BU22" s="686"/>
      <c r="BV22" s="686"/>
      <c r="BW22" s="686"/>
      <c r="BX22" s="686"/>
      <c r="BY22" s="686"/>
      <c r="BZ22" s="686"/>
      <c r="CA22" s="686"/>
      <c r="CB22" s="686"/>
      <c r="CC22" s="686"/>
      <c r="CD22" s="686"/>
      <c r="CE22" s="686"/>
      <c r="CF22" s="686"/>
      <c r="CG22" s="686"/>
      <c r="CH22" s="686"/>
      <c r="CI22" s="686"/>
      <c r="CJ22" s="686"/>
      <c r="CK22" s="686"/>
      <c r="CL22" s="686"/>
      <c r="CM22" s="686"/>
      <c r="CN22" s="686"/>
      <c r="CO22" s="686"/>
      <c r="CP22" s="686"/>
      <c r="CQ22" s="686"/>
      <c r="CR22" s="686"/>
      <c r="CS22" s="686"/>
      <c r="CT22" s="686"/>
      <c r="CU22" s="686"/>
      <c r="CV22" s="686"/>
      <c r="CW22" s="686"/>
      <c r="CX22" s="686"/>
      <c r="CY22" s="686"/>
      <c r="CZ22" s="686"/>
      <c r="DA22" s="686"/>
      <c r="DB22" s="686"/>
      <c r="DC22" s="686"/>
      <c r="DD22" s="686"/>
      <c r="DE22" s="686"/>
      <c r="DF22" s="686"/>
      <c r="DG22" s="686"/>
      <c r="DH22" s="686"/>
      <c r="DI22" s="686"/>
      <c r="DJ22" s="686"/>
      <c r="DK22" s="686"/>
      <c r="DL22" s="686"/>
      <c r="DM22" s="686"/>
      <c r="DN22" s="686"/>
      <c r="DO22" s="686"/>
      <c r="DP22" s="686"/>
      <c r="DQ22" s="686"/>
      <c r="DR22" s="686"/>
      <c r="DS22" s="686"/>
      <c r="DT22" s="686"/>
      <c r="DU22" s="686"/>
      <c r="DV22" s="686"/>
      <c r="DW22" s="686"/>
      <c r="DX22" s="686"/>
      <c r="DY22" s="686"/>
      <c r="DZ22" s="686"/>
      <c r="EA22" s="686"/>
      <c r="EB22" s="686"/>
      <c r="EC22" s="686"/>
      <c r="ED22" s="686"/>
      <c r="EE22" s="686"/>
      <c r="EF22" s="686"/>
      <c r="EG22" s="686"/>
      <c r="EH22" s="686"/>
      <c r="EI22" s="686"/>
      <c r="EJ22" s="686"/>
      <c r="EK22" s="686"/>
      <c r="EL22" s="686"/>
      <c r="EM22" s="686"/>
      <c r="EN22" s="686"/>
      <c r="EO22" s="686"/>
      <c r="EP22" s="686"/>
      <c r="EQ22" s="686"/>
      <c r="ER22" s="686"/>
      <c r="ES22" s="686"/>
      <c r="ET22" s="686"/>
      <c r="EU22" s="686"/>
      <c r="EV22" s="686"/>
      <c r="EW22" s="686"/>
      <c r="EX22" s="686"/>
      <c r="EY22" s="686"/>
      <c r="EZ22" s="686"/>
      <c r="FA22" s="686"/>
      <c r="FB22" s="686"/>
      <c r="FC22" s="686"/>
      <c r="FD22" s="686"/>
      <c r="FE22" s="686"/>
      <c r="FF22" s="686"/>
      <c r="FG22" s="686"/>
      <c r="FH22" s="686"/>
      <c r="FI22" s="686"/>
      <c r="FJ22" s="686"/>
      <c r="FK22" s="686"/>
      <c r="FL22" s="686"/>
      <c r="FM22" s="686"/>
      <c r="FN22" s="686"/>
      <c r="FO22" s="686"/>
      <c r="FP22" s="686"/>
      <c r="FQ22" s="686"/>
      <c r="FR22" s="686"/>
      <c r="FS22" s="686"/>
      <c r="FT22" s="686"/>
      <c r="FU22" s="686"/>
      <c r="FV22" s="686"/>
      <c r="FW22" s="686"/>
      <c r="FX22" s="686"/>
      <c r="FY22" s="686"/>
      <c r="FZ22" s="686"/>
      <c r="GA22" s="686"/>
      <c r="GB22" s="686"/>
      <c r="GC22" s="686"/>
      <c r="GD22" s="686"/>
      <c r="GE22" s="686"/>
      <c r="GF22" s="686"/>
      <c r="GG22" s="686"/>
      <c r="GH22" s="686"/>
      <c r="GI22" s="686"/>
      <c r="GJ22" s="686"/>
      <c r="GK22" s="686"/>
      <c r="GL22" s="686"/>
      <c r="GM22" s="686"/>
      <c r="GN22" s="686"/>
      <c r="GO22" s="686"/>
      <c r="GP22" s="686"/>
      <c r="GQ22" s="686"/>
      <c r="GR22" s="686"/>
      <c r="GS22" s="686"/>
      <c r="GT22" s="686"/>
      <c r="GU22" s="686"/>
      <c r="GV22" s="686"/>
      <c r="GW22" s="686"/>
      <c r="GX22" s="686"/>
      <c r="GY22" s="686"/>
      <c r="GZ22" s="686"/>
      <c r="HA22" s="686"/>
      <c r="HB22" s="686"/>
      <c r="HC22" s="686"/>
      <c r="HD22" s="686"/>
      <c r="HE22" s="686"/>
      <c r="HF22" s="686"/>
      <c r="HG22" s="686"/>
      <c r="HH22" s="686"/>
    </row>
    <row r="23" spans="1:216" s="38" customFormat="1" ht="30" customHeight="1" x14ac:dyDescent="0.25">
      <c r="A23" s="523" t="s">
        <v>171</v>
      </c>
      <c r="B23" s="524" t="s">
        <v>166</v>
      </c>
      <c r="C23" s="367" t="s">
        <v>289</v>
      </c>
      <c r="D23" s="310">
        <f t="shared" si="0"/>
        <v>3364</v>
      </c>
      <c r="E23" s="450">
        <v>1500</v>
      </c>
      <c r="F23" s="445">
        <v>0</v>
      </c>
      <c r="G23" s="445">
        <v>667</v>
      </c>
      <c r="H23" s="445">
        <v>0</v>
      </c>
      <c r="I23" s="445">
        <v>842</v>
      </c>
      <c r="J23" s="445">
        <v>355</v>
      </c>
      <c r="K23" s="446">
        <v>0</v>
      </c>
      <c r="L23" s="310">
        <f t="shared" si="1"/>
        <v>3364</v>
      </c>
      <c r="M23" s="444">
        <v>1500</v>
      </c>
      <c r="N23" s="445">
        <v>0</v>
      </c>
      <c r="O23" s="445">
        <v>667</v>
      </c>
      <c r="P23" s="445">
        <v>0</v>
      </c>
      <c r="Q23" s="445">
        <v>842</v>
      </c>
      <c r="R23" s="445">
        <v>355</v>
      </c>
      <c r="S23" s="446">
        <v>0</v>
      </c>
      <c r="T23" s="454">
        <f t="shared" si="2"/>
        <v>2905</v>
      </c>
      <c r="U23" s="458">
        <v>1600</v>
      </c>
      <c r="V23" s="952">
        <v>2</v>
      </c>
      <c r="W23" s="952">
        <v>643</v>
      </c>
      <c r="X23" s="900">
        <v>0</v>
      </c>
      <c r="Y23" s="900">
        <v>450</v>
      </c>
      <c r="Z23" s="900">
        <v>210</v>
      </c>
      <c r="AA23" s="446">
        <v>0</v>
      </c>
      <c r="AB23" s="684"/>
      <c r="AC23" s="685"/>
      <c r="AD23" s="686"/>
      <c r="AE23" s="686"/>
      <c r="AF23" s="686"/>
      <c r="AG23" s="686"/>
      <c r="AH23" s="686"/>
      <c r="AI23" s="686"/>
      <c r="AJ23" s="686"/>
      <c r="AK23" s="686"/>
      <c r="AL23" s="686"/>
      <c r="AM23" s="686"/>
      <c r="AN23" s="686"/>
      <c r="AO23" s="686"/>
      <c r="AP23" s="686"/>
      <c r="AQ23" s="686"/>
      <c r="AR23" s="686"/>
      <c r="AS23" s="686"/>
      <c r="AT23" s="686"/>
      <c r="AU23" s="686"/>
      <c r="AV23" s="686"/>
      <c r="AW23" s="686"/>
      <c r="AX23" s="686"/>
      <c r="AY23" s="686"/>
      <c r="AZ23" s="686"/>
      <c r="BA23" s="686"/>
      <c r="BB23" s="686"/>
      <c r="BC23" s="686"/>
      <c r="BD23" s="686"/>
      <c r="BE23" s="686"/>
      <c r="BF23" s="686"/>
      <c r="BG23" s="686"/>
      <c r="BH23" s="686"/>
      <c r="BI23" s="686"/>
      <c r="BJ23" s="686"/>
      <c r="BK23" s="686"/>
      <c r="BL23" s="686"/>
      <c r="BM23" s="686"/>
      <c r="BN23" s="686"/>
      <c r="BO23" s="686"/>
      <c r="BP23" s="686"/>
      <c r="BQ23" s="686"/>
      <c r="BR23" s="686"/>
      <c r="BS23" s="686"/>
      <c r="BT23" s="686"/>
      <c r="BU23" s="686"/>
      <c r="BV23" s="686"/>
      <c r="BW23" s="686"/>
      <c r="BX23" s="686"/>
      <c r="BY23" s="686"/>
      <c r="BZ23" s="686"/>
      <c r="CA23" s="686"/>
      <c r="CB23" s="686"/>
      <c r="CC23" s="686"/>
      <c r="CD23" s="686"/>
      <c r="CE23" s="686"/>
      <c r="CF23" s="686"/>
      <c r="CG23" s="686"/>
      <c r="CH23" s="686"/>
      <c r="CI23" s="686"/>
      <c r="CJ23" s="686"/>
      <c r="CK23" s="686"/>
      <c r="CL23" s="686"/>
      <c r="CM23" s="686"/>
      <c r="CN23" s="686"/>
      <c r="CO23" s="686"/>
      <c r="CP23" s="686"/>
      <c r="CQ23" s="686"/>
      <c r="CR23" s="686"/>
      <c r="CS23" s="686"/>
      <c r="CT23" s="686"/>
      <c r="CU23" s="686"/>
      <c r="CV23" s="686"/>
      <c r="CW23" s="686"/>
      <c r="CX23" s="686"/>
      <c r="CY23" s="686"/>
      <c r="CZ23" s="686"/>
      <c r="DA23" s="686"/>
      <c r="DB23" s="686"/>
      <c r="DC23" s="686"/>
      <c r="DD23" s="686"/>
      <c r="DE23" s="686"/>
      <c r="DF23" s="686"/>
      <c r="DG23" s="686"/>
      <c r="DH23" s="686"/>
      <c r="DI23" s="686"/>
      <c r="DJ23" s="686"/>
      <c r="DK23" s="686"/>
      <c r="DL23" s="686"/>
      <c r="DM23" s="686"/>
      <c r="DN23" s="686"/>
      <c r="DO23" s="686"/>
      <c r="DP23" s="686"/>
      <c r="DQ23" s="686"/>
      <c r="DR23" s="686"/>
      <c r="DS23" s="686"/>
      <c r="DT23" s="686"/>
      <c r="DU23" s="686"/>
      <c r="DV23" s="686"/>
      <c r="DW23" s="686"/>
      <c r="DX23" s="686"/>
      <c r="DY23" s="686"/>
      <c r="DZ23" s="686"/>
      <c r="EA23" s="686"/>
      <c r="EB23" s="686"/>
      <c r="EC23" s="686"/>
      <c r="ED23" s="686"/>
      <c r="EE23" s="686"/>
      <c r="EF23" s="686"/>
      <c r="EG23" s="686"/>
      <c r="EH23" s="686"/>
      <c r="EI23" s="686"/>
      <c r="EJ23" s="686"/>
      <c r="EK23" s="686"/>
      <c r="EL23" s="686"/>
      <c r="EM23" s="686"/>
      <c r="EN23" s="686"/>
      <c r="EO23" s="686"/>
      <c r="EP23" s="686"/>
      <c r="EQ23" s="686"/>
      <c r="ER23" s="686"/>
      <c r="ES23" s="686"/>
      <c r="ET23" s="686"/>
      <c r="EU23" s="686"/>
      <c r="EV23" s="686"/>
      <c r="EW23" s="686"/>
      <c r="EX23" s="686"/>
      <c r="EY23" s="686"/>
      <c r="EZ23" s="686"/>
      <c r="FA23" s="686"/>
      <c r="FB23" s="686"/>
      <c r="FC23" s="686"/>
      <c r="FD23" s="686"/>
      <c r="FE23" s="686"/>
      <c r="FF23" s="686"/>
      <c r="FG23" s="686"/>
      <c r="FH23" s="686"/>
      <c r="FI23" s="686"/>
      <c r="FJ23" s="686"/>
      <c r="FK23" s="686"/>
      <c r="FL23" s="686"/>
      <c r="FM23" s="686"/>
      <c r="FN23" s="686"/>
      <c r="FO23" s="686"/>
      <c r="FP23" s="686"/>
      <c r="FQ23" s="686"/>
      <c r="FR23" s="686"/>
      <c r="FS23" s="686"/>
      <c r="FT23" s="686"/>
      <c r="FU23" s="686"/>
      <c r="FV23" s="686"/>
      <c r="FW23" s="686"/>
      <c r="FX23" s="686"/>
      <c r="FY23" s="686"/>
      <c r="FZ23" s="686"/>
      <c r="GA23" s="686"/>
      <c r="GB23" s="686"/>
      <c r="GC23" s="686"/>
      <c r="GD23" s="686"/>
      <c r="GE23" s="686"/>
      <c r="GF23" s="686"/>
      <c r="GG23" s="686"/>
      <c r="GH23" s="686"/>
      <c r="GI23" s="686"/>
      <c r="GJ23" s="686"/>
      <c r="GK23" s="686"/>
      <c r="GL23" s="686"/>
      <c r="GM23" s="686"/>
      <c r="GN23" s="686"/>
      <c r="GO23" s="686"/>
      <c r="GP23" s="686"/>
      <c r="GQ23" s="686"/>
      <c r="GR23" s="686"/>
      <c r="GS23" s="686"/>
      <c r="GT23" s="686"/>
      <c r="GU23" s="686"/>
      <c r="GV23" s="686"/>
      <c r="GW23" s="686"/>
      <c r="GX23" s="686"/>
      <c r="GY23" s="686"/>
      <c r="GZ23" s="686"/>
      <c r="HA23" s="686"/>
      <c r="HB23" s="686"/>
      <c r="HC23" s="686"/>
      <c r="HD23" s="686"/>
      <c r="HE23" s="686"/>
      <c r="HF23" s="686"/>
      <c r="HG23" s="686"/>
      <c r="HH23" s="686"/>
    </row>
    <row r="24" spans="1:216" s="38" customFormat="1" ht="30" customHeight="1" x14ac:dyDescent="0.25">
      <c r="A24" s="523" t="s">
        <v>172</v>
      </c>
      <c r="B24" s="524" t="s">
        <v>173</v>
      </c>
      <c r="C24" s="367" t="s">
        <v>290</v>
      </c>
      <c r="D24" s="310">
        <f t="shared" si="0"/>
        <v>4519</v>
      </c>
      <c r="E24" s="450">
        <v>2579</v>
      </c>
      <c r="F24" s="445">
        <v>0</v>
      </c>
      <c r="G24" s="445">
        <v>1381</v>
      </c>
      <c r="H24" s="445">
        <v>0</v>
      </c>
      <c r="I24" s="445">
        <v>0</v>
      </c>
      <c r="J24" s="445">
        <v>559</v>
      </c>
      <c r="K24" s="446">
        <v>0</v>
      </c>
      <c r="L24" s="310">
        <f t="shared" si="1"/>
        <v>4601</v>
      </c>
      <c r="M24" s="444">
        <v>2579</v>
      </c>
      <c r="N24" s="445">
        <v>0</v>
      </c>
      <c r="O24" s="445">
        <v>1381</v>
      </c>
      <c r="P24" s="445">
        <v>82</v>
      </c>
      <c r="Q24" s="445">
        <v>0</v>
      </c>
      <c r="R24" s="445">
        <v>559</v>
      </c>
      <c r="S24" s="446">
        <v>0</v>
      </c>
      <c r="T24" s="454">
        <f t="shared" si="2"/>
        <v>4494</v>
      </c>
      <c r="U24" s="458">
        <v>2100</v>
      </c>
      <c r="V24" s="952">
        <v>0</v>
      </c>
      <c r="W24" s="952">
        <v>1114</v>
      </c>
      <c r="X24" s="900">
        <v>0</v>
      </c>
      <c r="Y24" s="900">
        <v>0</v>
      </c>
      <c r="Z24" s="900">
        <v>400</v>
      </c>
      <c r="AA24" s="446">
        <v>880</v>
      </c>
      <c r="AB24" s="684"/>
      <c r="AC24" s="685"/>
      <c r="AD24" s="686"/>
      <c r="AE24" s="686"/>
      <c r="AF24" s="686"/>
      <c r="AG24" s="686"/>
      <c r="AH24" s="686"/>
      <c r="AI24" s="686"/>
      <c r="AJ24" s="686"/>
      <c r="AK24" s="686"/>
      <c r="AL24" s="686"/>
      <c r="AM24" s="686"/>
      <c r="AN24" s="686"/>
      <c r="AO24" s="686"/>
      <c r="AP24" s="686"/>
      <c r="AQ24" s="686"/>
      <c r="AR24" s="686"/>
      <c r="AS24" s="686"/>
      <c r="AT24" s="686"/>
      <c r="AU24" s="686"/>
      <c r="AV24" s="686"/>
      <c r="AW24" s="686"/>
      <c r="AX24" s="686"/>
      <c r="AY24" s="686"/>
      <c r="AZ24" s="686"/>
      <c r="BA24" s="686"/>
      <c r="BB24" s="686"/>
      <c r="BC24" s="686"/>
      <c r="BD24" s="686"/>
      <c r="BE24" s="686"/>
      <c r="BF24" s="686"/>
      <c r="BG24" s="686"/>
      <c r="BH24" s="686"/>
      <c r="BI24" s="686"/>
      <c r="BJ24" s="686"/>
      <c r="BK24" s="686"/>
      <c r="BL24" s="686"/>
      <c r="BM24" s="686"/>
      <c r="BN24" s="686"/>
      <c r="BO24" s="686"/>
      <c r="BP24" s="686"/>
      <c r="BQ24" s="686"/>
      <c r="BR24" s="686"/>
      <c r="BS24" s="686"/>
      <c r="BT24" s="686"/>
      <c r="BU24" s="686"/>
      <c r="BV24" s="686"/>
      <c r="BW24" s="686"/>
      <c r="BX24" s="686"/>
      <c r="BY24" s="686"/>
      <c r="BZ24" s="686"/>
      <c r="CA24" s="686"/>
      <c r="CB24" s="686"/>
      <c r="CC24" s="686"/>
      <c r="CD24" s="686"/>
      <c r="CE24" s="686"/>
      <c r="CF24" s="686"/>
      <c r="CG24" s="686"/>
      <c r="CH24" s="686"/>
      <c r="CI24" s="686"/>
      <c r="CJ24" s="686"/>
      <c r="CK24" s="686"/>
      <c r="CL24" s="686"/>
      <c r="CM24" s="686"/>
      <c r="CN24" s="686"/>
      <c r="CO24" s="686"/>
      <c r="CP24" s="686"/>
      <c r="CQ24" s="686"/>
      <c r="CR24" s="686"/>
      <c r="CS24" s="686"/>
      <c r="CT24" s="686"/>
      <c r="CU24" s="686"/>
      <c r="CV24" s="686"/>
      <c r="CW24" s="686"/>
      <c r="CX24" s="686"/>
      <c r="CY24" s="686"/>
      <c r="CZ24" s="686"/>
      <c r="DA24" s="686"/>
      <c r="DB24" s="686"/>
      <c r="DC24" s="686"/>
      <c r="DD24" s="686"/>
      <c r="DE24" s="686"/>
      <c r="DF24" s="686"/>
      <c r="DG24" s="686"/>
      <c r="DH24" s="686"/>
      <c r="DI24" s="686"/>
      <c r="DJ24" s="686"/>
      <c r="DK24" s="686"/>
      <c r="DL24" s="686"/>
      <c r="DM24" s="686"/>
      <c r="DN24" s="686"/>
      <c r="DO24" s="686"/>
      <c r="DP24" s="686"/>
      <c r="DQ24" s="686"/>
      <c r="DR24" s="686"/>
      <c r="DS24" s="686"/>
      <c r="DT24" s="686"/>
      <c r="DU24" s="686"/>
      <c r="DV24" s="686"/>
      <c r="DW24" s="686"/>
      <c r="DX24" s="686"/>
      <c r="DY24" s="686"/>
      <c r="DZ24" s="686"/>
      <c r="EA24" s="686"/>
      <c r="EB24" s="686"/>
      <c r="EC24" s="686"/>
      <c r="ED24" s="686"/>
      <c r="EE24" s="686"/>
      <c r="EF24" s="686"/>
      <c r="EG24" s="686"/>
      <c r="EH24" s="686"/>
      <c r="EI24" s="686"/>
      <c r="EJ24" s="686"/>
      <c r="EK24" s="686"/>
      <c r="EL24" s="686"/>
      <c r="EM24" s="686"/>
      <c r="EN24" s="686"/>
      <c r="EO24" s="686"/>
      <c r="EP24" s="686"/>
      <c r="EQ24" s="686"/>
      <c r="ER24" s="686"/>
      <c r="ES24" s="686"/>
      <c r="ET24" s="686"/>
      <c r="EU24" s="686"/>
      <c r="EV24" s="686"/>
      <c r="EW24" s="686"/>
      <c r="EX24" s="686"/>
      <c r="EY24" s="686"/>
      <c r="EZ24" s="686"/>
      <c r="FA24" s="686"/>
      <c r="FB24" s="686"/>
      <c r="FC24" s="686"/>
      <c r="FD24" s="686"/>
      <c r="FE24" s="686"/>
      <c r="FF24" s="686"/>
      <c r="FG24" s="686"/>
      <c r="FH24" s="686"/>
      <c r="FI24" s="686"/>
      <c r="FJ24" s="686"/>
      <c r="FK24" s="686"/>
      <c r="FL24" s="686"/>
      <c r="FM24" s="686"/>
      <c r="FN24" s="686"/>
      <c r="FO24" s="686"/>
      <c r="FP24" s="686"/>
      <c r="FQ24" s="686"/>
      <c r="FR24" s="686"/>
      <c r="FS24" s="686"/>
      <c r="FT24" s="686"/>
      <c r="FU24" s="686"/>
      <c r="FV24" s="686"/>
      <c r="FW24" s="686"/>
      <c r="FX24" s="686"/>
      <c r="FY24" s="686"/>
      <c r="FZ24" s="686"/>
      <c r="GA24" s="686"/>
      <c r="GB24" s="686"/>
      <c r="GC24" s="686"/>
      <c r="GD24" s="686"/>
      <c r="GE24" s="686"/>
      <c r="GF24" s="686"/>
      <c r="GG24" s="686"/>
      <c r="GH24" s="686"/>
      <c r="GI24" s="686"/>
      <c r="GJ24" s="686"/>
      <c r="GK24" s="686"/>
      <c r="GL24" s="686"/>
      <c r="GM24" s="686"/>
      <c r="GN24" s="686"/>
      <c r="GO24" s="686"/>
      <c r="GP24" s="686"/>
      <c r="GQ24" s="686"/>
      <c r="GR24" s="686"/>
      <c r="GS24" s="686"/>
      <c r="GT24" s="686"/>
      <c r="GU24" s="686"/>
      <c r="GV24" s="686"/>
      <c r="GW24" s="686"/>
      <c r="GX24" s="686"/>
      <c r="GY24" s="686"/>
      <c r="GZ24" s="686"/>
      <c r="HA24" s="686"/>
      <c r="HB24" s="686"/>
      <c r="HC24" s="686"/>
      <c r="HD24" s="686"/>
      <c r="HE24" s="686"/>
      <c r="HF24" s="686"/>
      <c r="HG24" s="686"/>
      <c r="HH24" s="686"/>
    </row>
    <row r="25" spans="1:216" s="38" customFormat="1" ht="30" customHeight="1" x14ac:dyDescent="0.25">
      <c r="A25" s="523" t="s">
        <v>174</v>
      </c>
      <c r="B25" s="524" t="s">
        <v>173</v>
      </c>
      <c r="C25" s="367" t="s">
        <v>291</v>
      </c>
      <c r="D25" s="310">
        <f t="shared" si="0"/>
        <v>5592</v>
      </c>
      <c r="E25" s="450">
        <v>1615</v>
      </c>
      <c r="F25" s="445">
        <v>6</v>
      </c>
      <c r="G25" s="445">
        <v>2871</v>
      </c>
      <c r="H25" s="445">
        <v>0</v>
      </c>
      <c r="I25" s="445">
        <v>0</v>
      </c>
      <c r="J25" s="445">
        <v>1100</v>
      </c>
      <c r="K25" s="446">
        <v>0</v>
      </c>
      <c r="L25" s="310">
        <f t="shared" si="1"/>
        <v>5592</v>
      </c>
      <c r="M25" s="444">
        <v>1615</v>
      </c>
      <c r="N25" s="445">
        <v>6</v>
      </c>
      <c r="O25" s="445">
        <v>2871</v>
      </c>
      <c r="P25" s="445">
        <v>0</v>
      </c>
      <c r="Q25" s="445">
        <v>0</v>
      </c>
      <c r="R25" s="445">
        <v>1100</v>
      </c>
      <c r="S25" s="446">
        <v>0</v>
      </c>
      <c r="T25" s="454">
        <f t="shared" si="2"/>
        <v>5206</v>
      </c>
      <c r="U25" s="458">
        <v>930</v>
      </c>
      <c r="V25" s="952">
        <v>6</v>
      </c>
      <c r="W25" s="952">
        <v>2690</v>
      </c>
      <c r="X25" s="900">
        <v>0</v>
      </c>
      <c r="Y25" s="900">
        <v>0</v>
      </c>
      <c r="Z25" s="900">
        <v>800</v>
      </c>
      <c r="AA25" s="446">
        <v>780</v>
      </c>
      <c r="AB25" s="684"/>
      <c r="AC25" s="685"/>
      <c r="AD25" s="686"/>
      <c r="AE25" s="686"/>
      <c r="AF25" s="686"/>
      <c r="AG25" s="686"/>
      <c r="AH25" s="686"/>
      <c r="AI25" s="686"/>
      <c r="AJ25" s="686"/>
      <c r="AK25" s="686"/>
      <c r="AL25" s="686"/>
      <c r="AM25" s="686"/>
      <c r="AN25" s="686"/>
      <c r="AO25" s="686"/>
      <c r="AP25" s="686"/>
      <c r="AQ25" s="686"/>
      <c r="AR25" s="686"/>
      <c r="AS25" s="686"/>
      <c r="AT25" s="686"/>
      <c r="AU25" s="686"/>
      <c r="AV25" s="686"/>
      <c r="AW25" s="686"/>
      <c r="AX25" s="686"/>
      <c r="AY25" s="686"/>
      <c r="AZ25" s="686"/>
      <c r="BA25" s="686"/>
      <c r="BB25" s="686"/>
      <c r="BC25" s="686"/>
      <c r="BD25" s="686"/>
      <c r="BE25" s="686"/>
      <c r="BF25" s="686"/>
      <c r="BG25" s="686"/>
      <c r="BH25" s="686"/>
      <c r="BI25" s="686"/>
      <c r="BJ25" s="686"/>
      <c r="BK25" s="686"/>
      <c r="BL25" s="686"/>
      <c r="BM25" s="686"/>
      <c r="BN25" s="686"/>
      <c r="BO25" s="686"/>
      <c r="BP25" s="686"/>
      <c r="BQ25" s="686"/>
      <c r="BR25" s="686"/>
      <c r="BS25" s="686"/>
      <c r="BT25" s="686"/>
      <c r="BU25" s="686"/>
      <c r="BV25" s="686"/>
      <c r="BW25" s="686"/>
      <c r="BX25" s="686"/>
      <c r="BY25" s="686"/>
      <c r="BZ25" s="686"/>
      <c r="CA25" s="686"/>
      <c r="CB25" s="686"/>
      <c r="CC25" s="686"/>
      <c r="CD25" s="686"/>
      <c r="CE25" s="686"/>
      <c r="CF25" s="686"/>
      <c r="CG25" s="686"/>
      <c r="CH25" s="686"/>
      <c r="CI25" s="686"/>
      <c r="CJ25" s="686"/>
      <c r="CK25" s="686"/>
      <c r="CL25" s="686"/>
      <c r="CM25" s="686"/>
      <c r="CN25" s="686"/>
      <c r="CO25" s="686"/>
      <c r="CP25" s="686"/>
      <c r="CQ25" s="686"/>
      <c r="CR25" s="686"/>
      <c r="CS25" s="686"/>
      <c r="CT25" s="686"/>
      <c r="CU25" s="686"/>
      <c r="CV25" s="686"/>
      <c r="CW25" s="686"/>
      <c r="CX25" s="686"/>
      <c r="CY25" s="686"/>
      <c r="CZ25" s="686"/>
      <c r="DA25" s="686"/>
      <c r="DB25" s="686"/>
      <c r="DC25" s="686"/>
      <c r="DD25" s="686"/>
      <c r="DE25" s="686"/>
      <c r="DF25" s="686"/>
      <c r="DG25" s="686"/>
      <c r="DH25" s="686"/>
      <c r="DI25" s="686"/>
      <c r="DJ25" s="686"/>
      <c r="DK25" s="686"/>
      <c r="DL25" s="686"/>
      <c r="DM25" s="686"/>
      <c r="DN25" s="686"/>
      <c r="DO25" s="686"/>
      <c r="DP25" s="686"/>
      <c r="DQ25" s="686"/>
      <c r="DR25" s="686"/>
      <c r="DS25" s="686"/>
      <c r="DT25" s="686"/>
      <c r="DU25" s="686"/>
      <c r="DV25" s="686"/>
      <c r="DW25" s="686"/>
      <c r="DX25" s="686"/>
      <c r="DY25" s="686"/>
      <c r="DZ25" s="686"/>
      <c r="EA25" s="686"/>
      <c r="EB25" s="686"/>
      <c r="EC25" s="686"/>
      <c r="ED25" s="686"/>
      <c r="EE25" s="686"/>
      <c r="EF25" s="686"/>
      <c r="EG25" s="686"/>
      <c r="EH25" s="686"/>
      <c r="EI25" s="686"/>
      <c r="EJ25" s="686"/>
      <c r="EK25" s="686"/>
      <c r="EL25" s="686"/>
      <c r="EM25" s="686"/>
      <c r="EN25" s="686"/>
      <c r="EO25" s="686"/>
      <c r="EP25" s="686"/>
      <c r="EQ25" s="686"/>
      <c r="ER25" s="686"/>
      <c r="ES25" s="686"/>
      <c r="ET25" s="686"/>
      <c r="EU25" s="686"/>
      <c r="EV25" s="686"/>
      <c r="EW25" s="686"/>
      <c r="EX25" s="686"/>
      <c r="EY25" s="686"/>
      <c r="EZ25" s="686"/>
      <c r="FA25" s="686"/>
      <c r="FB25" s="686"/>
      <c r="FC25" s="686"/>
      <c r="FD25" s="686"/>
      <c r="FE25" s="686"/>
      <c r="FF25" s="686"/>
      <c r="FG25" s="686"/>
      <c r="FH25" s="686"/>
      <c r="FI25" s="686"/>
      <c r="FJ25" s="686"/>
      <c r="FK25" s="686"/>
      <c r="FL25" s="686"/>
      <c r="FM25" s="686"/>
      <c r="FN25" s="686"/>
      <c r="FO25" s="686"/>
      <c r="FP25" s="686"/>
      <c r="FQ25" s="686"/>
      <c r="FR25" s="686"/>
      <c r="FS25" s="686"/>
      <c r="FT25" s="686"/>
      <c r="FU25" s="686"/>
      <c r="FV25" s="686"/>
      <c r="FW25" s="686"/>
      <c r="FX25" s="686"/>
      <c r="FY25" s="686"/>
      <c r="FZ25" s="686"/>
      <c r="GA25" s="686"/>
      <c r="GB25" s="686"/>
      <c r="GC25" s="686"/>
      <c r="GD25" s="686"/>
      <c r="GE25" s="686"/>
      <c r="GF25" s="686"/>
      <c r="GG25" s="686"/>
      <c r="GH25" s="686"/>
      <c r="GI25" s="686"/>
      <c r="GJ25" s="686"/>
      <c r="GK25" s="686"/>
      <c r="GL25" s="686"/>
      <c r="GM25" s="686"/>
      <c r="GN25" s="686"/>
      <c r="GO25" s="686"/>
      <c r="GP25" s="686"/>
      <c r="GQ25" s="686"/>
      <c r="GR25" s="686"/>
      <c r="GS25" s="686"/>
      <c r="GT25" s="686"/>
      <c r="GU25" s="686"/>
      <c r="GV25" s="686"/>
      <c r="GW25" s="686"/>
      <c r="GX25" s="686"/>
      <c r="GY25" s="686"/>
      <c r="GZ25" s="686"/>
      <c r="HA25" s="686"/>
      <c r="HB25" s="686"/>
      <c r="HC25" s="686"/>
      <c r="HD25" s="686"/>
      <c r="HE25" s="686"/>
      <c r="HF25" s="686"/>
      <c r="HG25" s="686"/>
      <c r="HH25" s="686"/>
    </row>
    <row r="26" spans="1:216" s="38" customFormat="1" ht="30" customHeight="1" x14ac:dyDescent="0.25">
      <c r="A26" s="523" t="s">
        <v>175</v>
      </c>
      <c r="B26" s="524" t="s">
        <v>176</v>
      </c>
      <c r="C26" s="367" t="s">
        <v>292</v>
      </c>
      <c r="D26" s="310">
        <f t="shared" si="0"/>
        <v>11747</v>
      </c>
      <c r="E26" s="450">
        <v>3540</v>
      </c>
      <c r="F26" s="445">
        <v>0</v>
      </c>
      <c r="G26" s="445">
        <v>1546</v>
      </c>
      <c r="H26" s="445">
        <v>0</v>
      </c>
      <c r="I26" s="445">
        <v>4384</v>
      </c>
      <c r="J26" s="445">
        <v>2277</v>
      </c>
      <c r="K26" s="446">
        <v>0</v>
      </c>
      <c r="L26" s="310">
        <f t="shared" si="1"/>
        <v>12167</v>
      </c>
      <c r="M26" s="444">
        <v>3540</v>
      </c>
      <c r="N26" s="445">
        <v>0</v>
      </c>
      <c r="O26" s="445">
        <v>1546</v>
      </c>
      <c r="P26" s="445">
        <v>420</v>
      </c>
      <c r="Q26" s="445">
        <v>4384</v>
      </c>
      <c r="R26" s="445">
        <v>2277</v>
      </c>
      <c r="S26" s="446">
        <v>0</v>
      </c>
      <c r="T26" s="454">
        <f t="shared" si="2"/>
        <v>9627</v>
      </c>
      <c r="U26" s="458">
        <v>3960</v>
      </c>
      <c r="V26" s="952">
        <v>0</v>
      </c>
      <c r="W26" s="952">
        <v>1467</v>
      </c>
      <c r="X26" s="900">
        <v>0</v>
      </c>
      <c r="Y26" s="900">
        <v>2500</v>
      </c>
      <c r="Z26" s="900">
        <v>1700</v>
      </c>
      <c r="AA26" s="446">
        <v>0</v>
      </c>
      <c r="AB26" s="684"/>
      <c r="AC26" s="685"/>
      <c r="AD26" s="686"/>
      <c r="AE26" s="686"/>
      <c r="AF26" s="686"/>
      <c r="AG26" s="686"/>
      <c r="AH26" s="686"/>
      <c r="AI26" s="686"/>
      <c r="AJ26" s="686"/>
      <c r="AK26" s="686"/>
      <c r="AL26" s="686"/>
      <c r="AM26" s="686"/>
      <c r="AN26" s="686"/>
      <c r="AO26" s="686"/>
      <c r="AP26" s="686"/>
      <c r="AQ26" s="686"/>
      <c r="AR26" s="686"/>
      <c r="AS26" s="686"/>
      <c r="AT26" s="686"/>
      <c r="AU26" s="686"/>
      <c r="AV26" s="686"/>
      <c r="AW26" s="686"/>
      <c r="AX26" s="686"/>
      <c r="AY26" s="686"/>
      <c r="AZ26" s="686"/>
      <c r="BA26" s="686"/>
      <c r="BB26" s="686"/>
      <c r="BC26" s="686"/>
      <c r="BD26" s="686"/>
      <c r="BE26" s="686"/>
      <c r="BF26" s="686"/>
      <c r="BG26" s="686"/>
      <c r="BH26" s="686"/>
      <c r="BI26" s="686"/>
      <c r="BJ26" s="686"/>
      <c r="BK26" s="686"/>
      <c r="BL26" s="686"/>
      <c r="BM26" s="686"/>
      <c r="BN26" s="686"/>
      <c r="BO26" s="686"/>
      <c r="BP26" s="686"/>
      <c r="BQ26" s="686"/>
      <c r="BR26" s="686"/>
      <c r="BS26" s="686"/>
      <c r="BT26" s="686"/>
      <c r="BU26" s="686"/>
      <c r="BV26" s="686"/>
      <c r="BW26" s="686"/>
      <c r="BX26" s="686"/>
      <c r="BY26" s="686"/>
      <c r="BZ26" s="686"/>
      <c r="CA26" s="686"/>
      <c r="CB26" s="686"/>
      <c r="CC26" s="686"/>
      <c r="CD26" s="686"/>
      <c r="CE26" s="686"/>
      <c r="CF26" s="686"/>
      <c r="CG26" s="686"/>
      <c r="CH26" s="686"/>
      <c r="CI26" s="686"/>
      <c r="CJ26" s="686"/>
      <c r="CK26" s="686"/>
      <c r="CL26" s="686"/>
      <c r="CM26" s="686"/>
      <c r="CN26" s="686"/>
      <c r="CO26" s="686"/>
      <c r="CP26" s="686"/>
      <c r="CQ26" s="686"/>
      <c r="CR26" s="686"/>
      <c r="CS26" s="686"/>
      <c r="CT26" s="686"/>
      <c r="CU26" s="686"/>
      <c r="CV26" s="686"/>
      <c r="CW26" s="686"/>
      <c r="CX26" s="686"/>
      <c r="CY26" s="686"/>
      <c r="CZ26" s="686"/>
      <c r="DA26" s="686"/>
      <c r="DB26" s="686"/>
      <c r="DC26" s="686"/>
      <c r="DD26" s="686"/>
      <c r="DE26" s="686"/>
      <c r="DF26" s="686"/>
      <c r="DG26" s="686"/>
      <c r="DH26" s="686"/>
      <c r="DI26" s="686"/>
      <c r="DJ26" s="686"/>
      <c r="DK26" s="686"/>
      <c r="DL26" s="686"/>
      <c r="DM26" s="686"/>
      <c r="DN26" s="686"/>
      <c r="DO26" s="686"/>
      <c r="DP26" s="686"/>
      <c r="DQ26" s="686"/>
      <c r="DR26" s="686"/>
      <c r="DS26" s="686"/>
      <c r="DT26" s="686"/>
      <c r="DU26" s="686"/>
      <c r="DV26" s="686"/>
      <c r="DW26" s="686"/>
      <c r="DX26" s="686"/>
      <c r="DY26" s="686"/>
      <c r="DZ26" s="686"/>
      <c r="EA26" s="686"/>
      <c r="EB26" s="686"/>
      <c r="EC26" s="686"/>
      <c r="ED26" s="686"/>
      <c r="EE26" s="686"/>
      <c r="EF26" s="686"/>
      <c r="EG26" s="686"/>
      <c r="EH26" s="686"/>
      <c r="EI26" s="686"/>
      <c r="EJ26" s="686"/>
      <c r="EK26" s="686"/>
      <c r="EL26" s="686"/>
      <c r="EM26" s="686"/>
      <c r="EN26" s="686"/>
      <c r="EO26" s="686"/>
      <c r="EP26" s="686"/>
      <c r="EQ26" s="686"/>
      <c r="ER26" s="686"/>
      <c r="ES26" s="686"/>
      <c r="ET26" s="686"/>
      <c r="EU26" s="686"/>
      <c r="EV26" s="686"/>
      <c r="EW26" s="686"/>
      <c r="EX26" s="686"/>
      <c r="EY26" s="686"/>
      <c r="EZ26" s="686"/>
      <c r="FA26" s="686"/>
      <c r="FB26" s="686"/>
      <c r="FC26" s="686"/>
      <c r="FD26" s="686"/>
      <c r="FE26" s="686"/>
      <c r="FF26" s="686"/>
      <c r="FG26" s="686"/>
      <c r="FH26" s="686"/>
      <c r="FI26" s="686"/>
      <c r="FJ26" s="686"/>
      <c r="FK26" s="686"/>
      <c r="FL26" s="686"/>
      <c r="FM26" s="686"/>
      <c r="FN26" s="686"/>
      <c r="FO26" s="686"/>
      <c r="FP26" s="686"/>
      <c r="FQ26" s="686"/>
      <c r="FR26" s="686"/>
      <c r="FS26" s="686"/>
      <c r="FT26" s="686"/>
      <c r="FU26" s="686"/>
      <c r="FV26" s="686"/>
      <c r="FW26" s="686"/>
      <c r="FX26" s="686"/>
      <c r="FY26" s="686"/>
      <c r="FZ26" s="686"/>
      <c r="GA26" s="686"/>
      <c r="GB26" s="686"/>
      <c r="GC26" s="686"/>
      <c r="GD26" s="686"/>
      <c r="GE26" s="686"/>
      <c r="GF26" s="686"/>
      <c r="GG26" s="686"/>
      <c r="GH26" s="686"/>
      <c r="GI26" s="686"/>
      <c r="GJ26" s="686"/>
      <c r="GK26" s="686"/>
      <c r="GL26" s="686"/>
      <c r="GM26" s="686"/>
      <c r="GN26" s="686"/>
      <c r="GO26" s="686"/>
      <c r="GP26" s="686"/>
      <c r="GQ26" s="686"/>
      <c r="GR26" s="686"/>
      <c r="GS26" s="686"/>
      <c r="GT26" s="686"/>
      <c r="GU26" s="686"/>
      <c r="GV26" s="686"/>
      <c r="GW26" s="686"/>
      <c r="GX26" s="686"/>
      <c r="GY26" s="686"/>
      <c r="GZ26" s="686"/>
      <c r="HA26" s="686"/>
      <c r="HB26" s="686"/>
      <c r="HC26" s="686"/>
      <c r="HD26" s="686"/>
      <c r="HE26" s="686"/>
      <c r="HF26" s="686"/>
      <c r="HG26" s="686"/>
      <c r="HH26" s="686"/>
    </row>
    <row r="27" spans="1:216" s="38" customFormat="1" ht="30" customHeight="1" x14ac:dyDescent="0.25">
      <c r="A27" s="523" t="s">
        <v>177</v>
      </c>
      <c r="B27" s="524" t="s">
        <v>176</v>
      </c>
      <c r="C27" s="367" t="s">
        <v>293</v>
      </c>
      <c r="D27" s="310">
        <f t="shared" si="0"/>
        <v>8883</v>
      </c>
      <c r="E27" s="450">
        <v>1813</v>
      </c>
      <c r="F27" s="445">
        <v>0</v>
      </c>
      <c r="G27" s="445">
        <v>1019</v>
      </c>
      <c r="H27" s="445">
        <v>0</v>
      </c>
      <c r="I27" s="445">
        <v>4363</v>
      </c>
      <c r="J27" s="445">
        <v>1688</v>
      </c>
      <c r="K27" s="446">
        <v>0</v>
      </c>
      <c r="L27" s="310">
        <f t="shared" si="1"/>
        <v>11866</v>
      </c>
      <c r="M27" s="444">
        <v>4796</v>
      </c>
      <c r="N27" s="445">
        <v>0</v>
      </c>
      <c r="O27" s="445">
        <v>1019</v>
      </c>
      <c r="P27" s="445">
        <v>0</v>
      </c>
      <c r="Q27" s="445">
        <v>4363</v>
      </c>
      <c r="R27" s="445">
        <v>1688</v>
      </c>
      <c r="S27" s="446">
        <v>0</v>
      </c>
      <c r="T27" s="454">
        <f t="shared" si="2"/>
        <v>9492</v>
      </c>
      <c r="U27" s="458">
        <v>4796</v>
      </c>
      <c r="V27" s="952">
        <v>0</v>
      </c>
      <c r="W27" s="952">
        <v>1046</v>
      </c>
      <c r="X27" s="900">
        <v>0</v>
      </c>
      <c r="Y27" s="900">
        <v>2300</v>
      </c>
      <c r="Z27" s="900">
        <v>1350</v>
      </c>
      <c r="AA27" s="446">
        <v>0</v>
      </c>
      <c r="AB27" s="684"/>
      <c r="AC27" s="685"/>
      <c r="AD27" s="686"/>
      <c r="AE27" s="686"/>
      <c r="AF27" s="686"/>
      <c r="AG27" s="686"/>
      <c r="AH27" s="686"/>
      <c r="AI27" s="686"/>
      <c r="AJ27" s="686"/>
      <c r="AK27" s="686"/>
      <c r="AL27" s="686"/>
      <c r="AM27" s="686"/>
      <c r="AN27" s="686"/>
      <c r="AO27" s="686"/>
      <c r="AP27" s="686"/>
      <c r="AQ27" s="686"/>
      <c r="AR27" s="686"/>
      <c r="AS27" s="686"/>
      <c r="AT27" s="686"/>
      <c r="AU27" s="686"/>
      <c r="AV27" s="686"/>
      <c r="AW27" s="686"/>
      <c r="AX27" s="686"/>
      <c r="AY27" s="686"/>
      <c r="AZ27" s="686"/>
      <c r="BA27" s="686"/>
      <c r="BB27" s="686"/>
      <c r="BC27" s="686"/>
      <c r="BD27" s="686"/>
      <c r="BE27" s="686"/>
      <c r="BF27" s="686"/>
      <c r="BG27" s="686"/>
      <c r="BH27" s="686"/>
      <c r="BI27" s="686"/>
      <c r="BJ27" s="686"/>
      <c r="BK27" s="686"/>
      <c r="BL27" s="686"/>
      <c r="BM27" s="686"/>
      <c r="BN27" s="686"/>
      <c r="BO27" s="686"/>
      <c r="BP27" s="686"/>
      <c r="BQ27" s="686"/>
      <c r="BR27" s="686"/>
      <c r="BS27" s="686"/>
      <c r="BT27" s="686"/>
      <c r="BU27" s="686"/>
      <c r="BV27" s="686"/>
      <c r="BW27" s="686"/>
      <c r="BX27" s="686"/>
      <c r="BY27" s="686"/>
      <c r="BZ27" s="686"/>
      <c r="CA27" s="686"/>
      <c r="CB27" s="686"/>
      <c r="CC27" s="686"/>
      <c r="CD27" s="686"/>
      <c r="CE27" s="686"/>
      <c r="CF27" s="686"/>
      <c r="CG27" s="686"/>
      <c r="CH27" s="686"/>
      <c r="CI27" s="686"/>
      <c r="CJ27" s="686"/>
      <c r="CK27" s="686"/>
      <c r="CL27" s="686"/>
      <c r="CM27" s="686"/>
      <c r="CN27" s="686"/>
      <c r="CO27" s="686"/>
      <c r="CP27" s="686"/>
      <c r="CQ27" s="686"/>
      <c r="CR27" s="686"/>
      <c r="CS27" s="686"/>
      <c r="CT27" s="686"/>
      <c r="CU27" s="686"/>
      <c r="CV27" s="686"/>
      <c r="CW27" s="686"/>
      <c r="CX27" s="686"/>
      <c r="CY27" s="686"/>
      <c r="CZ27" s="686"/>
      <c r="DA27" s="686"/>
      <c r="DB27" s="686"/>
      <c r="DC27" s="686"/>
      <c r="DD27" s="686"/>
      <c r="DE27" s="686"/>
      <c r="DF27" s="686"/>
      <c r="DG27" s="686"/>
      <c r="DH27" s="686"/>
      <c r="DI27" s="686"/>
      <c r="DJ27" s="686"/>
      <c r="DK27" s="686"/>
      <c r="DL27" s="686"/>
      <c r="DM27" s="686"/>
      <c r="DN27" s="686"/>
      <c r="DO27" s="686"/>
      <c r="DP27" s="686"/>
      <c r="DQ27" s="686"/>
      <c r="DR27" s="686"/>
      <c r="DS27" s="686"/>
      <c r="DT27" s="686"/>
      <c r="DU27" s="686"/>
      <c r="DV27" s="686"/>
      <c r="DW27" s="686"/>
      <c r="DX27" s="686"/>
      <c r="DY27" s="686"/>
      <c r="DZ27" s="686"/>
      <c r="EA27" s="686"/>
      <c r="EB27" s="686"/>
      <c r="EC27" s="686"/>
      <c r="ED27" s="686"/>
      <c r="EE27" s="686"/>
      <c r="EF27" s="686"/>
      <c r="EG27" s="686"/>
      <c r="EH27" s="686"/>
      <c r="EI27" s="686"/>
      <c r="EJ27" s="686"/>
      <c r="EK27" s="686"/>
      <c r="EL27" s="686"/>
      <c r="EM27" s="686"/>
      <c r="EN27" s="686"/>
      <c r="EO27" s="686"/>
      <c r="EP27" s="686"/>
      <c r="EQ27" s="686"/>
      <c r="ER27" s="686"/>
      <c r="ES27" s="686"/>
      <c r="ET27" s="686"/>
      <c r="EU27" s="686"/>
      <c r="EV27" s="686"/>
      <c r="EW27" s="686"/>
      <c r="EX27" s="686"/>
      <c r="EY27" s="686"/>
      <c r="EZ27" s="686"/>
      <c r="FA27" s="686"/>
      <c r="FB27" s="686"/>
      <c r="FC27" s="686"/>
      <c r="FD27" s="686"/>
      <c r="FE27" s="686"/>
      <c r="FF27" s="686"/>
      <c r="FG27" s="686"/>
      <c r="FH27" s="686"/>
      <c r="FI27" s="686"/>
      <c r="FJ27" s="686"/>
      <c r="FK27" s="686"/>
      <c r="FL27" s="686"/>
      <c r="FM27" s="686"/>
      <c r="FN27" s="686"/>
      <c r="FO27" s="686"/>
      <c r="FP27" s="686"/>
      <c r="FQ27" s="686"/>
      <c r="FR27" s="686"/>
      <c r="FS27" s="686"/>
      <c r="FT27" s="686"/>
      <c r="FU27" s="686"/>
      <c r="FV27" s="686"/>
      <c r="FW27" s="686"/>
      <c r="FX27" s="686"/>
      <c r="FY27" s="686"/>
      <c r="FZ27" s="686"/>
      <c r="GA27" s="686"/>
      <c r="GB27" s="686"/>
      <c r="GC27" s="686"/>
      <c r="GD27" s="686"/>
      <c r="GE27" s="686"/>
      <c r="GF27" s="686"/>
      <c r="GG27" s="686"/>
      <c r="GH27" s="686"/>
      <c r="GI27" s="686"/>
      <c r="GJ27" s="686"/>
      <c r="GK27" s="686"/>
      <c r="GL27" s="686"/>
      <c r="GM27" s="686"/>
      <c r="GN27" s="686"/>
      <c r="GO27" s="686"/>
      <c r="GP27" s="686"/>
      <c r="GQ27" s="686"/>
      <c r="GR27" s="686"/>
      <c r="GS27" s="686"/>
      <c r="GT27" s="686"/>
      <c r="GU27" s="686"/>
      <c r="GV27" s="686"/>
      <c r="GW27" s="686"/>
      <c r="GX27" s="686"/>
      <c r="GY27" s="686"/>
      <c r="GZ27" s="686"/>
      <c r="HA27" s="686"/>
      <c r="HB27" s="686"/>
      <c r="HC27" s="686"/>
      <c r="HD27" s="686"/>
      <c r="HE27" s="686"/>
      <c r="HF27" s="686"/>
      <c r="HG27" s="686"/>
      <c r="HH27" s="686"/>
    </row>
    <row r="28" spans="1:216" s="38" customFormat="1" ht="30" customHeight="1" x14ac:dyDescent="0.25">
      <c r="A28" s="523" t="s">
        <v>178</v>
      </c>
      <c r="B28" s="524" t="s">
        <v>173</v>
      </c>
      <c r="C28" s="367" t="s">
        <v>294</v>
      </c>
      <c r="D28" s="310">
        <f t="shared" si="0"/>
        <v>4803</v>
      </c>
      <c r="E28" s="450">
        <v>1370</v>
      </c>
      <c r="F28" s="445">
        <v>0</v>
      </c>
      <c r="G28" s="445">
        <v>682</v>
      </c>
      <c r="H28" s="445">
        <v>0</v>
      </c>
      <c r="I28" s="445">
        <v>1892</v>
      </c>
      <c r="J28" s="445">
        <v>859</v>
      </c>
      <c r="K28" s="446">
        <v>0</v>
      </c>
      <c r="L28" s="310">
        <f t="shared" si="1"/>
        <v>4803</v>
      </c>
      <c r="M28" s="444">
        <v>1370</v>
      </c>
      <c r="N28" s="445">
        <v>0</v>
      </c>
      <c r="O28" s="445">
        <v>682</v>
      </c>
      <c r="P28" s="445">
        <v>0</v>
      </c>
      <c r="Q28" s="445">
        <v>1892</v>
      </c>
      <c r="R28" s="445">
        <v>859</v>
      </c>
      <c r="S28" s="446">
        <v>0</v>
      </c>
      <c r="T28" s="454">
        <f t="shared" si="2"/>
        <v>3969</v>
      </c>
      <c r="U28" s="458">
        <v>1370</v>
      </c>
      <c r="V28" s="952">
        <v>0</v>
      </c>
      <c r="W28" s="952">
        <v>899</v>
      </c>
      <c r="X28" s="900">
        <v>0</v>
      </c>
      <c r="Y28" s="900">
        <v>1000</v>
      </c>
      <c r="Z28" s="900">
        <v>700</v>
      </c>
      <c r="AA28" s="446">
        <v>0</v>
      </c>
      <c r="AB28" s="684"/>
      <c r="AC28" s="685"/>
      <c r="AD28" s="686"/>
      <c r="AE28" s="686"/>
      <c r="AF28" s="686"/>
      <c r="AG28" s="686"/>
      <c r="AH28" s="686"/>
      <c r="AI28" s="686"/>
      <c r="AJ28" s="686"/>
      <c r="AK28" s="686"/>
      <c r="AL28" s="686"/>
      <c r="AM28" s="686"/>
      <c r="AN28" s="686"/>
      <c r="AO28" s="686"/>
      <c r="AP28" s="686"/>
      <c r="AQ28" s="686"/>
      <c r="AR28" s="686"/>
      <c r="AS28" s="686"/>
      <c r="AT28" s="686"/>
      <c r="AU28" s="686"/>
      <c r="AV28" s="686"/>
      <c r="AW28" s="686"/>
      <c r="AX28" s="686"/>
      <c r="AY28" s="686"/>
      <c r="AZ28" s="686"/>
      <c r="BA28" s="686"/>
      <c r="BB28" s="686"/>
      <c r="BC28" s="686"/>
      <c r="BD28" s="686"/>
      <c r="BE28" s="686"/>
      <c r="BF28" s="686"/>
      <c r="BG28" s="686"/>
      <c r="BH28" s="686"/>
      <c r="BI28" s="686"/>
      <c r="BJ28" s="686"/>
      <c r="BK28" s="686"/>
      <c r="BL28" s="686"/>
      <c r="BM28" s="686"/>
      <c r="BN28" s="686"/>
      <c r="BO28" s="686"/>
      <c r="BP28" s="686"/>
      <c r="BQ28" s="686"/>
      <c r="BR28" s="686"/>
      <c r="BS28" s="686"/>
      <c r="BT28" s="686"/>
      <c r="BU28" s="686"/>
      <c r="BV28" s="686"/>
      <c r="BW28" s="686"/>
      <c r="BX28" s="686"/>
      <c r="BY28" s="686"/>
      <c r="BZ28" s="686"/>
      <c r="CA28" s="686"/>
      <c r="CB28" s="686"/>
      <c r="CC28" s="686"/>
      <c r="CD28" s="686"/>
      <c r="CE28" s="686"/>
      <c r="CF28" s="686"/>
      <c r="CG28" s="686"/>
      <c r="CH28" s="686"/>
      <c r="CI28" s="686"/>
      <c r="CJ28" s="686"/>
      <c r="CK28" s="686"/>
      <c r="CL28" s="686"/>
      <c r="CM28" s="686"/>
      <c r="CN28" s="686"/>
      <c r="CO28" s="686"/>
      <c r="CP28" s="686"/>
      <c r="CQ28" s="686"/>
      <c r="CR28" s="686"/>
      <c r="CS28" s="686"/>
      <c r="CT28" s="686"/>
      <c r="CU28" s="686"/>
      <c r="CV28" s="686"/>
      <c r="CW28" s="686"/>
      <c r="CX28" s="686"/>
      <c r="CY28" s="686"/>
      <c r="CZ28" s="686"/>
      <c r="DA28" s="686"/>
      <c r="DB28" s="686"/>
      <c r="DC28" s="686"/>
      <c r="DD28" s="686"/>
      <c r="DE28" s="686"/>
      <c r="DF28" s="686"/>
      <c r="DG28" s="686"/>
      <c r="DH28" s="686"/>
      <c r="DI28" s="686"/>
      <c r="DJ28" s="686"/>
      <c r="DK28" s="686"/>
      <c r="DL28" s="686"/>
      <c r="DM28" s="686"/>
      <c r="DN28" s="686"/>
      <c r="DO28" s="686"/>
      <c r="DP28" s="686"/>
      <c r="DQ28" s="686"/>
      <c r="DR28" s="686"/>
      <c r="DS28" s="686"/>
      <c r="DT28" s="686"/>
      <c r="DU28" s="686"/>
      <c r="DV28" s="686"/>
      <c r="DW28" s="686"/>
      <c r="DX28" s="686"/>
      <c r="DY28" s="686"/>
      <c r="DZ28" s="686"/>
      <c r="EA28" s="686"/>
      <c r="EB28" s="686"/>
      <c r="EC28" s="686"/>
      <c r="ED28" s="686"/>
      <c r="EE28" s="686"/>
      <c r="EF28" s="686"/>
      <c r="EG28" s="686"/>
      <c r="EH28" s="686"/>
      <c r="EI28" s="686"/>
      <c r="EJ28" s="686"/>
      <c r="EK28" s="686"/>
      <c r="EL28" s="686"/>
      <c r="EM28" s="686"/>
      <c r="EN28" s="686"/>
      <c r="EO28" s="686"/>
      <c r="EP28" s="686"/>
      <c r="EQ28" s="686"/>
      <c r="ER28" s="686"/>
      <c r="ES28" s="686"/>
      <c r="ET28" s="686"/>
      <c r="EU28" s="686"/>
      <c r="EV28" s="686"/>
      <c r="EW28" s="686"/>
      <c r="EX28" s="686"/>
      <c r="EY28" s="686"/>
      <c r="EZ28" s="686"/>
      <c r="FA28" s="686"/>
      <c r="FB28" s="686"/>
      <c r="FC28" s="686"/>
      <c r="FD28" s="686"/>
      <c r="FE28" s="686"/>
      <c r="FF28" s="686"/>
      <c r="FG28" s="686"/>
      <c r="FH28" s="686"/>
      <c r="FI28" s="686"/>
      <c r="FJ28" s="686"/>
      <c r="FK28" s="686"/>
      <c r="FL28" s="686"/>
      <c r="FM28" s="686"/>
      <c r="FN28" s="686"/>
      <c r="FO28" s="686"/>
      <c r="FP28" s="686"/>
      <c r="FQ28" s="686"/>
      <c r="FR28" s="686"/>
      <c r="FS28" s="686"/>
      <c r="FT28" s="686"/>
      <c r="FU28" s="686"/>
      <c r="FV28" s="686"/>
      <c r="FW28" s="686"/>
      <c r="FX28" s="686"/>
      <c r="FY28" s="686"/>
      <c r="FZ28" s="686"/>
      <c r="GA28" s="686"/>
      <c r="GB28" s="686"/>
      <c r="GC28" s="686"/>
      <c r="GD28" s="686"/>
      <c r="GE28" s="686"/>
      <c r="GF28" s="686"/>
      <c r="GG28" s="686"/>
      <c r="GH28" s="686"/>
      <c r="GI28" s="686"/>
      <c r="GJ28" s="686"/>
      <c r="GK28" s="686"/>
      <c r="GL28" s="686"/>
      <c r="GM28" s="686"/>
      <c r="GN28" s="686"/>
      <c r="GO28" s="686"/>
      <c r="GP28" s="686"/>
      <c r="GQ28" s="686"/>
      <c r="GR28" s="686"/>
      <c r="GS28" s="686"/>
      <c r="GT28" s="686"/>
      <c r="GU28" s="686"/>
      <c r="GV28" s="686"/>
      <c r="GW28" s="686"/>
      <c r="GX28" s="686"/>
      <c r="GY28" s="686"/>
      <c r="GZ28" s="686"/>
      <c r="HA28" s="686"/>
      <c r="HB28" s="686"/>
      <c r="HC28" s="686"/>
      <c r="HD28" s="686"/>
      <c r="HE28" s="686"/>
      <c r="HF28" s="686"/>
      <c r="HG28" s="686"/>
      <c r="HH28" s="686"/>
    </row>
    <row r="29" spans="1:216" s="38" customFormat="1" ht="55.5" customHeight="1" x14ac:dyDescent="0.25">
      <c r="A29" s="523" t="s">
        <v>179</v>
      </c>
      <c r="B29" s="524" t="s">
        <v>173</v>
      </c>
      <c r="C29" s="367" t="s">
        <v>295</v>
      </c>
      <c r="D29" s="310">
        <f t="shared" si="0"/>
        <v>14504</v>
      </c>
      <c r="E29" s="450">
        <v>6792</v>
      </c>
      <c r="F29" s="445">
        <v>0</v>
      </c>
      <c r="G29" s="445">
        <v>1606</v>
      </c>
      <c r="H29" s="445">
        <v>0</v>
      </c>
      <c r="I29" s="445">
        <v>4522</v>
      </c>
      <c r="J29" s="445">
        <v>1584</v>
      </c>
      <c r="K29" s="446">
        <v>0</v>
      </c>
      <c r="L29" s="310">
        <f t="shared" si="1"/>
        <v>14504</v>
      </c>
      <c r="M29" s="444">
        <v>6792</v>
      </c>
      <c r="N29" s="445">
        <v>0</v>
      </c>
      <c r="O29" s="445">
        <v>1606</v>
      </c>
      <c r="P29" s="445">
        <v>0</v>
      </c>
      <c r="Q29" s="445">
        <v>4522</v>
      </c>
      <c r="R29" s="445">
        <v>1584</v>
      </c>
      <c r="S29" s="446">
        <v>0</v>
      </c>
      <c r="T29" s="454">
        <f t="shared" si="2"/>
        <v>12197</v>
      </c>
      <c r="U29" s="458">
        <v>6792</v>
      </c>
      <c r="V29" s="952">
        <v>0</v>
      </c>
      <c r="W29" s="952">
        <v>1705</v>
      </c>
      <c r="X29" s="900">
        <v>0</v>
      </c>
      <c r="Y29" s="900">
        <v>2350</v>
      </c>
      <c r="Z29" s="900">
        <v>1350</v>
      </c>
      <c r="AA29" s="446">
        <v>0</v>
      </c>
      <c r="AB29" s="684"/>
      <c r="AC29" s="685"/>
      <c r="AD29" s="686"/>
      <c r="AE29" s="686"/>
      <c r="AF29" s="686"/>
      <c r="AG29" s="686"/>
      <c r="AH29" s="686"/>
      <c r="AI29" s="686"/>
      <c r="AJ29" s="686"/>
      <c r="AK29" s="686"/>
      <c r="AL29" s="686"/>
      <c r="AM29" s="686"/>
      <c r="AN29" s="686"/>
      <c r="AO29" s="686"/>
      <c r="AP29" s="686"/>
      <c r="AQ29" s="686"/>
      <c r="AR29" s="686"/>
      <c r="AS29" s="686"/>
      <c r="AT29" s="686"/>
      <c r="AU29" s="686"/>
      <c r="AV29" s="686"/>
      <c r="AW29" s="686"/>
      <c r="AX29" s="686"/>
      <c r="AY29" s="686"/>
      <c r="AZ29" s="686"/>
      <c r="BA29" s="686"/>
      <c r="BB29" s="686"/>
      <c r="BC29" s="686"/>
      <c r="BD29" s="686"/>
      <c r="BE29" s="686"/>
      <c r="BF29" s="686"/>
      <c r="BG29" s="686"/>
      <c r="BH29" s="686"/>
      <c r="BI29" s="686"/>
      <c r="BJ29" s="686"/>
      <c r="BK29" s="686"/>
      <c r="BL29" s="686"/>
      <c r="BM29" s="686"/>
      <c r="BN29" s="686"/>
      <c r="BO29" s="686"/>
      <c r="BP29" s="686"/>
      <c r="BQ29" s="686"/>
      <c r="BR29" s="686"/>
      <c r="BS29" s="686"/>
      <c r="BT29" s="686"/>
      <c r="BU29" s="686"/>
      <c r="BV29" s="686"/>
      <c r="BW29" s="686"/>
      <c r="BX29" s="686"/>
      <c r="BY29" s="686"/>
      <c r="BZ29" s="686"/>
      <c r="CA29" s="686"/>
      <c r="CB29" s="686"/>
      <c r="CC29" s="686"/>
      <c r="CD29" s="686"/>
      <c r="CE29" s="686"/>
      <c r="CF29" s="686"/>
      <c r="CG29" s="686"/>
      <c r="CH29" s="686"/>
      <c r="CI29" s="686"/>
      <c r="CJ29" s="686"/>
      <c r="CK29" s="686"/>
      <c r="CL29" s="686"/>
      <c r="CM29" s="686"/>
      <c r="CN29" s="686"/>
      <c r="CO29" s="686"/>
      <c r="CP29" s="686"/>
      <c r="CQ29" s="686"/>
      <c r="CR29" s="686"/>
      <c r="CS29" s="686"/>
      <c r="CT29" s="686"/>
      <c r="CU29" s="686"/>
      <c r="CV29" s="686"/>
      <c r="CW29" s="686"/>
      <c r="CX29" s="686"/>
      <c r="CY29" s="686"/>
      <c r="CZ29" s="686"/>
      <c r="DA29" s="686"/>
      <c r="DB29" s="686"/>
      <c r="DC29" s="686"/>
      <c r="DD29" s="686"/>
      <c r="DE29" s="686"/>
      <c r="DF29" s="686"/>
      <c r="DG29" s="686"/>
      <c r="DH29" s="686"/>
      <c r="DI29" s="686"/>
      <c r="DJ29" s="686"/>
      <c r="DK29" s="686"/>
      <c r="DL29" s="686"/>
      <c r="DM29" s="686"/>
      <c r="DN29" s="686"/>
      <c r="DO29" s="686"/>
      <c r="DP29" s="686"/>
      <c r="DQ29" s="686"/>
      <c r="DR29" s="686"/>
      <c r="DS29" s="686"/>
      <c r="DT29" s="686"/>
      <c r="DU29" s="686"/>
      <c r="DV29" s="686"/>
      <c r="DW29" s="686"/>
      <c r="DX29" s="686"/>
      <c r="DY29" s="686"/>
      <c r="DZ29" s="686"/>
      <c r="EA29" s="686"/>
      <c r="EB29" s="686"/>
      <c r="EC29" s="686"/>
      <c r="ED29" s="686"/>
      <c r="EE29" s="686"/>
      <c r="EF29" s="686"/>
      <c r="EG29" s="686"/>
      <c r="EH29" s="686"/>
      <c r="EI29" s="686"/>
      <c r="EJ29" s="686"/>
      <c r="EK29" s="686"/>
      <c r="EL29" s="686"/>
      <c r="EM29" s="686"/>
      <c r="EN29" s="686"/>
      <c r="EO29" s="686"/>
      <c r="EP29" s="686"/>
      <c r="EQ29" s="686"/>
      <c r="ER29" s="686"/>
      <c r="ES29" s="686"/>
      <c r="ET29" s="686"/>
      <c r="EU29" s="686"/>
      <c r="EV29" s="686"/>
      <c r="EW29" s="686"/>
      <c r="EX29" s="686"/>
      <c r="EY29" s="686"/>
      <c r="EZ29" s="686"/>
      <c r="FA29" s="686"/>
      <c r="FB29" s="686"/>
      <c r="FC29" s="686"/>
      <c r="FD29" s="686"/>
      <c r="FE29" s="686"/>
      <c r="FF29" s="686"/>
      <c r="FG29" s="686"/>
      <c r="FH29" s="686"/>
      <c r="FI29" s="686"/>
      <c r="FJ29" s="686"/>
      <c r="FK29" s="686"/>
      <c r="FL29" s="686"/>
      <c r="FM29" s="686"/>
      <c r="FN29" s="686"/>
      <c r="FO29" s="686"/>
      <c r="FP29" s="686"/>
      <c r="FQ29" s="686"/>
      <c r="FR29" s="686"/>
      <c r="FS29" s="686"/>
      <c r="FT29" s="686"/>
      <c r="FU29" s="686"/>
      <c r="FV29" s="686"/>
      <c r="FW29" s="686"/>
      <c r="FX29" s="686"/>
      <c r="FY29" s="686"/>
      <c r="FZ29" s="686"/>
      <c r="GA29" s="686"/>
      <c r="GB29" s="686"/>
      <c r="GC29" s="686"/>
      <c r="GD29" s="686"/>
      <c r="GE29" s="686"/>
      <c r="GF29" s="686"/>
      <c r="GG29" s="686"/>
      <c r="GH29" s="686"/>
      <c r="GI29" s="686"/>
      <c r="GJ29" s="686"/>
      <c r="GK29" s="686"/>
      <c r="GL29" s="686"/>
      <c r="GM29" s="686"/>
      <c r="GN29" s="686"/>
      <c r="GO29" s="686"/>
      <c r="GP29" s="686"/>
      <c r="GQ29" s="686"/>
      <c r="GR29" s="686"/>
      <c r="GS29" s="686"/>
      <c r="GT29" s="686"/>
      <c r="GU29" s="686"/>
      <c r="GV29" s="686"/>
      <c r="GW29" s="686"/>
      <c r="GX29" s="686"/>
      <c r="GY29" s="686"/>
      <c r="GZ29" s="686"/>
      <c r="HA29" s="686"/>
      <c r="HB29" s="686"/>
      <c r="HC29" s="686"/>
      <c r="HD29" s="686"/>
      <c r="HE29" s="686"/>
      <c r="HF29" s="686"/>
      <c r="HG29" s="686"/>
      <c r="HH29" s="686"/>
    </row>
    <row r="30" spans="1:216" s="38" customFormat="1" ht="30" customHeight="1" x14ac:dyDescent="0.25">
      <c r="A30" s="523" t="s">
        <v>180</v>
      </c>
      <c r="B30" s="524" t="s">
        <v>176</v>
      </c>
      <c r="C30" s="367" t="s">
        <v>296</v>
      </c>
      <c r="D30" s="310">
        <f t="shared" si="0"/>
        <v>8617</v>
      </c>
      <c r="E30" s="450">
        <v>5456</v>
      </c>
      <c r="F30" s="445">
        <v>7</v>
      </c>
      <c r="G30" s="445">
        <v>1938</v>
      </c>
      <c r="H30" s="445">
        <v>0</v>
      </c>
      <c r="I30" s="445">
        <v>0</v>
      </c>
      <c r="J30" s="445">
        <v>1216</v>
      </c>
      <c r="K30" s="446">
        <v>0</v>
      </c>
      <c r="L30" s="310">
        <f t="shared" si="1"/>
        <v>8317</v>
      </c>
      <c r="M30" s="444">
        <v>5156</v>
      </c>
      <c r="N30" s="445">
        <v>7</v>
      </c>
      <c r="O30" s="445">
        <v>1938</v>
      </c>
      <c r="P30" s="445">
        <v>0</v>
      </c>
      <c r="Q30" s="445">
        <v>0</v>
      </c>
      <c r="R30" s="445">
        <v>1216</v>
      </c>
      <c r="S30" s="446">
        <v>0</v>
      </c>
      <c r="T30" s="454">
        <f t="shared" si="2"/>
        <v>8345</v>
      </c>
      <c r="U30" s="458">
        <v>2500</v>
      </c>
      <c r="V30" s="952">
        <v>7</v>
      </c>
      <c r="W30" s="952">
        <v>1938</v>
      </c>
      <c r="X30" s="900">
        <v>0</v>
      </c>
      <c r="Y30" s="900">
        <v>0</v>
      </c>
      <c r="Z30" s="900">
        <v>900</v>
      </c>
      <c r="AA30" s="446">
        <v>3000</v>
      </c>
      <c r="AB30" s="684"/>
      <c r="AC30" s="685"/>
      <c r="AD30" s="686"/>
      <c r="AE30" s="686"/>
      <c r="AF30" s="686"/>
      <c r="AG30" s="686"/>
      <c r="AH30" s="686"/>
      <c r="AI30" s="686"/>
      <c r="AJ30" s="686"/>
      <c r="AK30" s="686"/>
      <c r="AL30" s="686"/>
      <c r="AM30" s="686"/>
      <c r="AN30" s="686"/>
      <c r="AO30" s="686"/>
      <c r="AP30" s="686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  <c r="CW30" s="686"/>
      <c r="CX30" s="686"/>
      <c r="CY30" s="686"/>
      <c r="CZ30" s="686"/>
      <c r="DA30" s="686"/>
      <c r="DB30" s="686"/>
      <c r="DC30" s="686"/>
      <c r="DD30" s="686"/>
      <c r="DE30" s="686"/>
      <c r="DF30" s="686"/>
      <c r="DG30" s="686"/>
      <c r="DH30" s="686"/>
      <c r="DI30" s="686"/>
      <c r="DJ30" s="686"/>
      <c r="DK30" s="686"/>
      <c r="DL30" s="686"/>
      <c r="DM30" s="686"/>
      <c r="DN30" s="686"/>
      <c r="DO30" s="686"/>
      <c r="DP30" s="686"/>
      <c r="DQ30" s="686"/>
      <c r="DR30" s="686"/>
      <c r="DS30" s="686"/>
      <c r="DT30" s="686"/>
      <c r="DU30" s="686"/>
      <c r="DV30" s="686"/>
      <c r="DW30" s="686"/>
      <c r="DX30" s="686"/>
      <c r="DY30" s="686"/>
      <c r="DZ30" s="686"/>
      <c r="EA30" s="686"/>
      <c r="EB30" s="686"/>
      <c r="EC30" s="686"/>
      <c r="ED30" s="686"/>
      <c r="EE30" s="686"/>
      <c r="EF30" s="686"/>
      <c r="EG30" s="686"/>
      <c r="EH30" s="686"/>
      <c r="EI30" s="686"/>
      <c r="EJ30" s="686"/>
      <c r="EK30" s="686"/>
      <c r="EL30" s="686"/>
      <c r="EM30" s="686"/>
      <c r="EN30" s="686"/>
      <c r="EO30" s="686"/>
      <c r="EP30" s="686"/>
      <c r="EQ30" s="686"/>
      <c r="ER30" s="686"/>
      <c r="ES30" s="686"/>
      <c r="ET30" s="686"/>
      <c r="EU30" s="686"/>
      <c r="EV30" s="686"/>
      <c r="EW30" s="686"/>
      <c r="EX30" s="686"/>
      <c r="EY30" s="686"/>
      <c r="EZ30" s="686"/>
      <c r="FA30" s="686"/>
      <c r="FB30" s="686"/>
      <c r="FC30" s="686"/>
      <c r="FD30" s="686"/>
      <c r="FE30" s="686"/>
      <c r="FF30" s="686"/>
      <c r="FG30" s="686"/>
      <c r="FH30" s="686"/>
      <c r="FI30" s="686"/>
      <c r="FJ30" s="686"/>
      <c r="FK30" s="686"/>
      <c r="FL30" s="686"/>
      <c r="FM30" s="686"/>
      <c r="FN30" s="686"/>
      <c r="FO30" s="686"/>
      <c r="FP30" s="686"/>
      <c r="FQ30" s="686"/>
      <c r="FR30" s="686"/>
      <c r="FS30" s="686"/>
      <c r="FT30" s="686"/>
      <c r="FU30" s="686"/>
      <c r="FV30" s="686"/>
      <c r="FW30" s="686"/>
      <c r="FX30" s="686"/>
      <c r="FY30" s="686"/>
      <c r="FZ30" s="686"/>
      <c r="GA30" s="686"/>
      <c r="GB30" s="686"/>
      <c r="GC30" s="686"/>
      <c r="GD30" s="686"/>
      <c r="GE30" s="686"/>
      <c r="GF30" s="686"/>
      <c r="GG30" s="686"/>
      <c r="GH30" s="686"/>
      <c r="GI30" s="686"/>
      <c r="GJ30" s="686"/>
      <c r="GK30" s="686"/>
      <c r="GL30" s="686"/>
      <c r="GM30" s="686"/>
      <c r="GN30" s="686"/>
      <c r="GO30" s="686"/>
      <c r="GP30" s="686"/>
      <c r="GQ30" s="686"/>
      <c r="GR30" s="686"/>
      <c r="GS30" s="686"/>
      <c r="GT30" s="686"/>
      <c r="GU30" s="686"/>
      <c r="GV30" s="686"/>
      <c r="GW30" s="686"/>
      <c r="GX30" s="686"/>
      <c r="GY30" s="686"/>
      <c r="GZ30" s="686"/>
      <c r="HA30" s="686"/>
      <c r="HB30" s="686"/>
      <c r="HC30" s="686"/>
      <c r="HD30" s="686"/>
      <c r="HE30" s="686"/>
      <c r="HF30" s="686"/>
      <c r="HG30" s="686"/>
      <c r="HH30" s="686"/>
    </row>
    <row r="31" spans="1:216" s="38" customFormat="1" ht="30" customHeight="1" x14ac:dyDescent="0.25">
      <c r="A31" s="523" t="s">
        <v>181</v>
      </c>
      <c r="B31" s="524" t="s">
        <v>182</v>
      </c>
      <c r="C31" s="367" t="s">
        <v>297</v>
      </c>
      <c r="D31" s="310">
        <f t="shared" si="0"/>
        <v>7363</v>
      </c>
      <c r="E31" s="450">
        <v>1892</v>
      </c>
      <c r="F31" s="445">
        <v>0</v>
      </c>
      <c r="G31" s="445">
        <v>1970</v>
      </c>
      <c r="H31" s="445">
        <v>0</v>
      </c>
      <c r="I31" s="445">
        <v>1994</v>
      </c>
      <c r="J31" s="445">
        <v>1507</v>
      </c>
      <c r="K31" s="446">
        <v>0</v>
      </c>
      <c r="L31" s="310">
        <f t="shared" si="1"/>
        <v>7363</v>
      </c>
      <c r="M31" s="444">
        <v>1892</v>
      </c>
      <c r="N31" s="445">
        <v>0</v>
      </c>
      <c r="O31" s="445">
        <v>1970</v>
      </c>
      <c r="P31" s="445">
        <v>0</v>
      </c>
      <c r="Q31" s="445">
        <v>1994</v>
      </c>
      <c r="R31" s="445">
        <v>1507</v>
      </c>
      <c r="S31" s="446">
        <v>0</v>
      </c>
      <c r="T31" s="454">
        <f t="shared" si="2"/>
        <v>5929</v>
      </c>
      <c r="U31" s="458">
        <v>1892</v>
      </c>
      <c r="V31" s="952">
        <v>0</v>
      </c>
      <c r="W31" s="952">
        <v>1937</v>
      </c>
      <c r="X31" s="900">
        <v>0</v>
      </c>
      <c r="Y31" s="900">
        <v>1200</v>
      </c>
      <c r="Z31" s="900">
        <v>900</v>
      </c>
      <c r="AA31" s="446">
        <v>0</v>
      </c>
      <c r="AB31" s="684"/>
      <c r="AC31" s="685"/>
      <c r="AD31" s="686"/>
      <c r="AE31" s="686"/>
      <c r="AF31" s="686"/>
      <c r="AG31" s="686"/>
      <c r="AH31" s="686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6"/>
      <c r="AU31" s="686"/>
      <c r="AV31" s="686"/>
      <c r="AW31" s="686"/>
      <c r="AX31" s="686"/>
      <c r="AY31" s="686"/>
      <c r="AZ31" s="686"/>
      <c r="BA31" s="686"/>
      <c r="BB31" s="686"/>
      <c r="BC31" s="686"/>
      <c r="BD31" s="686"/>
      <c r="BE31" s="686"/>
      <c r="BF31" s="686"/>
      <c r="BG31" s="686"/>
      <c r="BH31" s="686"/>
      <c r="BI31" s="686"/>
      <c r="BJ31" s="686"/>
      <c r="BK31" s="686"/>
      <c r="BL31" s="686"/>
      <c r="BM31" s="686"/>
      <c r="BN31" s="686"/>
      <c r="BO31" s="686"/>
      <c r="BP31" s="686"/>
      <c r="BQ31" s="686"/>
      <c r="BR31" s="686"/>
      <c r="BS31" s="686"/>
      <c r="BT31" s="686"/>
      <c r="BU31" s="686"/>
      <c r="BV31" s="686"/>
      <c r="BW31" s="686"/>
      <c r="BX31" s="686"/>
      <c r="BY31" s="686"/>
      <c r="BZ31" s="686"/>
      <c r="CA31" s="686"/>
      <c r="CB31" s="686"/>
      <c r="CC31" s="686"/>
      <c r="CD31" s="686"/>
      <c r="CE31" s="686"/>
      <c r="CF31" s="686"/>
      <c r="CG31" s="686"/>
      <c r="CH31" s="686"/>
      <c r="CI31" s="686"/>
      <c r="CJ31" s="686"/>
      <c r="CK31" s="686"/>
      <c r="CL31" s="686"/>
      <c r="CM31" s="686"/>
      <c r="CN31" s="686"/>
      <c r="CO31" s="686"/>
      <c r="CP31" s="686"/>
      <c r="CQ31" s="686"/>
      <c r="CR31" s="686"/>
      <c r="CS31" s="686"/>
      <c r="CT31" s="686"/>
      <c r="CU31" s="686"/>
      <c r="CV31" s="686"/>
      <c r="CW31" s="686"/>
      <c r="CX31" s="686"/>
      <c r="CY31" s="686"/>
      <c r="CZ31" s="686"/>
      <c r="DA31" s="686"/>
      <c r="DB31" s="686"/>
      <c r="DC31" s="686"/>
      <c r="DD31" s="686"/>
      <c r="DE31" s="686"/>
      <c r="DF31" s="686"/>
      <c r="DG31" s="686"/>
      <c r="DH31" s="686"/>
      <c r="DI31" s="686"/>
      <c r="DJ31" s="686"/>
      <c r="DK31" s="686"/>
      <c r="DL31" s="686"/>
      <c r="DM31" s="686"/>
      <c r="DN31" s="686"/>
      <c r="DO31" s="686"/>
      <c r="DP31" s="686"/>
      <c r="DQ31" s="686"/>
      <c r="DR31" s="686"/>
      <c r="DS31" s="686"/>
      <c r="DT31" s="686"/>
      <c r="DU31" s="686"/>
      <c r="DV31" s="686"/>
      <c r="DW31" s="686"/>
      <c r="DX31" s="686"/>
      <c r="DY31" s="686"/>
      <c r="DZ31" s="686"/>
      <c r="EA31" s="686"/>
      <c r="EB31" s="686"/>
      <c r="EC31" s="686"/>
      <c r="ED31" s="686"/>
      <c r="EE31" s="686"/>
      <c r="EF31" s="686"/>
      <c r="EG31" s="686"/>
      <c r="EH31" s="686"/>
      <c r="EI31" s="686"/>
      <c r="EJ31" s="686"/>
      <c r="EK31" s="686"/>
      <c r="EL31" s="686"/>
      <c r="EM31" s="686"/>
      <c r="EN31" s="686"/>
      <c r="EO31" s="686"/>
      <c r="EP31" s="686"/>
      <c r="EQ31" s="686"/>
      <c r="ER31" s="686"/>
      <c r="ES31" s="686"/>
      <c r="ET31" s="686"/>
      <c r="EU31" s="686"/>
      <c r="EV31" s="686"/>
      <c r="EW31" s="686"/>
      <c r="EX31" s="686"/>
      <c r="EY31" s="686"/>
      <c r="EZ31" s="686"/>
      <c r="FA31" s="686"/>
      <c r="FB31" s="686"/>
      <c r="FC31" s="686"/>
      <c r="FD31" s="686"/>
      <c r="FE31" s="686"/>
      <c r="FF31" s="686"/>
      <c r="FG31" s="686"/>
      <c r="FH31" s="686"/>
      <c r="FI31" s="686"/>
      <c r="FJ31" s="686"/>
      <c r="FK31" s="686"/>
      <c r="FL31" s="686"/>
      <c r="FM31" s="686"/>
      <c r="FN31" s="686"/>
      <c r="FO31" s="686"/>
      <c r="FP31" s="686"/>
      <c r="FQ31" s="686"/>
      <c r="FR31" s="686"/>
      <c r="FS31" s="686"/>
      <c r="FT31" s="686"/>
      <c r="FU31" s="686"/>
      <c r="FV31" s="686"/>
      <c r="FW31" s="686"/>
      <c r="FX31" s="686"/>
      <c r="FY31" s="686"/>
      <c r="FZ31" s="686"/>
      <c r="GA31" s="686"/>
      <c r="GB31" s="686"/>
      <c r="GC31" s="686"/>
      <c r="GD31" s="686"/>
      <c r="GE31" s="686"/>
      <c r="GF31" s="686"/>
      <c r="GG31" s="686"/>
      <c r="GH31" s="686"/>
      <c r="GI31" s="686"/>
      <c r="GJ31" s="686"/>
      <c r="GK31" s="686"/>
      <c r="GL31" s="686"/>
      <c r="GM31" s="686"/>
      <c r="GN31" s="686"/>
      <c r="GO31" s="686"/>
      <c r="GP31" s="686"/>
      <c r="GQ31" s="686"/>
      <c r="GR31" s="686"/>
      <c r="GS31" s="686"/>
      <c r="GT31" s="686"/>
      <c r="GU31" s="686"/>
      <c r="GV31" s="686"/>
      <c r="GW31" s="686"/>
      <c r="GX31" s="686"/>
      <c r="GY31" s="686"/>
      <c r="GZ31" s="686"/>
      <c r="HA31" s="686"/>
      <c r="HB31" s="686"/>
      <c r="HC31" s="686"/>
      <c r="HD31" s="686"/>
      <c r="HE31" s="686"/>
      <c r="HF31" s="686"/>
      <c r="HG31" s="686"/>
      <c r="HH31" s="686"/>
    </row>
    <row r="32" spans="1:216" s="38" customFormat="1" ht="30" customHeight="1" x14ac:dyDescent="0.25">
      <c r="A32" s="523" t="s">
        <v>183</v>
      </c>
      <c r="B32" s="524" t="s">
        <v>176</v>
      </c>
      <c r="C32" s="367" t="s">
        <v>298</v>
      </c>
      <c r="D32" s="310">
        <f t="shared" si="0"/>
        <v>8042</v>
      </c>
      <c r="E32" s="450">
        <v>5484</v>
      </c>
      <c r="F32" s="445">
        <v>0</v>
      </c>
      <c r="G32" s="445">
        <v>1405</v>
      </c>
      <c r="H32" s="445">
        <v>0</v>
      </c>
      <c r="I32" s="445">
        <v>0</v>
      </c>
      <c r="J32" s="445">
        <v>1153</v>
      </c>
      <c r="K32" s="446">
        <v>0</v>
      </c>
      <c r="L32" s="310">
        <f t="shared" si="1"/>
        <v>8089</v>
      </c>
      <c r="M32" s="444">
        <v>5484</v>
      </c>
      <c r="N32" s="445">
        <v>0</v>
      </c>
      <c r="O32" s="445">
        <v>1405</v>
      </c>
      <c r="P32" s="445">
        <v>47</v>
      </c>
      <c r="Q32" s="445">
        <v>0</v>
      </c>
      <c r="R32" s="445">
        <v>1153</v>
      </c>
      <c r="S32" s="446">
        <v>0</v>
      </c>
      <c r="T32" s="454">
        <f t="shared" si="2"/>
        <v>8106</v>
      </c>
      <c r="U32" s="458">
        <v>3800</v>
      </c>
      <c r="V32" s="952">
        <v>0</v>
      </c>
      <c r="W32" s="952">
        <v>1406</v>
      </c>
      <c r="X32" s="900">
        <v>0</v>
      </c>
      <c r="Y32" s="900">
        <v>0</v>
      </c>
      <c r="Z32" s="900">
        <v>850</v>
      </c>
      <c r="AA32" s="446">
        <v>2050</v>
      </c>
      <c r="AB32" s="684"/>
      <c r="AC32" s="685"/>
      <c r="AD32" s="686"/>
      <c r="AE32" s="686"/>
      <c r="AF32" s="686"/>
      <c r="AG32" s="686"/>
      <c r="AH32" s="686"/>
      <c r="AI32" s="686"/>
      <c r="AJ32" s="686"/>
      <c r="AK32" s="686"/>
      <c r="AL32" s="686"/>
      <c r="AM32" s="686"/>
      <c r="AN32" s="686"/>
      <c r="AO32" s="686"/>
      <c r="AP32" s="686"/>
      <c r="AQ32" s="686"/>
      <c r="AR32" s="686"/>
      <c r="AS32" s="686"/>
      <c r="AT32" s="686"/>
      <c r="AU32" s="686"/>
      <c r="AV32" s="686"/>
      <c r="AW32" s="686"/>
      <c r="AX32" s="686"/>
      <c r="AY32" s="686"/>
      <c r="AZ32" s="686"/>
      <c r="BA32" s="686"/>
      <c r="BB32" s="686"/>
      <c r="BC32" s="686"/>
      <c r="BD32" s="686"/>
      <c r="BE32" s="686"/>
      <c r="BF32" s="686"/>
      <c r="BG32" s="686"/>
      <c r="BH32" s="686"/>
      <c r="BI32" s="686"/>
      <c r="BJ32" s="686"/>
      <c r="BK32" s="686"/>
      <c r="BL32" s="686"/>
      <c r="BM32" s="686"/>
      <c r="BN32" s="686"/>
      <c r="BO32" s="686"/>
      <c r="BP32" s="686"/>
      <c r="BQ32" s="686"/>
      <c r="BR32" s="686"/>
      <c r="BS32" s="686"/>
      <c r="BT32" s="686"/>
      <c r="BU32" s="686"/>
      <c r="BV32" s="686"/>
      <c r="BW32" s="686"/>
      <c r="BX32" s="686"/>
      <c r="BY32" s="686"/>
      <c r="BZ32" s="686"/>
      <c r="CA32" s="686"/>
      <c r="CB32" s="686"/>
      <c r="CC32" s="686"/>
      <c r="CD32" s="686"/>
      <c r="CE32" s="686"/>
      <c r="CF32" s="686"/>
      <c r="CG32" s="686"/>
      <c r="CH32" s="686"/>
      <c r="CI32" s="686"/>
      <c r="CJ32" s="686"/>
      <c r="CK32" s="686"/>
      <c r="CL32" s="686"/>
      <c r="CM32" s="686"/>
      <c r="CN32" s="686"/>
      <c r="CO32" s="686"/>
      <c r="CP32" s="686"/>
      <c r="CQ32" s="686"/>
      <c r="CR32" s="686"/>
      <c r="CS32" s="686"/>
      <c r="CT32" s="686"/>
      <c r="CU32" s="686"/>
      <c r="CV32" s="686"/>
      <c r="CW32" s="686"/>
      <c r="CX32" s="686"/>
      <c r="CY32" s="686"/>
      <c r="CZ32" s="686"/>
      <c r="DA32" s="686"/>
      <c r="DB32" s="686"/>
      <c r="DC32" s="686"/>
      <c r="DD32" s="686"/>
      <c r="DE32" s="686"/>
      <c r="DF32" s="686"/>
      <c r="DG32" s="686"/>
      <c r="DH32" s="686"/>
      <c r="DI32" s="686"/>
      <c r="DJ32" s="686"/>
      <c r="DK32" s="686"/>
      <c r="DL32" s="686"/>
      <c r="DM32" s="686"/>
      <c r="DN32" s="686"/>
      <c r="DO32" s="686"/>
      <c r="DP32" s="686"/>
      <c r="DQ32" s="686"/>
      <c r="DR32" s="686"/>
      <c r="DS32" s="686"/>
      <c r="DT32" s="686"/>
      <c r="DU32" s="686"/>
      <c r="DV32" s="686"/>
      <c r="DW32" s="686"/>
      <c r="DX32" s="686"/>
      <c r="DY32" s="686"/>
      <c r="DZ32" s="686"/>
      <c r="EA32" s="686"/>
      <c r="EB32" s="686"/>
      <c r="EC32" s="686"/>
      <c r="ED32" s="686"/>
      <c r="EE32" s="686"/>
      <c r="EF32" s="686"/>
      <c r="EG32" s="686"/>
      <c r="EH32" s="686"/>
      <c r="EI32" s="686"/>
      <c r="EJ32" s="686"/>
      <c r="EK32" s="686"/>
      <c r="EL32" s="686"/>
      <c r="EM32" s="686"/>
      <c r="EN32" s="686"/>
      <c r="EO32" s="686"/>
      <c r="EP32" s="686"/>
      <c r="EQ32" s="686"/>
      <c r="ER32" s="686"/>
      <c r="ES32" s="686"/>
      <c r="ET32" s="686"/>
      <c r="EU32" s="686"/>
      <c r="EV32" s="686"/>
      <c r="EW32" s="686"/>
      <c r="EX32" s="686"/>
      <c r="EY32" s="686"/>
      <c r="EZ32" s="686"/>
      <c r="FA32" s="686"/>
      <c r="FB32" s="686"/>
      <c r="FC32" s="686"/>
      <c r="FD32" s="686"/>
      <c r="FE32" s="686"/>
      <c r="FF32" s="686"/>
      <c r="FG32" s="686"/>
      <c r="FH32" s="686"/>
      <c r="FI32" s="686"/>
      <c r="FJ32" s="686"/>
      <c r="FK32" s="686"/>
      <c r="FL32" s="686"/>
      <c r="FM32" s="686"/>
      <c r="FN32" s="686"/>
      <c r="FO32" s="686"/>
      <c r="FP32" s="686"/>
      <c r="FQ32" s="686"/>
      <c r="FR32" s="686"/>
      <c r="FS32" s="686"/>
      <c r="FT32" s="686"/>
      <c r="FU32" s="686"/>
      <c r="FV32" s="686"/>
      <c r="FW32" s="686"/>
      <c r="FX32" s="686"/>
      <c r="FY32" s="686"/>
      <c r="FZ32" s="686"/>
      <c r="GA32" s="686"/>
      <c r="GB32" s="686"/>
      <c r="GC32" s="686"/>
      <c r="GD32" s="686"/>
      <c r="GE32" s="686"/>
      <c r="GF32" s="686"/>
      <c r="GG32" s="686"/>
      <c r="GH32" s="686"/>
      <c r="GI32" s="686"/>
      <c r="GJ32" s="686"/>
      <c r="GK32" s="686"/>
      <c r="GL32" s="686"/>
      <c r="GM32" s="686"/>
      <c r="GN32" s="686"/>
      <c r="GO32" s="686"/>
      <c r="GP32" s="686"/>
      <c r="GQ32" s="686"/>
      <c r="GR32" s="686"/>
      <c r="GS32" s="686"/>
      <c r="GT32" s="686"/>
      <c r="GU32" s="686"/>
      <c r="GV32" s="686"/>
      <c r="GW32" s="686"/>
      <c r="GX32" s="686"/>
      <c r="GY32" s="686"/>
      <c r="GZ32" s="686"/>
      <c r="HA32" s="686"/>
      <c r="HB32" s="686"/>
      <c r="HC32" s="686"/>
      <c r="HD32" s="686"/>
      <c r="HE32" s="686"/>
      <c r="HF32" s="686"/>
      <c r="HG32" s="686"/>
      <c r="HH32" s="686"/>
    </row>
    <row r="33" spans="1:216" s="38" customFormat="1" ht="30" customHeight="1" thickBot="1" x14ac:dyDescent="0.3">
      <c r="A33" s="523" t="s">
        <v>184</v>
      </c>
      <c r="B33" s="524" t="s">
        <v>176</v>
      </c>
      <c r="C33" s="1016" t="s">
        <v>299</v>
      </c>
      <c r="D33" s="1017">
        <f t="shared" si="0"/>
        <v>18001</v>
      </c>
      <c r="E33" s="768">
        <v>12000</v>
      </c>
      <c r="F33" s="439">
        <v>0</v>
      </c>
      <c r="G33" s="439">
        <v>2380</v>
      </c>
      <c r="H33" s="439">
        <v>0</v>
      </c>
      <c r="I33" s="439">
        <v>806</v>
      </c>
      <c r="J33" s="439">
        <v>2815</v>
      </c>
      <c r="K33" s="440">
        <v>0</v>
      </c>
      <c r="L33" s="1017">
        <f t="shared" si="1"/>
        <v>16273</v>
      </c>
      <c r="M33" s="897">
        <v>9800</v>
      </c>
      <c r="N33" s="439">
        <v>0</v>
      </c>
      <c r="O33" s="439">
        <v>2380</v>
      </c>
      <c r="P33" s="439">
        <v>472</v>
      </c>
      <c r="Q33" s="439">
        <v>806</v>
      </c>
      <c r="R33" s="439">
        <v>2815</v>
      </c>
      <c r="S33" s="440">
        <v>0</v>
      </c>
      <c r="T33" s="1018">
        <f t="shared" si="2"/>
        <v>15084</v>
      </c>
      <c r="U33" s="460">
        <v>5300</v>
      </c>
      <c r="V33" s="492">
        <v>0</v>
      </c>
      <c r="W33" s="492">
        <v>2434</v>
      </c>
      <c r="X33" s="901">
        <v>0</v>
      </c>
      <c r="Y33" s="901">
        <v>450</v>
      </c>
      <c r="Z33" s="901">
        <v>2400</v>
      </c>
      <c r="AA33" s="440">
        <v>4500</v>
      </c>
      <c r="AB33" s="684"/>
      <c r="AC33" s="685"/>
      <c r="AD33" s="686"/>
      <c r="AE33" s="686"/>
      <c r="AF33" s="686"/>
      <c r="AG33" s="686"/>
      <c r="AH33" s="686"/>
      <c r="AI33" s="686"/>
      <c r="AJ33" s="686"/>
      <c r="AK33" s="686"/>
      <c r="AL33" s="686"/>
      <c r="AM33" s="686"/>
      <c r="AN33" s="686"/>
      <c r="AO33" s="686"/>
      <c r="AP33" s="686"/>
      <c r="AQ33" s="686"/>
      <c r="AR33" s="686"/>
      <c r="AS33" s="686"/>
      <c r="AT33" s="686"/>
      <c r="AU33" s="686"/>
      <c r="AV33" s="686"/>
      <c r="AW33" s="686"/>
      <c r="AX33" s="686"/>
      <c r="AY33" s="686"/>
      <c r="AZ33" s="686"/>
      <c r="BA33" s="686"/>
      <c r="BB33" s="686"/>
      <c r="BC33" s="686"/>
      <c r="BD33" s="686"/>
      <c r="BE33" s="686"/>
      <c r="BF33" s="686"/>
      <c r="BG33" s="686"/>
      <c r="BH33" s="686"/>
      <c r="BI33" s="686"/>
      <c r="BJ33" s="686"/>
      <c r="BK33" s="686"/>
      <c r="BL33" s="686"/>
      <c r="BM33" s="686"/>
      <c r="BN33" s="686"/>
      <c r="BO33" s="686"/>
      <c r="BP33" s="686"/>
      <c r="BQ33" s="686"/>
      <c r="BR33" s="686"/>
      <c r="BS33" s="686"/>
      <c r="BT33" s="686"/>
      <c r="BU33" s="686"/>
      <c r="BV33" s="686"/>
      <c r="BW33" s="686"/>
      <c r="BX33" s="686"/>
      <c r="BY33" s="686"/>
      <c r="BZ33" s="686"/>
      <c r="CA33" s="686"/>
      <c r="CB33" s="686"/>
      <c r="CC33" s="686"/>
      <c r="CD33" s="686"/>
      <c r="CE33" s="686"/>
      <c r="CF33" s="686"/>
      <c r="CG33" s="686"/>
      <c r="CH33" s="686"/>
      <c r="CI33" s="686"/>
      <c r="CJ33" s="686"/>
      <c r="CK33" s="686"/>
      <c r="CL33" s="686"/>
      <c r="CM33" s="686"/>
      <c r="CN33" s="686"/>
      <c r="CO33" s="686"/>
      <c r="CP33" s="686"/>
      <c r="CQ33" s="686"/>
      <c r="CR33" s="686"/>
      <c r="CS33" s="686"/>
      <c r="CT33" s="686"/>
      <c r="CU33" s="686"/>
      <c r="CV33" s="686"/>
      <c r="CW33" s="686"/>
      <c r="CX33" s="686"/>
      <c r="CY33" s="686"/>
      <c r="CZ33" s="686"/>
      <c r="DA33" s="686"/>
      <c r="DB33" s="686"/>
      <c r="DC33" s="686"/>
      <c r="DD33" s="686"/>
      <c r="DE33" s="686"/>
      <c r="DF33" s="686"/>
      <c r="DG33" s="686"/>
      <c r="DH33" s="686"/>
      <c r="DI33" s="686"/>
      <c r="DJ33" s="686"/>
      <c r="DK33" s="686"/>
      <c r="DL33" s="686"/>
      <c r="DM33" s="686"/>
      <c r="DN33" s="686"/>
      <c r="DO33" s="686"/>
      <c r="DP33" s="686"/>
      <c r="DQ33" s="686"/>
      <c r="DR33" s="686"/>
      <c r="DS33" s="686"/>
      <c r="DT33" s="686"/>
      <c r="DU33" s="686"/>
      <c r="DV33" s="686"/>
      <c r="DW33" s="686"/>
      <c r="DX33" s="686"/>
      <c r="DY33" s="686"/>
      <c r="DZ33" s="686"/>
      <c r="EA33" s="686"/>
      <c r="EB33" s="686"/>
      <c r="EC33" s="686"/>
      <c r="ED33" s="686"/>
      <c r="EE33" s="686"/>
      <c r="EF33" s="686"/>
      <c r="EG33" s="686"/>
      <c r="EH33" s="686"/>
      <c r="EI33" s="686"/>
      <c r="EJ33" s="686"/>
      <c r="EK33" s="686"/>
      <c r="EL33" s="686"/>
      <c r="EM33" s="686"/>
      <c r="EN33" s="686"/>
      <c r="EO33" s="686"/>
      <c r="EP33" s="686"/>
      <c r="EQ33" s="686"/>
      <c r="ER33" s="686"/>
      <c r="ES33" s="686"/>
      <c r="ET33" s="686"/>
      <c r="EU33" s="686"/>
      <c r="EV33" s="686"/>
      <c r="EW33" s="686"/>
      <c r="EX33" s="686"/>
      <c r="EY33" s="686"/>
      <c r="EZ33" s="686"/>
      <c r="FA33" s="686"/>
      <c r="FB33" s="686"/>
      <c r="FC33" s="686"/>
      <c r="FD33" s="686"/>
      <c r="FE33" s="686"/>
      <c r="FF33" s="686"/>
      <c r="FG33" s="686"/>
      <c r="FH33" s="686"/>
      <c r="FI33" s="686"/>
      <c r="FJ33" s="686"/>
      <c r="FK33" s="686"/>
      <c r="FL33" s="686"/>
      <c r="FM33" s="686"/>
      <c r="FN33" s="686"/>
      <c r="FO33" s="686"/>
      <c r="FP33" s="686"/>
      <c r="FQ33" s="686"/>
      <c r="FR33" s="686"/>
      <c r="FS33" s="686"/>
      <c r="FT33" s="686"/>
      <c r="FU33" s="686"/>
      <c r="FV33" s="686"/>
      <c r="FW33" s="686"/>
      <c r="FX33" s="686"/>
      <c r="FY33" s="686"/>
      <c r="FZ33" s="686"/>
      <c r="GA33" s="686"/>
      <c r="GB33" s="686"/>
      <c r="GC33" s="686"/>
      <c r="GD33" s="686"/>
      <c r="GE33" s="686"/>
      <c r="GF33" s="686"/>
      <c r="GG33" s="686"/>
      <c r="GH33" s="686"/>
      <c r="GI33" s="686"/>
      <c r="GJ33" s="686"/>
      <c r="GK33" s="686"/>
      <c r="GL33" s="686"/>
      <c r="GM33" s="686"/>
      <c r="GN33" s="686"/>
      <c r="GO33" s="686"/>
      <c r="GP33" s="686"/>
      <c r="GQ33" s="686"/>
      <c r="GR33" s="686"/>
      <c r="GS33" s="686"/>
      <c r="GT33" s="686"/>
      <c r="GU33" s="686"/>
      <c r="GV33" s="686"/>
      <c r="GW33" s="686"/>
      <c r="GX33" s="686"/>
      <c r="GY33" s="686"/>
      <c r="GZ33" s="686"/>
      <c r="HA33" s="686"/>
      <c r="HB33" s="686"/>
      <c r="HC33" s="686"/>
      <c r="HD33" s="686"/>
      <c r="HE33" s="686"/>
      <c r="HF33" s="686"/>
      <c r="HG33" s="686"/>
      <c r="HH33" s="686"/>
    </row>
    <row r="34" spans="1:216" s="38" customFormat="1" ht="30" customHeight="1" x14ac:dyDescent="0.25">
      <c r="A34" s="523" t="s">
        <v>185</v>
      </c>
      <c r="B34" s="524" t="s">
        <v>176</v>
      </c>
      <c r="C34" s="1009" t="s">
        <v>300</v>
      </c>
      <c r="D34" s="310">
        <f t="shared" si="0"/>
        <v>5923</v>
      </c>
      <c r="E34" s="1010">
        <v>2377</v>
      </c>
      <c r="F34" s="1011">
        <v>0</v>
      </c>
      <c r="G34" s="1011">
        <v>803</v>
      </c>
      <c r="H34" s="1011">
        <v>240</v>
      </c>
      <c r="I34" s="1011">
        <v>1844</v>
      </c>
      <c r="J34" s="1011">
        <v>659</v>
      </c>
      <c r="K34" s="1012">
        <v>0</v>
      </c>
      <c r="L34" s="310">
        <f t="shared" si="1"/>
        <v>5923</v>
      </c>
      <c r="M34" s="803">
        <v>2377</v>
      </c>
      <c r="N34" s="1011">
        <v>0</v>
      </c>
      <c r="O34" s="1011">
        <v>803</v>
      </c>
      <c r="P34" s="1011">
        <v>240</v>
      </c>
      <c r="Q34" s="1011">
        <v>1844</v>
      </c>
      <c r="R34" s="1011">
        <v>659</v>
      </c>
      <c r="S34" s="1012">
        <v>0</v>
      </c>
      <c r="T34" s="454">
        <f t="shared" si="2"/>
        <v>5020</v>
      </c>
      <c r="U34" s="1013">
        <v>2377</v>
      </c>
      <c r="V34" s="1014">
        <v>0</v>
      </c>
      <c r="W34" s="1014">
        <v>743</v>
      </c>
      <c r="X34" s="1015">
        <v>350</v>
      </c>
      <c r="Y34" s="1015">
        <v>1000</v>
      </c>
      <c r="Z34" s="1015">
        <v>550</v>
      </c>
      <c r="AA34" s="1012">
        <v>0</v>
      </c>
      <c r="AB34" s="684"/>
      <c r="AC34" s="685"/>
      <c r="AD34" s="686"/>
      <c r="AE34" s="686"/>
      <c r="AF34" s="686"/>
      <c r="AG34" s="686"/>
      <c r="AH34" s="686"/>
      <c r="AI34" s="686"/>
      <c r="AJ34" s="686"/>
      <c r="AK34" s="686"/>
      <c r="AL34" s="686"/>
      <c r="AM34" s="686"/>
      <c r="AN34" s="686"/>
      <c r="AO34" s="686"/>
      <c r="AP34" s="686"/>
      <c r="AQ34" s="686"/>
      <c r="AR34" s="686"/>
      <c r="AS34" s="686"/>
      <c r="AT34" s="686"/>
      <c r="AU34" s="686"/>
      <c r="AV34" s="686"/>
      <c r="AW34" s="686"/>
      <c r="AX34" s="686"/>
      <c r="AY34" s="686"/>
      <c r="AZ34" s="686"/>
      <c r="BA34" s="686"/>
      <c r="BB34" s="686"/>
      <c r="BC34" s="686"/>
      <c r="BD34" s="686"/>
      <c r="BE34" s="686"/>
      <c r="BF34" s="686"/>
      <c r="BG34" s="686"/>
      <c r="BH34" s="686"/>
      <c r="BI34" s="686"/>
      <c r="BJ34" s="686"/>
      <c r="BK34" s="686"/>
      <c r="BL34" s="686"/>
      <c r="BM34" s="686"/>
      <c r="BN34" s="686"/>
      <c r="BO34" s="686"/>
      <c r="BP34" s="686"/>
      <c r="BQ34" s="686"/>
      <c r="BR34" s="686"/>
      <c r="BS34" s="686"/>
      <c r="BT34" s="686"/>
      <c r="BU34" s="686"/>
      <c r="BV34" s="686"/>
      <c r="BW34" s="686"/>
      <c r="BX34" s="686"/>
      <c r="BY34" s="686"/>
      <c r="BZ34" s="686"/>
      <c r="CA34" s="686"/>
      <c r="CB34" s="686"/>
      <c r="CC34" s="686"/>
      <c r="CD34" s="686"/>
      <c r="CE34" s="686"/>
      <c r="CF34" s="686"/>
      <c r="CG34" s="686"/>
      <c r="CH34" s="686"/>
      <c r="CI34" s="686"/>
      <c r="CJ34" s="686"/>
      <c r="CK34" s="686"/>
      <c r="CL34" s="686"/>
      <c r="CM34" s="686"/>
      <c r="CN34" s="686"/>
      <c r="CO34" s="686"/>
      <c r="CP34" s="686"/>
      <c r="CQ34" s="686"/>
      <c r="CR34" s="686"/>
      <c r="CS34" s="686"/>
      <c r="CT34" s="686"/>
      <c r="CU34" s="686"/>
      <c r="CV34" s="686"/>
      <c r="CW34" s="686"/>
      <c r="CX34" s="686"/>
      <c r="CY34" s="686"/>
      <c r="CZ34" s="686"/>
      <c r="DA34" s="686"/>
      <c r="DB34" s="686"/>
      <c r="DC34" s="686"/>
      <c r="DD34" s="686"/>
      <c r="DE34" s="686"/>
      <c r="DF34" s="686"/>
      <c r="DG34" s="686"/>
      <c r="DH34" s="686"/>
      <c r="DI34" s="686"/>
      <c r="DJ34" s="686"/>
      <c r="DK34" s="686"/>
      <c r="DL34" s="686"/>
      <c r="DM34" s="686"/>
      <c r="DN34" s="686"/>
      <c r="DO34" s="686"/>
      <c r="DP34" s="686"/>
      <c r="DQ34" s="686"/>
      <c r="DR34" s="686"/>
      <c r="DS34" s="686"/>
      <c r="DT34" s="686"/>
      <c r="DU34" s="686"/>
      <c r="DV34" s="686"/>
      <c r="DW34" s="686"/>
      <c r="DX34" s="686"/>
      <c r="DY34" s="686"/>
      <c r="DZ34" s="686"/>
      <c r="EA34" s="686"/>
      <c r="EB34" s="686"/>
      <c r="EC34" s="686"/>
      <c r="ED34" s="686"/>
      <c r="EE34" s="686"/>
      <c r="EF34" s="686"/>
      <c r="EG34" s="686"/>
      <c r="EH34" s="686"/>
      <c r="EI34" s="686"/>
      <c r="EJ34" s="686"/>
      <c r="EK34" s="686"/>
      <c r="EL34" s="686"/>
      <c r="EM34" s="686"/>
      <c r="EN34" s="686"/>
      <c r="EO34" s="686"/>
      <c r="EP34" s="686"/>
      <c r="EQ34" s="686"/>
      <c r="ER34" s="686"/>
      <c r="ES34" s="686"/>
      <c r="ET34" s="686"/>
      <c r="EU34" s="686"/>
      <c r="EV34" s="686"/>
      <c r="EW34" s="686"/>
      <c r="EX34" s="686"/>
      <c r="EY34" s="686"/>
      <c r="EZ34" s="686"/>
      <c r="FA34" s="686"/>
      <c r="FB34" s="686"/>
      <c r="FC34" s="686"/>
      <c r="FD34" s="686"/>
      <c r="FE34" s="686"/>
      <c r="FF34" s="686"/>
      <c r="FG34" s="686"/>
      <c r="FH34" s="686"/>
      <c r="FI34" s="686"/>
      <c r="FJ34" s="686"/>
      <c r="FK34" s="686"/>
      <c r="FL34" s="686"/>
      <c r="FM34" s="686"/>
      <c r="FN34" s="686"/>
      <c r="FO34" s="686"/>
      <c r="FP34" s="686"/>
      <c r="FQ34" s="686"/>
      <c r="FR34" s="686"/>
      <c r="FS34" s="686"/>
      <c r="FT34" s="686"/>
      <c r="FU34" s="686"/>
      <c r="FV34" s="686"/>
      <c r="FW34" s="686"/>
      <c r="FX34" s="686"/>
      <c r="FY34" s="686"/>
      <c r="FZ34" s="686"/>
      <c r="GA34" s="686"/>
      <c r="GB34" s="686"/>
      <c r="GC34" s="686"/>
      <c r="GD34" s="686"/>
      <c r="GE34" s="686"/>
      <c r="GF34" s="686"/>
      <c r="GG34" s="686"/>
      <c r="GH34" s="686"/>
      <c r="GI34" s="686"/>
      <c r="GJ34" s="686"/>
      <c r="GK34" s="686"/>
      <c r="GL34" s="686"/>
      <c r="GM34" s="686"/>
      <c r="GN34" s="686"/>
      <c r="GO34" s="686"/>
      <c r="GP34" s="686"/>
      <c r="GQ34" s="686"/>
      <c r="GR34" s="686"/>
      <c r="GS34" s="686"/>
      <c r="GT34" s="686"/>
      <c r="GU34" s="686"/>
      <c r="GV34" s="686"/>
      <c r="GW34" s="686"/>
      <c r="GX34" s="686"/>
      <c r="GY34" s="686"/>
      <c r="GZ34" s="686"/>
      <c r="HA34" s="686"/>
      <c r="HB34" s="686"/>
      <c r="HC34" s="686"/>
      <c r="HD34" s="686"/>
      <c r="HE34" s="686"/>
      <c r="HF34" s="686"/>
      <c r="HG34" s="686"/>
      <c r="HH34" s="686"/>
    </row>
    <row r="35" spans="1:216" s="38" customFormat="1" ht="30" customHeight="1" x14ac:dyDescent="0.25">
      <c r="A35" s="523" t="s">
        <v>186</v>
      </c>
      <c r="B35" s="524" t="s">
        <v>176</v>
      </c>
      <c r="C35" s="367" t="s">
        <v>301</v>
      </c>
      <c r="D35" s="310">
        <f t="shared" si="0"/>
        <v>4611</v>
      </c>
      <c r="E35" s="450">
        <v>3036</v>
      </c>
      <c r="F35" s="445">
        <v>40</v>
      </c>
      <c r="G35" s="445">
        <v>772</v>
      </c>
      <c r="H35" s="445">
        <v>0</v>
      </c>
      <c r="I35" s="445">
        <v>65</v>
      </c>
      <c r="J35" s="445">
        <v>698</v>
      </c>
      <c r="K35" s="446">
        <v>0</v>
      </c>
      <c r="L35" s="310">
        <f t="shared" si="1"/>
        <v>4871</v>
      </c>
      <c r="M35" s="444">
        <v>3036</v>
      </c>
      <c r="N35" s="445">
        <v>40</v>
      </c>
      <c r="O35" s="445">
        <v>772</v>
      </c>
      <c r="P35" s="445">
        <v>260</v>
      </c>
      <c r="Q35" s="445">
        <v>65</v>
      </c>
      <c r="R35" s="445">
        <v>698</v>
      </c>
      <c r="S35" s="446">
        <v>0</v>
      </c>
      <c r="T35" s="454">
        <f t="shared" si="2"/>
        <v>4597</v>
      </c>
      <c r="U35" s="458">
        <v>2351</v>
      </c>
      <c r="V35" s="952">
        <v>40</v>
      </c>
      <c r="W35" s="952">
        <v>931</v>
      </c>
      <c r="X35" s="900">
        <v>0</v>
      </c>
      <c r="Y35" s="900">
        <v>40</v>
      </c>
      <c r="Z35" s="900">
        <v>550</v>
      </c>
      <c r="AA35" s="446">
        <v>685</v>
      </c>
      <c r="AB35" s="684"/>
      <c r="AC35" s="685"/>
      <c r="AD35" s="686"/>
      <c r="AE35" s="686"/>
      <c r="AF35" s="686"/>
      <c r="AG35" s="686"/>
      <c r="AH35" s="686"/>
      <c r="AI35" s="686"/>
      <c r="AJ35" s="686"/>
      <c r="AK35" s="686"/>
      <c r="AL35" s="686"/>
      <c r="AM35" s="686"/>
      <c r="AN35" s="686"/>
      <c r="AO35" s="686"/>
      <c r="AP35" s="686"/>
      <c r="AQ35" s="686"/>
      <c r="AR35" s="686"/>
      <c r="AS35" s="686"/>
      <c r="AT35" s="686"/>
      <c r="AU35" s="686"/>
      <c r="AV35" s="686"/>
      <c r="AW35" s="686"/>
      <c r="AX35" s="686"/>
      <c r="AY35" s="686"/>
      <c r="AZ35" s="686"/>
      <c r="BA35" s="686"/>
      <c r="BB35" s="686"/>
      <c r="BC35" s="686"/>
      <c r="BD35" s="686"/>
      <c r="BE35" s="686"/>
      <c r="BF35" s="686"/>
      <c r="BG35" s="686"/>
      <c r="BH35" s="686"/>
      <c r="BI35" s="686"/>
      <c r="BJ35" s="686"/>
      <c r="BK35" s="686"/>
      <c r="BL35" s="686"/>
      <c r="BM35" s="686"/>
      <c r="BN35" s="686"/>
      <c r="BO35" s="686"/>
      <c r="BP35" s="686"/>
      <c r="BQ35" s="686"/>
      <c r="BR35" s="686"/>
      <c r="BS35" s="686"/>
      <c r="BT35" s="686"/>
      <c r="BU35" s="686"/>
      <c r="BV35" s="686"/>
      <c r="BW35" s="686"/>
      <c r="BX35" s="686"/>
      <c r="BY35" s="686"/>
      <c r="BZ35" s="686"/>
      <c r="CA35" s="686"/>
      <c r="CB35" s="686"/>
      <c r="CC35" s="686"/>
      <c r="CD35" s="686"/>
      <c r="CE35" s="686"/>
      <c r="CF35" s="686"/>
      <c r="CG35" s="686"/>
      <c r="CH35" s="686"/>
      <c r="CI35" s="686"/>
      <c r="CJ35" s="686"/>
      <c r="CK35" s="686"/>
      <c r="CL35" s="686"/>
      <c r="CM35" s="686"/>
      <c r="CN35" s="686"/>
      <c r="CO35" s="686"/>
      <c r="CP35" s="686"/>
      <c r="CQ35" s="686"/>
      <c r="CR35" s="686"/>
      <c r="CS35" s="686"/>
      <c r="CT35" s="686"/>
      <c r="CU35" s="686"/>
      <c r="CV35" s="686"/>
      <c r="CW35" s="686"/>
      <c r="CX35" s="686"/>
      <c r="CY35" s="686"/>
      <c r="CZ35" s="686"/>
      <c r="DA35" s="686"/>
      <c r="DB35" s="686"/>
      <c r="DC35" s="686"/>
      <c r="DD35" s="686"/>
      <c r="DE35" s="686"/>
      <c r="DF35" s="686"/>
      <c r="DG35" s="686"/>
      <c r="DH35" s="686"/>
      <c r="DI35" s="686"/>
      <c r="DJ35" s="686"/>
      <c r="DK35" s="686"/>
      <c r="DL35" s="686"/>
      <c r="DM35" s="686"/>
      <c r="DN35" s="686"/>
      <c r="DO35" s="686"/>
      <c r="DP35" s="686"/>
      <c r="DQ35" s="686"/>
      <c r="DR35" s="686"/>
      <c r="DS35" s="686"/>
      <c r="DT35" s="686"/>
      <c r="DU35" s="686"/>
      <c r="DV35" s="686"/>
      <c r="DW35" s="686"/>
      <c r="DX35" s="686"/>
      <c r="DY35" s="686"/>
      <c r="DZ35" s="686"/>
      <c r="EA35" s="686"/>
      <c r="EB35" s="686"/>
      <c r="EC35" s="686"/>
      <c r="ED35" s="686"/>
      <c r="EE35" s="686"/>
      <c r="EF35" s="686"/>
      <c r="EG35" s="686"/>
      <c r="EH35" s="686"/>
      <c r="EI35" s="686"/>
      <c r="EJ35" s="686"/>
      <c r="EK35" s="686"/>
      <c r="EL35" s="686"/>
      <c r="EM35" s="686"/>
      <c r="EN35" s="686"/>
      <c r="EO35" s="686"/>
      <c r="EP35" s="686"/>
      <c r="EQ35" s="686"/>
      <c r="ER35" s="686"/>
      <c r="ES35" s="686"/>
      <c r="ET35" s="686"/>
      <c r="EU35" s="686"/>
      <c r="EV35" s="686"/>
      <c r="EW35" s="686"/>
      <c r="EX35" s="686"/>
      <c r="EY35" s="686"/>
      <c r="EZ35" s="686"/>
      <c r="FA35" s="686"/>
      <c r="FB35" s="686"/>
      <c r="FC35" s="686"/>
      <c r="FD35" s="686"/>
      <c r="FE35" s="686"/>
      <c r="FF35" s="686"/>
      <c r="FG35" s="686"/>
      <c r="FH35" s="686"/>
      <c r="FI35" s="686"/>
      <c r="FJ35" s="686"/>
      <c r="FK35" s="686"/>
      <c r="FL35" s="686"/>
      <c r="FM35" s="686"/>
      <c r="FN35" s="686"/>
      <c r="FO35" s="686"/>
      <c r="FP35" s="686"/>
      <c r="FQ35" s="686"/>
      <c r="FR35" s="686"/>
      <c r="FS35" s="686"/>
      <c r="FT35" s="686"/>
      <c r="FU35" s="686"/>
      <c r="FV35" s="686"/>
      <c r="FW35" s="686"/>
      <c r="FX35" s="686"/>
      <c r="FY35" s="686"/>
      <c r="FZ35" s="686"/>
      <c r="GA35" s="686"/>
      <c r="GB35" s="686"/>
      <c r="GC35" s="686"/>
      <c r="GD35" s="686"/>
      <c r="GE35" s="686"/>
      <c r="GF35" s="686"/>
      <c r="GG35" s="686"/>
      <c r="GH35" s="686"/>
      <c r="GI35" s="686"/>
      <c r="GJ35" s="686"/>
      <c r="GK35" s="686"/>
      <c r="GL35" s="686"/>
      <c r="GM35" s="686"/>
      <c r="GN35" s="686"/>
      <c r="GO35" s="686"/>
      <c r="GP35" s="686"/>
      <c r="GQ35" s="686"/>
      <c r="GR35" s="686"/>
      <c r="GS35" s="686"/>
      <c r="GT35" s="686"/>
      <c r="GU35" s="686"/>
      <c r="GV35" s="686"/>
      <c r="GW35" s="686"/>
      <c r="GX35" s="686"/>
      <c r="GY35" s="686"/>
      <c r="GZ35" s="686"/>
      <c r="HA35" s="686"/>
      <c r="HB35" s="686"/>
      <c r="HC35" s="686"/>
      <c r="HD35" s="686"/>
      <c r="HE35" s="686"/>
      <c r="HF35" s="686"/>
      <c r="HG35" s="686"/>
      <c r="HH35" s="686"/>
    </row>
    <row r="36" spans="1:216" s="38" customFormat="1" ht="30" customHeight="1" x14ac:dyDescent="0.25">
      <c r="A36" s="523" t="s">
        <v>187</v>
      </c>
      <c r="B36" s="524" t="s">
        <v>176</v>
      </c>
      <c r="C36" s="367" t="s">
        <v>302</v>
      </c>
      <c r="D36" s="310">
        <f t="shared" si="0"/>
        <v>4563</v>
      </c>
      <c r="E36" s="450">
        <v>2298</v>
      </c>
      <c r="F36" s="445">
        <v>0</v>
      </c>
      <c r="G36" s="445">
        <v>739</v>
      </c>
      <c r="H36" s="445">
        <v>0</v>
      </c>
      <c r="I36" s="445">
        <v>647</v>
      </c>
      <c r="J36" s="445">
        <v>879</v>
      </c>
      <c r="K36" s="446">
        <v>0</v>
      </c>
      <c r="L36" s="310">
        <f t="shared" si="1"/>
        <v>5199</v>
      </c>
      <c r="M36" s="444">
        <v>2298</v>
      </c>
      <c r="N36" s="445">
        <v>0</v>
      </c>
      <c r="O36" s="445">
        <v>739</v>
      </c>
      <c r="P36" s="445">
        <v>636</v>
      </c>
      <c r="Q36" s="445">
        <v>647</v>
      </c>
      <c r="R36" s="445">
        <v>879</v>
      </c>
      <c r="S36" s="446">
        <v>0</v>
      </c>
      <c r="T36" s="454">
        <f t="shared" si="2"/>
        <v>5005</v>
      </c>
      <c r="U36" s="458">
        <v>1534</v>
      </c>
      <c r="V36" s="952">
        <v>0</v>
      </c>
      <c r="W36" s="952">
        <v>791</v>
      </c>
      <c r="X36" s="900">
        <v>0</v>
      </c>
      <c r="Y36" s="900">
        <v>240</v>
      </c>
      <c r="Z36" s="900">
        <v>650</v>
      </c>
      <c r="AA36" s="446">
        <v>1790</v>
      </c>
      <c r="AB36" s="684"/>
      <c r="AC36" s="685"/>
      <c r="AD36" s="686"/>
      <c r="AE36" s="686"/>
      <c r="AF36" s="686"/>
      <c r="AG36" s="686"/>
      <c r="AH36" s="686"/>
      <c r="AI36" s="686"/>
      <c r="AJ36" s="686"/>
      <c r="AK36" s="686"/>
      <c r="AL36" s="686"/>
      <c r="AM36" s="686"/>
      <c r="AN36" s="686"/>
      <c r="AO36" s="686"/>
      <c r="AP36" s="686"/>
      <c r="AQ36" s="686"/>
      <c r="AR36" s="686"/>
      <c r="AS36" s="686"/>
      <c r="AT36" s="686"/>
      <c r="AU36" s="686"/>
      <c r="AV36" s="686"/>
      <c r="AW36" s="686"/>
      <c r="AX36" s="686"/>
      <c r="AY36" s="686"/>
      <c r="AZ36" s="686"/>
      <c r="BA36" s="686"/>
      <c r="BB36" s="686"/>
      <c r="BC36" s="686"/>
      <c r="BD36" s="686"/>
      <c r="BE36" s="686"/>
      <c r="BF36" s="686"/>
      <c r="BG36" s="686"/>
      <c r="BH36" s="686"/>
      <c r="BI36" s="686"/>
      <c r="BJ36" s="686"/>
      <c r="BK36" s="686"/>
      <c r="BL36" s="686"/>
      <c r="BM36" s="686"/>
      <c r="BN36" s="686"/>
      <c r="BO36" s="686"/>
      <c r="BP36" s="686"/>
      <c r="BQ36" s="686"/>
      <c r="BR36" s="686"/>
      <c r="BS36" s="686"/>
      <c r="BT36" s="686"/>
      <c r="BU36" s="686"/>
      <c r="BV36" s="686"/>
      <c r="BW36" s="686"/>
      <c r="BX36" s="686"/>
      <c r="BY36" s="686"/>
      <c r="BZ36" s="686"/>
      <c r="CA36" s="686"/>
      <c r="CB36" s="686"/>
      <c r="CC36" s="686"/>
      <c r="CD36" s="686"/>
      <c r="CE36" s="686"/>
      <c r="CF36" s="686"/>
      <c r="CG36" s="686"/>
      <c r="CH36" s="686"/>
      <c r="CI36" s="686"/>
      <c r="CJ36" s="686"/>
      <c r="CK36" s="686"/>
      <c r="CL36" s="686"/>
      <c r="CM36" s="686"/>
      <c r="CN36" s="686"/>
      <c r="CO36" s="686"/>
      <c r="CP36" s="686"/>
      <c r="CQ36" s="686"/>
      <c r="CR36" s="686"/>
      <c r="CS36" s="686"/>
      <c r="CT36" s="686"/>
      <c r="CU36" s="686"/>
      <c r="CV36" s="686"/>
      <c r="CW36" s="686"/>
      <c r="CX36" s="686"/>
      <c r="CY36" s="686"/>
      <c r="CZ36" s="686"/>
      <c r="DA36" s="686"/>
      <c r="DB36" s="686"/>
      <c r="DC36" s="686"/>
      <c r="DD36" s="686"/>
      <c r="DE36" s="686"/>
      <c r="DF36" s="686"/>
      <c r="DG36" s="686"/>
      <c r="DH36" s="686"/>
      <c r="DI36" s="686"/>
      <c r="DJ36" s="686"/>
      <c r="DK36" s="686"/>
      <c r="DL36" s="686"/>
      <c r="DM36" s="686"/>
      <c r="DN36" s="686"/>
      <c r="DO36" s="686"/>
      <c r="DP36" s="686"/>
      <c r="DQ36" s="686"/>
      <c r="DR36" s="686"/>
      <c r="DS36" s="686"/>
      <c r="DT36" s="686"/>
      <c r="DU36" s="686"/>
      <c r="DV36" s="686"/>
      <c r="DW36" s="686"/>
      <c r="DX36" s="686"/>
      <c r="DY36" s="686"/>
      <c r="DZ36" s="686"/>
      <c r="EA36" s="686"/>
      <c r="EB36" s="686"/>
      <c r="EC36" s="686"/>
      <c r="ED36" s="686"/>
      <c r="EE36" s="686"/>
      <c r="EF36" s="686"/>
      <c r="EG36" s="686"/>
      <c r="EH36" s="686"/>
      <c r="EI36" s="686"/>
      <c r="EJ36" s="686"/>
      <c r="EK36" s="686"/>
      <c r="EL36" s="686"/>
      <c r="EM36" s="686"/>
      <c r="EN36" s="686"/>
      <c r="EO36" s="686"/>
      <c r="EP36" s="686"/>
      <c r="EQ36" s="686"/>
      <c r="ER36" s="686"/>
      <c r="ES36" s="686"/>
      <c r="ET36" s="686"/>
      <c r="EU36" s="686"/>
      <c r="EV36" s="686"/>
      <c r="EW36" s="686"/>
      <c r="EX36" s="686"/>
      <c r="EY36" s="686"/>
      <c r="EZ36" s="686"/>
      <c r="FA36" s="686"/>
      <c r="FB36" s="686"/>
      <c r="FC36" s="686"/>
      <c r="FD36" s="686"/>
      <c r="FE36" s="686"/>
      <c r="FF36" s="686"/>
      <c r="FG36" s="686"/>
      <c r="FH36" s="686"/>
      <c r="FI36" s="686"/>
      <c r="FJ36" s="686"/>
      <c r="FK36" s="686"/>
      <c r="FL36" s="686"/>
      <c r="FM36" s="686"/>
      <c r="FN36" s="686"/>
      <c r="FO36" s="686"/>
      <c r="FP36" s="686"/>
      <c r="FQ36" s="686"/>
      <c r="FR36" s="686"/>
      <c r="FS36" s="686"/>
      <c r="FT36" s="686"/>
      <c r="FU36" s="686"/>
      <c r="FV36" s="686"/>
      <c r="FW36" s="686"/>
      <c r="FX36" s="686"/>
      <c r="FY36" s="686"/>
      <c r="FZ36" s="686"/>
      <c r="GA36" s="686"/>
      <c r="GB36" s="686"/>
      <c r="GC36" s="686"/>
      <c r="GD36" s="686"/>
      <c r="GE36" s="686"/>
      <c r="GF36" s="686"/>
      <c r="GG36" s="686"/>
      <c r="GH36" s="686"/>
      <c r="GI36" s="686"/>
      <c r="GJ36" s="686"/>
      <c r="GK36" s="686"/>
      <c r="GL36" s="686"/>
      <c r="GM36" s="686"/>
      <c r="GN36" s="686"/>
      <c r="GO36" s="686"/>
      <c r="GP36" s="686"/>
      <c r="GQ36" s="686"/>
      <c r="GR36" s="686"/>
      <c r="GS36" s="686"/>
      <c r="GT36" s="686"/>
      <c r="GU36" s="686"/>
      <c r="GV36" s="686"/>
      <c r="GW36" s="686"/>
      <c r="GX36" s="686"/>
      <c r="GY36" s="686"/>
      <c r="GZ36" s="686"/>
      <c r="HA36" s="686"/>
      <c r="HB36" s="686"/>
      <c r="HC36" s="686"/>
      <c r="HD36" s="686"/>
      <c r="HE36" s="686"/>
      <c r="HF36" s="686"/>
      <c r="HG36" s="686"/>
      <c r="HH36" s="686"/>
    </row>
    <row r="37" spans="1:216" s="38" customFormat="1" ht="30" customHeight="1" x14ac:dyDescent="0.25">
      <c r="A37" s="523" t="s">
        <v>188</v>
      </c>
      <c r="B37" s="524" t="s">
        <v>176</v>
      </c>
      <c r="C37" s="367" t="s">
        <v>36</v>
      </c>
      <c r="D37" s="310">
        <f t="shared" si="0"/>
        <v>10846</v>
      </c>
      <c r="E37" s="450">
        <v>4292</v>
      </c>
      <c r="F37" s="445">
        <v>0</v>
      </c>
      <c r="G37" s="445">
        <v>1872</v>
      </c>
      <c r="H37" s="445">
        <v>0</v>
      </c>
      <c r="I37" s="445">
        <v>3103</v>
      </c>
      <c r="J37" s="445">
        <v>1579</v>
      </c>
      <c r="K37" s="446">
        <v>0</v>
      </c>
      <c r="L37" s="310">
        <f t="shared" si="1"/>
        <v>10959</v>
      </c>
      <c r="M37" s="444">
        <v>4292</v>
      </c>
      <c r="N37" s="445">
        <v>0</v>
      </c>
      <c r="O37" s="445">
        <v>1872</v>
      </c>
      <c r="P37" s="445">
        <v>113</v>
      </c>
      <c r="Q37" s="445">
        <v>3103</v>
      </c>
      <c r="R37" s="445">
        <v>1579</v>
      </c>
      <c r="S37" s="446">
        <v>0</v>
      </c>
      <c r="T37" s="454">
        <f t="shared" si="2"/>
        <v>8118</v>
      </c>
      <c r="U37" s="458">
        <v>3931</v>
      </c>
      <c r="V37" s="952">
        <v>0</v>
      </c>
      <c r="W37" s="952">
        <v>1883</v>
      </c>
      <c r="X37" s="900">
        <v>0</v>
      </c>
      <c r="Y37" s="900">
        <v>950</v>
      </c>
      <c r="Z37" s="900">
        <v>880</v>
      </c>
      <c r="AA37" s="446">
        <v>474</v>
      </c>
      <c r="AB37" s="684"/>
      <c r="AC37" s="685"/>
      <c r="AD37" s="686"/>
      <c r="AE37" s="686"/>
      <c r="AF37" s="686"/>
      <c r="AG37" s="686"/>
      <c r="AH37" s="686"/>
      <c r="AI37" s="686"/>
      <c r="AJ37" s="686"/>
      <c r="AK37" s="686"/>
      <c r="AL37" s="686"/>
      <c r="AM37" s="686"/>
      <c r="AN37" s="686"/>
      <c r="AO37" s="686"/>
      <c r="AP37" s="686"/>
      <c r="AQ37" s="686"/>
      <c r="AR37" s="686"/>
      <c r="AS37" s="686"/>
      <c r="AT37" s="686"/>
      <c r="AU37" s="686"/>
      <c r="AV37" s="686"/>
      <c r="AW37" s="686"/>
      <c r="AX37" s="686"/>
      <c r="AY37" s="686"/>
      <c r="AZ37" s="686"/>
      <c r="BA37" s="686"/>
      <c r="BB37" s="686"/>
      <c r="BC37" s="686"/>
      <c r="BD37" s="686"/>
      <c r="BE37" s="686"/>
      <c r="BF37" s="686"/>
      <c r="BG37" s="686"/>
      <c r="BH37" s="686"/>
      <c r="BI37" s="686"/>
      <c r="BJ37" s="686"/>
      <c r="BK37" s="686"/>
      <c r="BL37" s="686"/>
      <c r="BM37" s="686"/>
      <c r="BN37" s="686"/>
      <c r="BO37" s="686"/>
      <c r="BP37" s="686"/>
      <c r="BQ37" s="686"/>
      <c r="BR37" s="686"/>
      <c r="BS37" s="686"/>
      <c r="BT37" s="686"/>
      <c r="BU37" s="686"/>
      <c r="BV37" s="686"/>
      <c r="BW37" s="686"/>
      <c r="BX37" s="686"/>
      <c r="BY37" s="686"/>
      <c r="BZ37" s="686"/>
      <c r="CA37" s="686"/>
      <c r="CB37" s="686"/>
      <c r="CC37" s="686"/>
      <c r="CD37" s="686"/>
      <c r="CE37" s="686"/>
      <c r="CF37" s="686"/>
      <c r="CG37" s="686"/>
      <c r="CH37" s="686"/>
      <c r="CI37" s="686"/>
      <c r="CJ37" s="686"/>
      <c r="CK37" s="686"/>
      <c r="CL37" s="686"/>
      <c r="CM37" s="686"/>
      <c r="CN37" s="686"/>
      <c r="CO37" s="686"/>
      <c r="CP37" s="686"/>
      <c r="CQ37" s="686"/>
      <c r="CR37" s="686"/>
      <c r="CS37" s="686"/>
      <c r="CT37" s="686"/>
      <c r="CU37" s="686"/>
      <c r="CV37" s="686"/>
      <c r="CW37" s="686"/>
      <c r="CX37" s="686"/>
      <c r="CY37" s="686"/>
      <c r="CZ37" s="686"/>
      <c r="DA37" s="686"/>
      <c r="DB37" s="686"/>
      <c r="DC37" s="686"/>
      <c r="DD37" s="686"/>
      <c r="DE37" s="686"/>
      <c r="DF37" s="686"/>
      <c r="DG37" s="686"/>
      <c r="DH37" s="686"/>
      <c r="DI37" s="686"/>
      <c r="DJ37" s="686"/>
      <c r="DK37" s="686"/>
      <c r="DL37" s="686"/>
      <c r="DM37" s="686"/>
      <c r="DN37" s="686"/>
      <c r="DO37" s="686"/>
      <c r="DP37" s="686"/>
      <c r="DQ37" s="686"/>
      <c r="DR37" s="686"/>
      <c r="DS37" s="686"/>
      <c r="DT37" s="686"/>
      <c r="DU37" s="686"/>
      <c r="DV37" s="686"/>
      <c r="DW37" s="686"/>
      <c r="DX37" s="686"/>
      <c r="DY37" s="686"/>
      <c r="DZ37" s="686"/>
      <c r="EA37" s="686"/>
      <c r="EB37" s="686"/>
      <c r="EC37" s="686"/>
      <c r="ED37" s="686"/>
      <c r="EE37" s="686"/>
      <c r="EF37" s="686"/>
      <c r="EG37" s="686"/>
      <c r="EH37" s="686"/>
      <c r="EI37" s="686"/>
      <c r="EJ37" s="686"/>
      <c r="EK37" s="686"/>
      <c r="EL37" s="686"/>
      <c r="EM37" s="686"/>
      <c r="EN37" s="686"/>
      <c r="EO37" s="686"/>
      <c r="EP37" s="686"/>
      <c r="EQ37" s="686"/>
      <c r="ER37" s="686"/>
      <c r="ES37" s="686"/>
      <c r="ET37" s="686"/>
      <c r="EU37" s="686"/>
      <c r="EV37" s="686"/>
      <c r="EW37" s="686"/>
      <c r="EX37" s="686"/>
      <c r="EY37" s="686"/>
      <c r="EZ37" s="686"/>
      <c r="FA37" s="686"/>
      <c r="FB37" s="686"/>
      <c r="FC37" s="686"/>
      <c r="FD37" s="686"/>
      <c r="FE37" s="686"/>
      <c r="FF37" s="686"/>
      <c r="FG37" s="686"/>
      <c r="FH37" s="686"/>
      <c r="FI37" s="686"/>
      <c r="FJ37" s="686"/>
      <c r="FK37" s="686"/>
      <c r="FL37" s="686"/>
      <c r="FM37" s="686"/>
      <c r="FN37" s="686"/>
      <c r="FO37" s="686"/>
      <c r="FP37" s="686"/>
      <c r="FQ37" s="686"/>
      <c r="FR37" s="686"/>
      <c r="FS37" s="686"/>
      <c r="FT37" s="686"/>
      <c r="FU37" s="686"/>
      <c r="FV37" s="686"/>
      <c r="FW37" s="686"/>
      <c r="FX37" s="686"/>
      <c r="FY37" s="686"/>
      <c r="FZ37" s="686"/>
      <c r="GA37" s="686"/>
      <c r="GB37" s="686"/>
      <c r="GC37" s="686"/>
      <c r="GD37" s="686"/>
      <c r="GE37" s="686"/>
      <c r="GF37" s="686"/>
      <c r="GG37" s="686"/>
      <c r="GH37" s="686"/>
      <c r="GI37" s="686"/>
      <c r="GJ37" s="686"/>
      <c r="GK37" s="686"/>
      <c r="GL37" s="686"/>
      <c r="GM37" s="686"/>
      <c r="GN37" s="686"/>
      <c r="GO37" s="686"/>
      <c r="GP37" s="686"/>
      <c r="GQ37" s="686"/>
      <c r="GR37" s="686"/>
      <c r="GS37" s="686"/>
      <c r="GT37" s="686"/>
      <c r="GU37" s="686"/>
      <c r="GV37" s="686"/>
      <c r="GW37" s="686"/>
      <c r="GX37" s="686"/>
      <c r="GY37" s="686"/>
      <c r="GZ37" s="686"/>
      <c r="HA37" s="686"/>
      <c r="HB37" s="686"/>
      <c r="HC37" s="686"/>
      <c r="HD37" s="686"/>
      <c r="HE37" s="686"/>
      <c r="HF37" s="686"/>
      <c r="HG37" s="686"/>
      <c r="HH37" s="686"/>
    </row>
    <row r="38" spans="1:216" s="38" customFormat="1" ht="30" customHeight="1" x14ac:dyDescent="0.25">
      <c r="A38" s="523" t="s">
        <v>189</v>
      </c>
      <c r="B38" s="524" t="s">
        <v>190</v>
      </c>
      <c r="C38" s="367" t="s">
        <v>303</v>
      </c>
      <c r="D38" s="310">
        <f t="shared" si="0"/>
        <v>1088</v>
      </c>
      <c r="E38" s="450">
        <v>0</v>
      </c>
      <c r="F38" s="445">
        <v>0</v>
      </c>
      <c r="G38" s="445">
        <v>346</v>
      </c>
      <c r="H38" s="445">
        <v>0</v>
      </c>
      <c r="I38" s="445">
        <v>565</v>
      </c>
      <c r="J38" s="445">
        <v>177</v>
      </c>
      <c r="K38" s="446">
        <v>0</v>
      </c>
      <c r="L38" s="310">
        <f t="shared" si="1"/>
        <v>1088</v>
      </c>
      <c r="M38" s="444">
        <v>0</v>
      </c>
      <c r="N38" s="445">
        <v>0</v>
      </c>
      <c r="O38" s="445">
        <v>346</v>
      </c>
      <c r="P38" s="445">
        <v>0</v>
      </c>
      <c r="Q38" s="445">
        <v>565</v>
      </c>
      <c r="R38" s="445">
        <v>177</v>
      </c>
      <c r="S38" s="446">
        <v>0</v>
      </c>
      <c r="T38" s="454">
        <f t="shared" si="2"/>
        <v>814</v>
      </c>
      <c r="U38" s="458">
        <v>0</v>
      </c>
      <c r="V38" s="952">
        <v>0</v>
      </c>
      <c r="W38" s="952">
        <v>324</v>
      </c>
      <c r="X38" s="900">
        <v>0</v>
      </c>
      <c r="Y38" s="900">
        <v>330</v>
      </c>
      <c r="Z38" s="900">
        <v>160</v>
      </c>
      <c r="AA38" s="446">
        <v>0</v>
      </c>
      <c r="AB38" s="684"/>
      <c r="AC38" s="685"/>
      <c r="AD38" s="686"/>
      <c r="AE38" s="686"/>
      <c r="AF38" s="686"/>
      <c r="AG38" s="686"/>
      <c r="AH38" s="686"/>
      <c r="AI38" s="686"/>
      <c r="AJ38" s="686"/>
      <c r="AK38" s="686"/>
      <c r="AL38" s="686"/>
      <c r="AM38" s="686"/>
      <c r="AN38" s="686"/>
      <c r="AO38" s="686"/>
      <c r="AP38" s="686"/>
      <c r="AQ38" s="686"/>
      <c r="AR38" s="686"/>
      <c r="AS38" s="686"/>
      <c r="AT38" s="686"/>
      <c r="AU38" s="686"/>
      <c r="AV38" s="686"/>
      <c r="AW38" s="686"/>
      <c r="AX38" s="686"/>
      <c r="AY38" s="686"/>
      <c r="AZ38" s="686"/>
      <c r="BA38" s="686"/>
      <c r="BB38" s="686"/>
      <c r="BC38" s="686"/>
      <c r="BD38" s="686"/>
      <c r="BE38" s="686"/>
      <c r="BF38" s="686"/>
      <c r="BG38" s="686"/>
      <c r="BH38" s="686"/>
      <c r="BI38" s="686"/>
      <c r="BJ38" s="686"/>
      <c r="BK38" s="686"/>
      <c r="BL38" s="686"/>
      <c r="BM38" s="686"/>
      <c r="BN38" s="686"/>
      <c r="BO38" s="686"/>
      <c r="BP38" s="686"/>
      <c r="BQ38" s="686"/>
      <c r="BR38" s="686"/>
      <c r="BS38" s="686"/>
      <c r="BT38" s="686"/>
      <c r="BU38" s="686"/>
      <c r="BV38" s="686"/>
      <c r="BW38" s="686"/>
      <c r="BX38" s="686"/>
      <c r="BY38" s="686"/>
      <c r="BZ38" s="686"/>
      <c r="CA38" s="686"/>
      <c r="CB38" s="686"/>
      <c r="CC38" s="686"/>
      <c r="CD38" s="686"/>
      <c r="CE38" s="686"/>
      <c r="CF38" s="686"/>
      <c r="CG38" s="686"/>
      <c r="CH38" s="686"/>
      <c r="CI38" s="686"/>
      <c r="CJ38" s="686"/>
      <c r="CK38" s="686"/>
      <c r="CL38" s="686"/>
      <c r="CM38" s="686"/>
      <c r="CN38" s="686"/>
      <c r="CO38" s="686"/>
      <c r="CP38" s="686"/>
      <c r="CQ38" s="686"/>
      <c r="CR38" s="686"/>
      <c r="CS38" s="686"/>
      <c r="CT38" s="686"/>
      <c r="CU38" s="686"/>
      <c r="CV38" s="686"/>
      <c r="CW38" s="686"/>
      <c r="CX38" s="686"/>
      <c r="CY38" s="686"/>
      <c r="CZ38" s="686"/>
      <c r="DA38" s="686"/>
      <c r="DB38" s="686"/>
      <c r="DC38" s="686"/>
      <c r="DD38" s="686"/>
      <c r="DE38" s="686"/>
      <c r="DF38" s="686"/>
      <c r="DG38" s="686"/>
      <c r="DH38" s="686"/>
      <c r="DI38" s="686"/>
      <c r="DJ38" s="686"/>
      <c r="DK38" s="686"/>
      <c r="DL38" s="686"/>
      <c r="DM38" s="686"/>
      <c r="DN38" s="686"/>
      <c r="DO38" s="686"/>
      <c r="DP38" s="686"/>
      <c r="DQ38" s="686"/>
      <c r="DR38" s="686"/>
      <c r="DS38" s="686"/>
      <c r="DT38" s="686"/>
      <c r="DU38" s="686"/>
      <c r="DV38" s="686"/>
      <c r="DW38" s="686"/>
      <c r="DX38" s="686"/>
      <c r="DY38" s="686"/>
      <c r="DZ38" s="686"/>
      <c r="EA38" s="686"/>
      <c r="EB38" s="686"/>
      <c r="EC38" s="686"/>
      <c r="ED38" s="686"/>
      <c r="EE38" s="686"/>
      <c r="EF38" s="686"/>
      <c r="EG38" s="686"/>
      <c r="EH38" s="686"/>
      <c r="EI38" s="686"/>
      <c r="EJ38" s="686"/>
      <c r="EK38" s="686"/>
      <c r="EL38" s="686"/>
      <c r="EM38" s="686"/>
      <c r="EN38" s="686"/>
      <c r="EO38" s="686"/>
      <c r="EP38" s="686"/>
      <c r="EQ38" s="686"/>
      <c r="ER38" s="686"/>
      <c r="ES38" s="686"/>
      <c r="ET38" s="686"/>
      <c r="EU38" s="686"/>
      <c r="EV38" s="686"/>
      <c r="EW38" s="686"/>
      <c r="EX38" s="686"/>
      <c r="EY38" s="686"/>
      <c r="EZ38" s="686"/>
      <c r="FA38" s="686"/>
      <c r="FB38" s="686"/>
      <c r="FC38" s="686"/>
      <c r="FD38" s="686"/>
      <c r="FE38" s="686"/>
      <c r="FF38" s="686"/>
      <c r="FG38" s="686"/>
      <c r="FH38" s="686"/>
      <c r="FI38" s="686"/>
      <c r="FJ38" s="686"/>
      <c r="FK38" s="686"/>
      <c r="FL38" s="686"/>
      <c r="FM38" s="686"/>
      <c r="FN38" s="686"/>
      <c r="FO38" s="686"/>
      <c r="FP38" s="686"/>
      <c r="FQ38" s="686"/>
      <c r="FR38" s="686"/>
      <c r="FS38" s="686"/>
      <c r="FT38" s="686"/>
      <c r="FU38" s="686"/>
      <c r="FV38" s="686"/>
      <c r="FW38" s="686"/>
      <c r="FX38" s="686"/>
      <c r="FY38" s="686"/>
      <c r="FZ38" s="686"/>
      <c r="GA38" s="686"/>
      <c r="GB38" s="686"/>
      <c r="GC38" s="686"/>
      <c r="GD38" s="686"/>
      <c r="GE38" s="686"/>
      <c r="GF38" s="686"/>
      <c r="GG38" s="686"/>
      <c r="GH38" s="686"/>
      <c r="GI38" s="686"/>
      <c r="GJ38" s="686"/>
      <c r="GK38" s="686"/>
      <c r="GL38" s="686"/>
      <c r="GM38" s="686"/>
      <c r="GN38" s="686"/>
      <c r="GO38" s="686"/>
      <c r="GP38" s="686"/>
      <c r="GQ38" s="686"/>
      <c r="GR38" s="686"/>
      <c r="GS38" s="686"/>
      <c r="GT38" s="686"/>
      <c r="GU38" s="686"/>
      <c r="GV38" s="686"/>
      <c r="GW38" s="686"/>
      <c r="GX38" s="686"/>
      <c r="GY38" s="686"/>
      <c r="GZ38" s="686"/>
      <c r="HA38" s="686"/>
      <c r="HB38" s="686"/>
      <c r="HC38" s="686"/>
      <c r="HD38" s="686"/>
      <c r="HE38" s="686"/>
      <c r="HF38" s="686"/>
      <c r="HG38" s="686"/>
      <c r="HH38" s="686"/>
    </row>
    <row r="39" spans="1:216" s="38" customFormat="1" ht="30" customHeight="1" x14ac:dyDescent="0.25">
      <c r="A39" s="523" t="s">
        <v>191</v>
      </c>
      <c r="B39" s="524" t="s">
        <v>190</v>
      </c>
      <c r="C39" s="367" t="s">
        <v>304</v>
      </c>
      <c r="D39" s="310">
        <f t="shared" si="0"/>
        <v>2330</v>
      </c>
      <c r="E39" s="450">
        <v>0</v>
      </c>
      <c r="F39" s="445">
        <v>0</v>
      </c>
      <c r="G39" s="445">
        <v>774</v>
      </c>
      <c r="H39" s="445">
        <v>0</v>
      </c>
      <c r="I39" s="445">
        <v>0</v>
      </c>
      <c r="J39" s="445">
        <v>1556</v>
      </c>
      <c r="K39" s="446">
        <v>0</v>
      </c>
      <c r="L39" s="310">
        <f t="shared" si="1"/>
        <v>2330</v>
      </c>
      <c r="M39" s="444">
        <v>0</v>
      </c>
      <c r="N39" s="445">
        <v>0</v>
      </c>
      <c r="O39" s="445">
        <v>774</v>
      </c>
      <c r="P39" s="445">
        <v>0</v>
      </c>
      <c r="Q39" s="445">
        <v>0</v>
      </c>
      <c r="R39" s="445">
        <v>1556</v>
      </c>
      <c r="S39" s="446">
        <v>0</v>
      </c>
      <c r="T39" s="454">
        <f t="shared" si="2"/>
        <v>1972</v>
      </c>
      <c r="U39" s="458">
        <v>0</v>
      </c>
      <c r="V39" s="952">
        <v>0</v>
      </c>
      <c r="W39" s="952">
        <v>772</v>
      </c>
      <c r="X39" s="900">
        <v>0</v>
      </c>
      <c r="Y39" s="900">
        <v>0</v>
      </c>
      <c r="Z39" s="900">
        <v>1200</v>
      </c>
      <c r="AA39" s="446">
        <v>0</v>
      </c>
      <c r="AB39" s="684"/>
      <c r="AC39" s="685"/>
      <c r="AD39" s="686"/>
      <c r="AE39" s="686"/>
      <c r="AF39" s="686"/>
      <c r="AG39" s="686"/>
      <c r="AH39" s="686"/>
      <c r="AI39" s="686"/>
      <c r="AJ39" s="686"/>
      <c r="AK39" s="686"/>
      <c r="AL39" s="686"/>
      <c r="AM39" s="686"/>
      <c r="AN39" s="686"/>
      <c r="AO39" s="686"/>
      <c r="AP39" s="686"/>
      <c r="AQ39" s="686"/>
      <c r="AR39" s="686"/>
      <c r="AS39" s="686"/>
      <c r="AT39" s="686"/>
      <c r="AU39" s="686"/>
      <c r="AV39" s="686"/>
      <c r="AW39" s="686"/>
      <c r="AX39" s="686"/>
      <c r="AY39" s="686"/>
      <c r="AZ39" s="686"/>
      <c r="BA39" s="686"/>
      <c r="BB39" s="686"/>
      <c r="BC39" s="686"/>
      <c r="BD39" s="686"/>
      <c r="BE39" s="686"/>
      <c r="BF39" s="686"/>
      <c r="BG39" s="686"/>
      <c r="BH39" s="686"/>
      <c r="BI39" s="686"/>
      <c r="BJ39" s="686"/>
      <c r="BK39" s="686"/>
      <c r="BL39" s="686"/>
      <c r="BM39" s="686"/>
      <c r="BN39" s="686"/>
      <c r="BO39" s="686"/>
      <c r="BP39" s="686"/>
      <c r="BQ39" s="686"/>
      <c r="BR39" s="686"/>
      <c r="BS39" s="686"/>
      <c r="BT39" s="686"/>
      <c r="BU39" s="686"/>
      <c r="BV39" s="686"/>
      <c r="BW39" s="686"/>
      <c r="BX39" s="686"/>
      <c r="BY39" s="686"/>
      <c r="BZ39" s="686"/>
      <c r="CA39" s="686"/>
      <c r="CB39" s="686"/>
      <c r="CC39" s="686"/>
      <c r="CD39" s="686"/>
      <c r="CE39" s="686"/>
      <c r="CF39" s="686"/>
      <c r="CG39" s="686"/>
      <c r="CH39" s="686"/>
      <c r="CI39" s="686"/>
      <c r="CJ39" s="686"/>
      <c r="CK39" s="686"/>
      <c r="CL39" s="686"/>
      <c r="CM39" s="686"/>
      <c r="CN39" s="686"/>
      <c r="CO39" s="686"/>
      <c r="CP39" s="686"/>
      <c r="CQ39" s="686"/>
      <c r="CR39" s="686"/>
      <c r="CS39" s="686"/>
      <c r="CT39" s="686"/>
      <c r="CU39" s="686"/>
      <c r="CV39" s="686"/>
      <c r="CW39" s="686"/>
      <c r="CX39" s="686"/>
      <c r="CY39" s="686"/>
      <c r="CZ39" s="686"/>
      <c r="DA39" s="686"/>
      <c r="DB39" s="686"/>
      <c r="DC39" s="686"/>
      <c r="DD39" s="686"/>
      <c r="DE39" s="686"/>
      <c r="DF39" s="686"/>
      <c r="DG39" s="686"/>
      <c r="DH39" s="686"/>
      <c r="DI39" s="686"/>
      <c r="DJ39" s="686"/>
      <c r="DK39" s="686"/>
      <c r="DL39" s="686"/>
      <c r="DM39" s="686"/>
      <c r="DN39" s="686"/>
      <c r="DO39" s="686"/>
      <c r="DP39" s="686"/>
      <c r="DQ39" s="686"/>
      <c r="DR39" s="686"/>
      <c r="DS39" s="686"/>
      <c r="DT39" s="686"/>
      <c r="DU39" s="686"/>
      <c r="DV39" s="686"/>
      <c r="DW39" s="686"/>
      <c r="DX39" s="686"/>
      <c r="DY39" s="686"/>
      <c r="DZ39" s="686"/>
      <c r="EA39" s="686"/>
      <c r="EB39" s="686"/>
      <c r="EC39" s="686"/>
      <c r="ED39" s="686"/>
      <c r="EE39" s="686"/>
      <c r="EF39" s="686"/>
      <c r="EG39" s="686"/>
      <c r="EH39" s="686"/>
      <c r="EI39" s="686"/>
      <c r="EJ39" s="686"/>
      <c r="EK39" s="686"/>
      <c r="EL39" s="686"/>
      <c r="EM39" s="686"/>
      <c r="EN39" s="686"/>
      <c r="EO39" s="686"/>
      <c r="EP39" s="686"/>
      <c r="EQ39" s="686"/>
      <c r="ER39" s="686"/>
      <c r="ES39" s="686"/>
      <c r="ET39" s="686"/>
      <c r="EU39" s="686"/>
      <c r="EV39" s="686"/>
      <c r="EW39" s="686"/>
      <c r="EX39" s="686"/>
      <c r="EY39" s="686"/>
      <c r="EZ39" s="686"/>
      <c r="FA39" s="686"/>
      <c r="FB39" s="686"/>
      <c r="FC39" s="686"/>
      <c r="FD39" s="686"/>
      <c r="FE39" s="686"/>
      <c r="FF39" s="686"/>
      <c r="FG39" s="686"/>
      <c r="FH39" s="686"/>
      <c r="FI39" s="686"/>
      <c r="FJ39" s="686"/>
      <c r="FK39" s="686"/>
      <c r="FL39" s="686"/>
      <c r="FM39" s="686"/>
      <c r="FN39" s="686"/>
      <c r="FO39" s="686"/>
      <c r="FP39" s="686"/>
      <c r="FQ39" s="686"/>
      <c r="FR39" s="686"/>
      <c r="FS39" s="686"/>
      <c r="FT39" s="686"/>
      <c r="FU39" s="686"/>
      <c r="FV39" s="686"/>
      <c r="FW39" s="686"/>
      <c r="FX39" s="686"/>
      <c r="FY39" s="686"/>
      <c r="FZ39" s="686"/>
      <c r="GA39" s="686"/>
      <c r="GB39" s="686"/>
      <c r="GC39" s="686"/>
      <c r="GD39" s="686"/>
      <c r="GE39" s="686"/>
      <c r="GF39" s="686"/>
      <c r="GG39" s="686"/>
      <c r="GH39" s="686"/>
      <c r="GI39" s="686"/>
      <c r="GJ39" s="686"/>
      <c r="GK39" s="686"/>
      <c r="GL39" s="686"/>
      <c r="GM39" s="686"/>
      <c r="GN39" s="686"/>
      <c r="GO39" s="686"/>
      <c r="GP39" s="686"/>
      <c r="GQ39" s="686"/>
      <c r="GR39" s="686"/>
      <c r="GS39" s="686"/>
      <c r="GT39" s="686"/>
      <c r="GU39" s="686"/>
      <c r="GV39" s="686"/>
      <c r="GW39" s="686"/>
      <c r="GX39" s="686"/>
      <c r="GY39" s="686"/>
      <c r="GZ39" s="686"/>
      <c r="HA39" s="686"/>
      <c r="HB39" s="686"/>
      <c r="HC39" s="686"/>
      <c r="HD39" s="686"/>
      <c r="HE39" s="686"/>
      <c r="HF39" s="686"/>
      <c r="HG39" s="686"/>
      <c r="HH39" s="686"/>
    </row>
    <row r="40" spans="1:216" s="38" customFormat="1" ht="30" customHeight="1" x14ac:dyDescent="0.25">
      <c r="A40" s="523" t="s">
        <v>192</v>
      </c>
      <c r="B40" s="524" t="s">
        <v>190</v>
      </c>
      <c r="C40" s="367" t="s">
        <v>305</v>
      </c>
      <c r="D40" s="310">
        <f t="shared" si="0"/>
        <v>787</v>
      </c>
      <c r="E40" s="450">
        <v>0</v>
      </c>
      <c r="F40" s="445">
        <v>0</v>
      </c>
      <c r="G40" s="445">
        <v>93</v>
      </c>
      <c r="H40" s="445">
        <v>0</v>
      </c>
      <c r="I40" s="445">
        <v>0</v>
      </c>
      <c r="J40" s="445">
        <v>694</v>
      </c>
      <c r="K40" s="446">
        <v>0</v>
      </c>
      <c r="L40" s="310">
        <f t="shared" si="1"/>
        <v>787</v>
      </c>
      <c r="M40" s="444">
        <v>0</v>
      </c>
      <c r="N40" s="445">
        <v>0</v>
      </c>
      <c r="O40" s="445">
        <v>93</v>
      </c>
      <c r="P40" s="445">
        <v>0</v>
      </c>
      <c r="Q40" s="445">
        <v>0</v>
      </c>
      <c r="R40" s="445">
        <v>694</v>
      </c>
      <c r="S40" s="446">
        <v>0</v>
      </c>
      <c r="T40" s="454">
        <f t="shared" si="2"/>
        <v>713</v>
      </c>
      <c r="U40" s="458">
        <v>0</v>
      </c>
      <c r="V40" s="952">
        <v>0</v>
      </c>
      <c r="W40" s="952">
        <v>93</v>
      </c>
      <c r="X40" s="900">
        <v>0</v>
      </c>
      <c r="Y40" s="900">
        <v>0</v>
      </c>
      <c r="Z40" s="900">
        <v>620</v>
      </c>
      <c r="AA40" s="446">
        <v>0</v>
      </c>
      <c r="AB40" s="684"/>
      <c r="AC40" s="685"/>
      <c r="AD40" s="686"/>
      <c r="AE40" s="686"/>
      <c r="AF40" s="686"/>
      <c r="AG40" s="686"/>
      <c r="AH40" s="686"/>
      <c r="AI40" s="686"/>
      <c r="AJ40" s="686"/>
      <c r="AK40" s="686"/>
      <c r="AL40" s="686"/>
      <c r="AM40" s="686"/>
      <c r="AN40" s="686"/>
      <c r="AO40" s="686"/>
      <c r="AP40" s="686"/>
      <c r="AQ40" s="686"/>
      <c r="AR40" s="686"/>
      <c r="AS40" s="686"/>
      <c r="AT40" s="686"/>
      <c r="AU40" s="686"/>
      <c r="AV40" s="686"/>
      <c r="AW40" s="686"/>
      <c r="AX40" s="686"/>
      <c r="AY40" s="686"/>
      <c r="AZ40" s="686"/>
      <c r="BA40" s="686"/>
      <c r="BB40" s="686"/>
      <c r="BC40" s="686"/>
      <c r="BD40" s="686"/>
      <c r="BE40" s="686"/>
      <c r="BF40" s="686"/>
      <c r="BG40" s="686"/>
      <c r="BH40" s="686"/>
      <c r="BI40" s="686"/>
      <c r="BJ40" s="686"/>
      <c r="BK40" s="686"/>
      <c r="BL40" s="686"/>
      <c r="BM40" s="686"/>
      <c r="BN40" s="686"/>
      <c r="BO40" s="686"/>
      <c r="BP40" s="686"/>
      <c r="BQ40" s="686"/>
      <c r="BR40" s="686"/>
      <c r="BS40" s="686"/>
      <c r="BT40" s="686"/>
      <c r="BU40" s="686"/>
      <c r="BV40" s="686"/>
      <c r="BW40" s="686"/>
      <c r="BX40" s="686"/>
      <c r="BY40" s="686"/>
      <c r="BZ40" s="686"/>
      <c r="CA40" s="686"/>
      <c r="CB40" s="686"/>
      <c r="CC40" s="686"/>
      <c r="CD40" s="686"/>
      <c r="CE40" s="686"/>
      <c r="CF40" s="686"/>
      <c r="CG40" s="686"/>
      <c r="CH40" s="686"/>
      <c r="CI40" s="686"/>
      <c r="CJ40" s="686"/>
      <c r="CK40" s="686"/>
      <c r="CL40" s="686"/>
      <c r="CM40" s="686"/>
      <c r="CN40" s="686"/>
      <c r="CO40" s="686"/>
      <c r="CP40" s="686"/>
      <c r="CQ40" s="686"/>
      <c r="CR40" s="686"/>
      <c r="CS40" s="686"/>
      <c r="CT40" s="686"/>
      <c r="CU40" s="686"/>
      <c r="CV40" s="686"/>
      <c r="CW40" s="686"/>
      <c r="CX40" s="686"/>
      <c r="CY40" s="686"/>
      <c r="CZ40" s="686"/>
      <c r="DA40" s="686"/>
      <c r="DB40" s="686"/>
      <c r="DC40" s="686"/>
      <c r="DD40" s="686"/>
      <c r="DE40" s="686"/>
      <c r="DF40" s="686"/>
      <c r="DG40" s="686"/>
      <c r="DH40" s="686"/>
      <c r="DI40" s="686"/>
      <c r="DJ40" s="686"/>
      <c r="DK40" s="686"/>
      <c r="DL40" s="686"/>
      <c r="DM40" s="686"/>
      <c r="DN40" s="686"/>
      <c r="DO40" s="686"/>
      <c r="DP40" s="686"/>
      <c r="DQ40" s="686"/>
      <c r="DR40" s="686"/>
      <c r="DS40" s="686"/>
      <c r="DT40" s="686"/>
      <c r="DU40" s="686"/>
      <c r="DV40" s="686"/>
      <c r="DW40" s="686"/>
      <c r="DX40" s="686"/>
      <c r="DY40" s="686"/>
      <c r="DZ40" s="686"/>
      <c r="EA40" s="686"/>
      <c r="EB40" s="686"/>
      <c r="EC40" s="686"/>
      <c r="ED40" s="686"/>
      <c r="EE40" s="686"/>
      <c r="EF40" s="686"/>
      <c r="EG40" s="686"/>
      <c r="EH40" s="686"/>
      <c r="EI40" s="686"/>
      <c r="EJ40" s="686"/>
      <c r="EK40" s="686"/>
      <c r="EL40" s="686"/>
      <c r="EM40" s="686"/>
      <c r="EN40" s="686"/>
      <c r="EO40" s="686"/>
      <c r="EP40" s="686"/>
      <c r="EQ40" s="686"/>
      <c r="ER40" s="686"/>
      <c r="ES40" s="686"/>
      <c r="ET40" s="686"/>
      <c r="EU40" s="686"/>
      <c r="EV40" s="686"/>
      <c r="EW40" s="686"/>
      <c r="EX40" s="686"/>
      <c r="EY40" s="686"/>
      <c r="EZ40" s="686"/>
      <c r="FA40" s="686"/>
      <c r="FB40" s="686"/>
      <c r="FC40" s="686"/>
      <c r="FD40" s="686"/>
      <c r="FE40" s="686"/>
      <c r="FF40" s="686"/>
      <c r="FG40" s="686"/>
      <c r="FH40" s="686"/>
      <c r="FI40" s="686"/>
      <c r="FJ40" s="686"/>
      <c r="FK40" s="686"/>
      <c r="FL40" s="686"/>
      <c r="FM40" s="686"/>
      <c r="FN40" s="686"/>
      <c r="FO40" s="686"/>
      <c r="FP40" s="686"/>
      <c r="FQ40" s="686"/>
      <c r="FR40" s="686"/>
      <c r="FS40" s="686"/>
      <c r="FT40" s="686"/>
      <c r="FU40" s="686"/>
      <c r="FV40" s="686"/>
      <c r="FW40" s="686"/>
      <c r="FX40" s="686"/>
      <c r="FY40" s="686"/>
      <c r="FZ40" s="686"/>
      <c r="GA40" s="686"/>
      <c r="GB40" s="686"/>
      <c r="GC40" s="686"/>
      <c r="GD40" s="686"/>
      <c r="GE40" s="686"/>
      <c r="GF40" s="686"/>
      <c r="GG40" s="686"/>
      <c r="GH40" s="686"/>
      <c r="GI40" s="686"/>
      <c r="GJ40" s="686"/>
      <c r="GK40" s="686"/>
      <c r="GL40" s="686"/>
      <c r="GM40" s="686"/>
      <c r="GN40" s="686"/>
      <c r="GO40" s="686"/>
      <c r="GP40" s="686"/>
      <c r="GQ40" s="686"/>
      <c r="GR40" s="686"/>
      <c r="GS40" s="686"/>
      <c r="GT40" s="686"/>
      <c r="GU40" s="686"/>
      <c r="GV40" s="686"/>
      <c r="GW40" s="686"/>
      <c r="GX40" s="686"/>
      <c r="GY40" s="686"/>
      <c r="GZ40" s="686"/>
      <c r="HA40" s="686"/>
      <c r="HB40" s="686"/>
      <c r="HC40" s="686"/>
      <c r="HD40" s="686"/>
      <c r="HE40" s="686"/>
      <c r="HF40" s="686"/>
      <c r="HG40" s="686"/>
      <c r="HH40" s="686"/>
    </row>
    <row r="41" spans="1:216" s="38" customFormat="1" ht="30" customHeight="1" x14ac:dyDescent="0.25">
      <c r="A41" s="523" t="s">
        <v>193</v>
      </c>
      <c r="B41" s="524" t="s">
        <v>190</v>
      </c>
      <c r="C41" s="367" t="s">
        <v>306</v>
      </c>
      <c r="D41" s="310">
        <f t="shared" si="0"/>
        <v>780</v>
      </c>
      <c r="E41" s="450">
        <v>0</v>
      </c>
      <c r="F41" s="445">
        <v>0</v>
      </c>
      <c r="G41" s="445">
        <v>316</v>
      </c>
      <c r="H41" s="445">
        <v>0</v>
      </c>
      <c r="I41" s="445">
        <v>403</v>
      </c>
      <c r="J41" s="445">
        <v>61</v>
      </c>
      <c r="K41" s="446">
        <v>0</v>
      </c>
      <c r="L41" s="310">
        <f t="shared" si="1"/>
        <v>780</v>
      </c>
      <c r="M41" s="444">
        <v>0</v>
      </c>
      <c r="N41" s="445">
        <v>0</v>
      </c>
      <c r="O41" s="445">
        <v>316</v>
      </c>
      <c r="P41" s="445">
        <v>0</v>
      </c>
      <c r="Q41" s="445">
        <v>403</v>
      </c>
      <c r="R41" s="445">
        <v>61</v>
      </c>
      <c r="S41" s="446">
        <v>0</v>
      </c>
      <c r="T41" s="454">
        <f t="shared" si="2"/>
        <v>631</v>
      </c>
      <c r="U41" s="458">
        <v>0</v>
      </c>
      <c r="V41" s="952">
        <v>0</v>
      </c>
      <c r="W41" s="952">
        <v>331</v>
      </c>
      <c r="X41" s="900">
        <v>0</v>
      </c>
      <c r="Y41" s="900">
        <v>240</v>
      </c>
      <c r="Z41" s="900">
        <v>60</v>
      </c>
      <c r="AA41" s="446">
        <v>0</v>
      </c>
      <c r="AB41" s="684"/>
      <c r="AC41" s="685"/>
      <c r="AD41" s="686"/>
      <c r="AE41" s="686"/>
      <c r="AF41" s="686"/>
      <c r="AG41" s="686"/>
      <c r="AH41" s="686"/>
      <c r="AI41" s="686"/>
      <c r="AJ41" s="686"/>
      <c r="AK41" s="686"/>
      <c r="AL41" s="686"/>
      <c r="AM41" s="686"/>
      <c r="AN41" s="686"/>
      <c r="AO41" s="686"/>
      <c r="AP41" s="686"/>
      <c r="AQ41" s="686"/>
      <c r="AR41" s="686"/>
      <c r="AS41" s="686"/>
      <c r="AT41" s="686"/>
      <c r="AU41" s="686"/>
      <c r="AV41" s="686"/>
      <c r="AW41" s="686"/>
      <c r="AX41" s="686"/>
      <c r="AY41" s="686"/>
      <c r="AZ41" s="686"/>
      <c r="BA41" s="686"/>
      <c r="BB41" s="686"/>
      <c r="BC41" s="686"/>
      <c r="BD41" s="686"/>
      <c r="BE41" s="686"/>
      <c r="BF41" s="686"/>
      <c r="BG41" s="686"/>
      <c r="BH41" s="686"/>
      <c r="BI41" s="686"/>
      <c r="BJ41" s="686"/>
      <c r="BK41" s="686"/>
      <c r="BL41" s="686"/>
      <c r="BM41" s="686"/>
      <c r="BN41" s="686"/>
      <c r="BO41" s="686"/>
      <c r="BP41" s="686"/>
      <c r="BQ41" s="686"/>
      <c r="BR41" s="686"/>
      <c r="BS41" s="686"/>
      <c r="BT41" s="686"/>
      <c r="BU41" s="686"/>
      <c r="BV41" s="686"/>
      <c r="BW41" s="686"/>
      <c r="BX41" s="686"/>
      <c r="BY41" s="686"/>
      <c r="BZ41" s="686"/>
      <c r="CA41" s="686"/>
      <c r="CB41" s="686"/>
      <c r="CC41" s="686"/>
      <c r="CD41" s="686"/>
      <c r="CE41" s="686"/>
      <c r="CF41" s="686"/>
      <c r="CG41" s="686"/>
      <c r="CH41" s="686"/>
      <c r="CI41" s="686"/>
      <c r="CJ41" s="686"/>
      <c r="CK41" s="686"/>
      <c r="CL41" s="686"/>
      <c r="CM41" s="686"/>
      <c r="CN41" s="686"/>
      <c r="CO41" s="686"/>
      <c r="CP41" s="686"/>
      <c r="CQ41" s="686"/>
      <c r="CR41" s="686"/>
      <c r="CS41" s="686"/>
      <c r="CT41" s="686"/>
      <c r="CU41" s="686"/>
      <c r="CV41" s="686"/>
      <c r="CW41" s="686"/>
      <c r="CX41" s="686"/>
      <c r="CY41" s="686"/>
      <c r="CZ41" s="686"/>
      <c r="DA41" s="686"/>
      <c r="DB41" s="686"/>
      <c r="DC41" s="686"/>
      <c r="DD41" s="686"/>
      <c r="DE41" s="686"/>
      <c r="DF41" s="686"/>
      <c r="DG41" s="686"/>
      <c r="DH41" s="686"/>
      <c r="DI41" s="686"/>
      <c r="DJ41" s="686"/>
      <c r="DK41" s="686"/>
      <c r="DL41" s="686"/>
      <c r="DM41" s="686"/>
      <c r="DN41" s="686"/>
      <c r="DO41" s="686"/>
      <c r="DP41" s="686"/>
      <c r="DQ41" s="686"/>
      <c r="DR41" s="686"/>
      <c r="DS41" s="686"/>
      <c r="DT41" s="686"/>
      <c r="DU41" s="686"/>
      <c r="DV41" s="686"/>
      <c r="DW41" s="686"/>
      <c r="DX41" s="686"/>
      <c r="DY41" s="686"/>
      <c r="DZ41" s="686"/>
      <c r="EA41" s="686"/>
      <c r="EB41" s="686"/>
      <c r="EC41" s="686"/>
      <c r="ED41" s="686"/>
      <c r="EE41" s="686"/>
      <c r="EF41" s="686"/>
      <c r="EG41" s="686"/>
      <c r="EH41" s="686"/>
      <c r="EI41" s="686"/>
      <c r="EJ41" s="686"/>
      <c r="EK41" s="686"/>
      <c r="EL41" s="686"/>
      <c r="EM41" s="686"/>
      <c r="EN41" s="686"/>
      <c r="EO41" s="686"/>
      <c r="EP41" s="686"/>
      <c r="EQ41" s="686"/>
      <c r="ER41" s="686"/>
      <c r="ES41" s="686"/>
      <c r="ET41" s="686"/>
      <c r="EU41" s="686"/>
      <c r="EV41" s="686"/>
      <c r="EW41" s="686"/>
      <c r="EX41" s="686"/>
      <c r="EY41" s="686"/>
      <c r="EZ41" s="686"/>
      <c r="FA41" s="686"/>
      <c r="FB41" s="686"/>
      <c r="FC41" s="686"/>
      <c r="FD41" s="686"/>
      <c r="FE41" s="686"/>
      <c r="FF41" s="686"/>
      <c r="FG41" s="686"/>
      <c r="FH41" s="686"/>
      <c r="FI41" s="686"/>
      <c r="FJ41" s="686"/>
      <c r="FK41" s="686"/>
      <c r="FL41" s="686"/>
      <c r="FM41" s="686"/>
      <c r="FN41" s="686"/>
      <c r="FO41" s="686"/>
      <c r="FP41" s="686"/>
      <c r="FQ41" s="686"/>
      <c r="FR41" s="686"/>
      <c r="FS41" s="686"/>
      <c r="FT41" s="686"/>
      <c r="FU41" s="686"/>
      <c r="FV41" s="686"/>
      <c r="FW41" s="686"/>
      <c r="FX41" s="686"/>
      <c r="FY41" s="686"/>
      <c r="FZ41" s="686"/>
      <c r="GA41" s="686"/>
      <c r="GB41" s="686"/>
      <c r="GC41" s="686"/>
      <c r="GD41" s="686"/>
      <c r="GE41" s="686"/>
      <c r="GF41" s="686"/>
      <c r="GG41" s="686"/>
      <c r="GH41" s="686"/>
      <c r="GI41" s="686"/>
      <c r="GJ41" s="686"/>
      <c r="GK41" s="686"/>
      <c r="GL41" s="686"/>
      <c r="GM41" s="686"/>
      <c r="GN41" s="686"/>
      <c r="GO41" s="686"/>
      <c r="GP41" s="686"/>
      <c r="GQ41" s="686"/>
      <c r="GR41" s="686"/>
      <c r="GS41" s="686"/>
      <c r="GT41" s="686"/>
      <c r="GU41" s="686"/>
      <c r="GV41" s="686"/>
      <c r="GW41" s="686"/>
      <c r="GX41" s="686"/>
      <c r="GY41" s="686"/>
      <c r="GZ41" s="686"/>
      <c r="HA41" s="686"/>
      <c r="HB41" s="686"/>
      <c r="HC41" s="686"/>
      <c r="HD41" s="686"/>
      <c r="HE41" s="686"/>
      <c r="HF41" s="686"/>
      <c r="HG41" s="686"/>
      <c r="HH41" s="686"/>
    </row>
    <row r="42" spans="1:216" s="38" customFormat="1" ht="30" customHeight="1" x14ac:dyDescent="0.25">
      <c r="A42" s="523" t="s">
        <v>194</v>
      </c>
      <c r="B42" s="524" t="s">
        <v>190</v>
      </c>
      <c r="C42" s="367" t="s">
        <v>307</v>
      </c>
      <c r="D42" s="310">
        <f t="shared" si="0"/>
        <v>1030</v>
      </c>
      <c r="E42" s="450">
        <v>153</v>
      </c>
      <c r="F42" s="445">
        <v>0</v>
      </c>
      <c r="G42" s="445">
        <v>13</v>
      </c>
      <c r="H42" s="445">
        <v>0</v>
      </c>
      <c r="I42" s="445">
        <v>658</v>
      </c>
      <c r="J42" s="445">
        <v>206</v>
      </c>
      <c r="K42" s="446">
        <v>0</v>
      </c>
      <c r="L42" s="310">
        <f t="shared" si="1"/>
        <v>1030</v>
      </c>
      <c r="M42" s="444">
        <v>153</v>
      </c>
      <c r="N42" s="445">
        <v>0</v>
      </c>
      <c r="O42" s="445">
        <v>13</v>
      </c>
      <c r="P42" s="445">
        <v>0</v>
      </c>
      <c r="Q42" s="445">
        <v>658</v>
      </c>
      <c r="R42" s="445">
        <v>206</v>
      </c>
      <c r="S42" s="446">
        <v>0</v>
      </c>
      <c r="T42" s="454">
        <f t="shared" si="2"/>
        <v>764</v>
      </c>
      <c r="U42" s="458">
        <v>83</v>
      </c>
      <c r="V42" s="952">
        <v>0</v>
      </c>
      <c r="W42" s="952">
        <v>11</v>
      </c>
      <c r="X42" s="900">
        <v>0</v>
      </c>
      <c r="Y42" s="900">
        <v>400</v>
      </c>
      <c r="Z42" s="900">
        <v>200</v>
      </c>
      <c r="AA42" s="446">
        <v>70</v>
      </c>
      <c r="AB42" s="684"/>
      <c r="AC42" s="685"/>
      <c r="AD42" s="686"/>
      <c r="AE42" s="686"/>
      <c r="AF42" s="686"/>
      <c r="AG42" s="686"/>
      <c r="AH42" s="686"/>
      <c r="AI42" s="686"/>
      <c r="AJ42" s="686"/>
      <c r="AK42" s="686"/>
      <c r="AL42" s="686"/>
      <c r="AM42" s="686"/>
      <c r="AN42" s="686"/>
      <c r="AO42" s="686"/>
      <c r="AP42" s="686"/>
      <c r="AQ42" s="686"/>
      <c r="AR42" s="686"/>
      <c r="AS42" s="686"/>
      <c r="AT42" s="686"/>
      <c r="AU42" s="686"/>
      <c r="AV42" s="686"/>
      <c r="AW42" s="686"/>
      <c r="AX42" s="686"/>
      <c r="AY42" s="686"/>
      <c r="AZ42" s="686"/>
      <c r="BA42" s="686"/>
      <c r="BB42" s="686"/>
      <c r="BC42" s="686"/>
      <c r="BD42" s="686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  <c r="CW42" s="686"/>
      <c r="CX42" s="686"/>
      <c r="CY42" s="686"/>
      <c r="CZ42" s="686"/>
      <c r="DA42" s="686"/>
      <c r="DB42" s="686"/>
      <c r="DC42" s="686"/>
      <c r="DD42" s="686"/>
      <c r="DE42" s="686"/>
      <c r="DF42" s="686"/>
      <c r="DG42" s="686"/>
      <c r="DH42" s="686"/>
      <c r="DI42" s="686"/>
      <c r="DJ42" s="686"/>
      <c r="DK42" s="686"/>
      <c r="DL42" s="686"/>
      <c r="DM42" s="686"/>
      <c r="DN42" s="686"/>
      <c r="DO42" s="686"/>
      <c r="DP42" s="686"/>
      <c r="DQ42" s="686"/>
      <c r="DR42" s="686"/>
      <c r="DS42" s="686"/>
      <c r="DT42" s="686"/>
      <c r="DU42" s="686"/>
      <c r="DV42" s="686"/>
      <c r="DW42" s="686"/>
      <c r="DX42" s="686"/>
      <c r="DY42" s="686"/>
      <c r="DZ42" s="686"/>
      <c r="EA42" s="686"/>
      <c r="EB42" s="686"/>
      <c r="EC42" s="686"/>
      <c r="ED42" s="686"/>
      <c r="EE42" s="686"/>
      <c r="EF42" s="686"/>
      <c r="EG42" s="686"/>
      <c r="EH42" s="686"/>
      <c r="EI42" s="686"/>
      <c r="EJ42" s="686"/>
      <c r="EK42" s="686"/>
      <c r="EL42" s="686"/>
      <c r="EM42" s="686"/>
      <c r="EN42" s="686"/>
      <c r="EO42" s="686"/>
      <c r="EP42" s="686"/>
      <c r="EQ42" s="686"/>
      <c r="ER42" s="686"/>
      <c r="ES42" s="686"/>
      <c r="ET42" s="686"/>
      <c r="EU42" s="686"/>
      <c r="EV42" s="686"/>
      <c r="EW42" s="686"/>
      <c r="EX42" s="686"/>
      <c r="EY42" s="686"/>
      <c r="EZ42" s="686"/>
      <c r="FA42" s="686"/>
      <c r="FB42" s="686"/>
      <c r="FC42" s="686"/>
      <c r="FD42" s="686"/>
      <c r="FE42" s="686"/>
      <c r="FF42" s="686"/>
      <c r="FG42" s="686"/>
      <c r="FH42" s="686"/>
      <c r="FI42" s="686"/>
      <c r="FJ42" s="686"/>
      <c r="FK42" s="686"/>
      <c r="FL42" s="686"/>
      <c r="FM42" s="686"/>
      <c r="FN42" s="686"/>
      <c r="FO42" s="686"/>
      <c r="FP42" s="686"/>
      <c r="FQ42" s="686"/>
      <c r="FR42" s="686"/>
      <c r="FS42" s="686"/>
      <c r="FT42" s="686"/>
      <c r="FU42" s="686"/>
      <c r="FV42" s="686"/>
      <c r="FW42" s="686"/>
      <c r="FX42" s="686"/>
      <c r="FY42" s="686"/>
      <c r="FZ42" s="686"/>
      <c r="GA42" s="686"/>
      <c r="GB42" s="686"/>
      <c r="GC42" s="686"/>
      <c r="GD42" s="686"/>
      <c r="GE42" s="686"/>
      <c r="GF42" s="686"/>
      <c r="GG42" s="686"/>
      <c r="GH42" s="686"/>
      <c r="GI42" s="686"/>
      <c r="GJ42" s="686"/>
      <c r="GK42" s="686"/>
      <c r="GL42" s="686"/>
      <c r="GM42" s="686"/>
      <c r="GN42" s="686"/>
      <c r="GO42" s="686"/>
      <c r="GP42" s="686"/>
      <c r="GQ42" s="686"/>
      <c r="GR42" s="686"/>
      <c r="GS42" s="686"/>
      <c r="GT42" s="686"/>
      <c r="GU42" s="686"/>
      <c r="GV42" s="686"/>
      <c r="GW42" s="686"/>
      <c r="GX42" s="686"/>
      <c r="GY42" s="686"/>
      <c r="GZ42" s="686"/>
      <c r="HA42" s="686"/>
      <c r="HB42" s="686"/>
      <c r="HC42" s="686"/>
      <c r="HD42" s="686"/>
      <c r="HE42" s="686"/>
      <c r="HF42" s="686"/>
      <c r="HG42" s="686"/>
      <c r="HH42" s="686"/>
    </row>
    <row r="43" spans="1:216" s="38" customFormat="1" ht="30" customHeight="1" x14ac:dyDescent="0.25">
      <c r="A43" s="523" t="s">
        <v>195</v>
      </c>
      <c r="B43" s="524" t="s">
        <v>196</v>
      </c>
      <c r="C43" s="367" t="s">
        <v>37</v>
      </c>
      <c r="D43" s="310">
        <f t="shared" si="0"/>
        <v>7627</v>
      </c>
      <c r="E43" s="450">
        <v>6582</v>
      </c>
      <c r="F43" s="445">
        <v>0</v>
      </c>
      <c r="G43" s="445">
        <v>371</v>
      </c>
      <c r="H43" s="445">
        <v>0</v>
      </c>
      <c r="I43" s="445">
        <v>0</v>
      </c>
      <c r="J43" s="445">
        <v>674</v>
      </c>
      <c r="K43" s="446">
        <v>0</v>
      </c>
      <c r="L43" s="310">
        <f t="shared" si="1"/>
        <v>2143</v>
      </c>
      <c r="M43" s="444">
        <v>1098</v>
      </c>
      <c r="N43" s="445">
        <v>0</v>
      </c>
      <c r="O43" s="445">
        <v>371</v>
      </c>
      <c r="P43" s="445">
        <v>0</v>
      </c>
      <c r="Q43" s="445">
        <v>0</v>
      </c>
      <c r="R43" s="445">
        <v>674</v>
      </c>
      <c r="S43" s="446">
        <v>0</v>
      </c>
      <c r="T43" s="454">
        <f t="shared" si="2"/>
        <v>2832</v>
      </c>
      <c r="U43" s="458">
        <v>644</v>
      </c>
      <c r="V43" s="952">
        <v>0</v>
      </c>
      <c r="W43" s="952">
        <v>354</v>
      </c>
      <c r="X43" s="900">
        <v>0</v>
      </c>
      <c r="Y43" s="900">
        <v>0</v>
      </c>
      <c r="Z43" s="900">
        <v>580</v>
      </c>
      <c r="AA43" s="446">
        <v>1254</v>
      </c>
      <c r="AB43" s="684"/>
      <c r="AC43" s="685"/>
      <c r="AD43" s="686"/>
      <c r="AE43" s="686"/>
      <c r="AF43" s="686"/>
      <c r="AG43" s="686"/>
      <c r="AH43" s="686"/>
      <c r="AI43" s="686"/>
      <c r="AJ43" s="686"/>
      <c r="AK43" s="686"/>
      <c r="AL43" s="686"/>
      <c r="AM43" s="686"/>
      <c r="AN43" s="686"/>
      <c r="AO43" s="686"/>
      <c r="AP43" s="686"/>
      <c r="AQ43" s="686"/>
      <c r="AR43" s="686"/>
      <c r="AS43" s="686"/>
      <c r="AT43" s="686"/>
      <c r="AU43" s="686"/>
      <c r="AV43" s="686"/>
      <c r="AW43" s="686"/>
      <c r="AX43" s="686"/>
      <c r="AY43" s="686"/>
      <c r="AZ43" s="686"/>
      <c r="BA43" s="686"/>
      <c r="BB43" s="686"/>
      <c r="BC43" s="686"/>
      <c r="BD43" s="686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  <c r="CW43" s="686"/>
      <c r="CX43" s="686"/>
      <c r="CY43" s="686"/>
      <c r="CZ43" s="686"/>
      <c r="DA43" s="686"/>
      <c r="DB43" s="686"/>
      <c r="DC43" s="686"/>
      <c r="DD43" s="686"/>
      <c r="DE43" s="686"/>
      <c r="DF43" s="686"/>
      <c r="DG43" s="686"/>
      <c r="DH43" s="686"/>
      <c r="DI43" s="686"/>
      <c r="DJ43" s="686"/>
      <c r="DK43" s="686"/>
      <c r="DL43" s="686"/>
      <c r="DM43" s="686"/>
      <c r="DN43" s="686"/>
      <c r="DO43" s="686"/>
      <c r="DP43" s="686"/>
      <c r="DQ43" s="686"/>
      <c r="DR43" s="686"/>
      <c r="DS43" s="686"/>
      <c r="DT43" s="686"/>
      <c r="DU43" s="686"/>
      <c r="DV43" s="686"/>
      <c r="DW43" s="686"/>
      <c r="DX43" s="686"/>
      <c r="DY43" s="686"/>
      <c r="DZ43" s="686"/>
      <c r="EA43" s="686"/>
      <c r="EB43" s="686"/>
      <c r="EC43" s="686"/>
      <c r="ED43" s="686"/>
      <c r="EE43" s="686"/>
      <c r="EF43" s="686"/>
      <c r="EG43" s="686"/>
      <c r="EH43" s="686"/>
      <c r="EI43" s="686"/>
      <c r="EJ43" s="686"/>
      <c r="EK43" s="686"/>
      <c r="EL43" s="686"/>
      <c r="EM43" s="686"/>
      <c r="EN43" s="686"/>
      <c r="EO43" s="686"/>
      <c r="EP43" s="686"/>
      <c r="EQ43" s="686"/>
      <c r="ER43" s="686"/>
      <c r="ES43" s="686"/>
      <c r="ET43" s="686"/>
      <c r="EU43" s="686"/>
      <c r="EV43" s="686"/>
      <c r="EW43" s="686"/>
      <c r="EX43" s="686"/>
      <c r="EY43" s="686"/>
      <c r="EZ43" s="686"/>
      <c r="FA43" s="686"/>
      <c r="FB43" s="686"/>
      <c r="FC43" s="686"/>
      <c r="FD43" s="686"/>
      <c r="FE43" s="686"/>
      <c r="FF43" s="686"/>
      <c r="FG43" s="686"/>
      <c r="FH43" s="686"/>
      <c r="FI43" s="686"/>
      <c r="FJ43" s="686"/>
      <c r="FK43" s="686"/>
      <c r="FL43" s="686"/>
      <c r="FM43" s="686"/>
      <c r="FN43" s="686"/>
      <c r="FO43" s="686"/>
      <c r="FP43" s="686"/>
      <c r="FQ43" s="686"/>
      <c r="FR43" s="686"/>
      <c r="FS43" s="686"/>
      <c r="FT43" s="686"/>
      <c r="FU43" s="686"/>
      <c r="FV43" s="686"/>
      <c r="FW43" s="686"/>
      <c r="FX43" s="686"/>
      <c r="FY43" s="686"/>
      <c r="FZ43" s="686"/>
      <c r="GA43" s="686"/>
      <c r="GB43" s="686"/>
      <c r="GC43" s="686"/>
      <c r="GD43" s="686"/>
      <c r="GE43" s="686"/>
      <c r="GF43" s="686"/>
      <c r="GG43" s="686"/>
      <c r="GH43" s="686"/>
      <c r="GI43" s="686"/>
      <c r="GJ43" s="686"/>
      <c r="GK43" s="686"/>
      <c r="GL43" s="686"/>
      <c r="GM43" s="686"/>
      <c r="GN43" s="686"/>
      <c r="GO43" s="686"/>
      <c r="GP43" s="686"/>
      <c r="GQ43" s="686"/>
      <c r="GR43" s="686"/>
      <c r="GS43" s="686"/>
      <c r="GT43" s="686"/>
      <c r="GU43" s="686"/>
      <c r="GV43" s="686"/>
      <c r="GW43" s="686"/>
      <c r="GX43" s="686"/>
      <c r="GY43" s="686"/>
      <c r="GZ43" s="686"/>
      <c r="HA43" s="686"/>
      <c r="HB43" s="686"/>
      <c r="HC43" s="686"/>
      <c r="HD43" s="686"/>
      <c r="HE43" s="686"/>
      <c r="HF43" s="686"/>
      <c r="HG43" s="686"/>
      <c r="HH43" s="686"/>
    </row>
    <row r="44" spans="1:216" s="38" customFormat="1" ht="30" customHeight="1" x14ac:dyDescent="0.25">
      <c r="A44" s="523" t="s">
        <v>197</v>
      </c>
      <c r="B44" s="524" t="s">
        <v>196</v>
      </c>
      <c r="C44" s="367" t="s">
        <v>308</v>
      </c>
      <c r="D44" s="310">
        <f t="shared" si="0"/>
        <v>655</v>
      </c>
      <c r="E44" s="450">
        <v>24</v>
      </c>
      <c r="F44" s="445">
        <v>0</v>
      </c>
      <c r="G44" s="445">
        <v>38</v>
      </c>
      <c r="H44" s="445">
        <v>0</v>
      </c>
      <c r="I44" s="445">
        <v>201</v>
      </c>
      <c r="J44" s="445">
        <v>392</v>
      </c>
      <c r="K44" s="446">
        <v>0</v>
      </c>
      <c r="L44" s="310">
        <f t="shared" si="1"/>
        <v>655</v>
      </c>
      <c r="M44" s="444">
        <v>24</v>
      </c>
      <c r="N44" s="445">
        <v>0</v>
      </c>
      <c r="O44" s="445">
        <v>38</v>
      </c>
      <c r="P44" s="445">
        <v>0</v>
      </c>
      <c r="Q44" s="445">
        <v>201</v>
      </c>
      <c r="R44" s="445">
        <v>392</v>
      </c>
      <c r="S44" s="446">
        <v>0</v>
      </c>
      <c r="T44" s="454">
        <f t="shared" si="2"/>
        <v>485</v>
      </c>
      <c r="U44" s="458">
        <v>24</v>
      </c>
      <c r="V44" s="952">
        <v>0</v>
      </c>
      <c r="W44" s="952">
        <v>11</v>
      </c>
      <c r="X44" s="900">
        <v>0</v>
      </c>
      <c r="Y44" s="900">
        <v>120</v>
      </c>
      <c r="Z44" s="900">
        <v>330</v>
      </c>
      <c r="AA44" s="446">
        <v>0</v>
      </c>
      <c r="AB44" s="684"/>
      <c r="AC44" s="685"/>
      <c r="AD44" s="686"/>
      <c r="AE44" s="686"/>
      <c r="AF44" s="686"/>
      <c r="AG44" s="686"/>
      <c r="AH44" s="686"/>
      <c r="AI44" s="686"/>
      <c r="AJ44" s="686"/>
      <c r="AK44" s="686"/>
      <c r="AL44" s="686"/>
      <c r="AM44" s="686"/>
      <c r="AN44" s="686"/>
      <c r="AO44" s="686"/>
      <c r="AP44" s="686"/>
      <c r="AQ44" s="686"/>
      <c r="AR44" s="686"/>
      <c r="AS44" s="686"/>
      <c r="AT44" s="686"/>
      <c r="AU44" s="686"/>
      <c r="AV44" s="686"/>
      <c r="AW44" s="686"/>
      <c r="AX44" s="686"/>
      <c r="AY44" s="686"/>
      <c r="AZ44" s="686"/>
      <c r="BA44" s="686"/>
      <c r="BB44" s="686"/>
      <c r="BC44" s="686"/>
      <c r="BD44" s="686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  <c r="CW44" s="686"/>
      <c r="CX44" s="686"/>
      <c r="CY44" s="686"/>
      <c r="CZ44" s="686"/>
      <c r="DA44" s="686"/>
      <c r="DB44" s="686"/>
      <c r="DC44" s="686"/>
      <c r="DD44" s="686"/>
      <c r="DE44" s="686"/>
      <c r="DF44" s="686"/>
      <c r="DG44" s="686"/>
      <c r="DH44" s="686"/>
      <c r="DI44" s="686"/>
      <c r="DJ44" s="686"/>
      <c r="DK44" s="686"/>
      <c r="DL44" s="686"/>
      <c r="DM44" s="686"/>
      <c r="DN44" s="686"/>
      <c r="DO44" s="686"/>
      <c r="DP44" s="686"/>
      <c r="DQ44" s="686"/>
      <c r="DR44" s="686"/>
      <c r="DS44" s="686"/>
      <c r="DT44" s="686"/>
      <c r="DU44" s="686"/>
      <c r="DV44" s="686"/>
      <c r="DW44" s="686"/>
      <c r="DX44" s="686"/>
      <c r="DY44" s="686"/>
      <c r="DZ44" s="686"/>
      <c r="EA44" s="686"/>
      <c r="EB44" s="686"/>
      <c r="EC44" s="686"/>
      <c r="ED44" s="686"/>
      <c r="EE44" s="686"/>
      <c r="EF44" s="686"/>
      <c r="EG44" s="686"/>
      <c r="EH44" s="686"/>
      <c r="EI44" s="686"/>
      <c r="EJ44" s="686"/>
      <c r="EK44" s="686"/>
      <c r="EL44" s="686"/>
      <c r="EM44" s="686"/>
      <c r="EN44" s="686"/>
      <c r="EO44" s="686"/>
      <c r="EP44" s="686"/>
      <c r="EQ44" s="686"/>
      <c r="ER44" s="686"/>
      <c r="ES44" s="686"/>
      <c r="ET44" s="686"/>
      <c r="EU44" s="686"/>
      <c r="EV44" s="686"/>
      <c r="EW44" s="686"/>
      <c r="EX44" s="686"/>
      <c r="EY44" s="686"/>
      <c r="EZ44" s="686"/>
      <c r="FA44" s="686"/>
      <c r="FB44" s="686"/>
      <c r="FC44" s="686"/>
      <c r="FD44" s="686"/>
      <c r="FE44" s="686"/>
      <c r="FF44" s="686"/>
      <c r="FG44" s="686"/>
      <c r="FH44" s="686"/>
      <c r="FI44" s="686"/>
      <c r="FJ44" s="686"/>
      <c r="FK44" s="686"/>
      <c r="FL44" s="686"/>
      <c r="FM44" s="686"/>
      <c r="FN44" s="686"/>
      <c r="FO44" s="686"/>
      <c r="FP44" s="686"/>
      <c r="FQ44" s="686"/>
      <c r="FR44" s="686"/>
      <c r="FS44" s="686"/>
      <c r="FT44" s="686"/>
      <c r="FU44" s="686"/>
      <c r="FV44" s="686"/>
      <c r="FW44" s="686"/>
      <c r="FX44" s="686"/>
      <c r="FY44" s="686"/>
      <c r="FZ44" s="686"/>
      <c r="GA44" s="686"/>
      <c r="GB44" s="686"/>
      <c r="GC44" s="686"/>
      <c r="GD44" s="686"/>
      <c r="GE44" s="686"/>
      <c r="GF44" s="686"/>
      <c r="GG44" s="686"/>
      <c r="GH44" s="686"/>
      <c r="GI44" s="686"/>
      <c r="GJ44" s="686"/>
      <c r="GK44" s="686"/>
      <c r="GL44" s="686"/>
      <c r="GM44" s="686"/>
      <c r="GN44" s="686"/>
      <c r="GO44" s="686"/>
      <c r="GP44" s="686"/>
      <c r="GQ44" s="686"/>
      <c r="GR44" s="686"/>
      <c r="GS44" s="686"/>
      <c r="GT44" s="686"/>
      <c r="GU44" s="686"/>
      <c r="GV44" s="686"/>
      <c r="GW44" s="686"/>
      <c r="GX44" s="686"/>
      <c r="GY44" s="686"/>
      <c r="GZ44" s="686"/>
      <c r="HA44" s="686"/>
      <c r="HB44" s="686"/>
      <c r="HC44" s="686"/>
      <c r="HD44" s="686"/>
      <c r="HE44" s="686"/>
      <c r="HF44" s="686"/>
      <c r="HG44" s="686"/>
      <c r="HH44" s="686"/>
    </row>
    <row r="45" spans="1:216" s="38" customFormat="1" ht="30" customHeight="1" x14ac:dyDescent="0.25">
      <c r="A45" s="523" t="s">
        <v>198</v>
      </c>
      <c r="B45" s="524" t="s">
        <v>196</v>
      </c>
      <c r="C45" s="367" t="s">
        <v>38</v>
      </c>
      <c r="D45" s="310">
        <f t="shared" si="0"/>
        <v>468</v>
      </c>
      <c r="E45" s="450">
        <v>279</v>
      </c>
      <c r="F45" s="445">
        <v>0</v>
      </c>
      <c r="G45" s="445">
        <v>12</v>
      </c>
      <c r="H45" s="445">
        <v>0</v>
      </c>
      <c r="I45" s="445">
        <v>0</v>
      </c>
      <c r="J45" s="445">
        <v>177</v>
      </c>
      <c r="K45" s="446">
        <v>0</v>
      </c>
      <c r="L45" s="310">
        <f t="shared" si="1"/>
        <v>754</v>
      </c>
      <c r="M45" s="444">
        <v>279</v>
      </c>
      <c r="N45" s="445">
        <v>0</v>
      </c>
      <c r="O45" s="445">
        <v>12</v>
      </c>
      <c r="P45" s="445">
        <v>286</v>
      </c>
      <c r="Q45" s="445">
        <v>0</v>
      </c>
      <c r="R45" s="445">
        <v>177</v>
      </c>
      <c r="S45" s="446">
        <v>0</v>
      </c>
      <c r="T45" s="454">
        <f t="shared" si="2"/>
        <v>764</v>
      </c>
      <c r="U45" s="458">
        <v>125</v>
      </c>
      <c r="V45" s="952">
        <v>0</v>
      </c>
      <c r="W45" s="952">
        <v>9</v>
      </c>
      <c r="X45" s="900">
        <v>0</v>
      </c>
      <c r="Y45" s="900">
        <v>0</v>
      </c>
      <c r="Z45" s="900">
        <v>150</v>
      </c>
      <c r="AA45" s="446">
        <v>480</v>
      </c>
      <c r="AB45" s="684"/>
      <c r="AC45" s="685"/>
      <c r="AD45" s="686"/>
      <c r="AE45" s="686"/>
      <c r="AF45" s="686"/>
      <c r="AG45" s="686"/>
      <c r="AH45" s="686"/>
      <c r="AI45" s="686"/>
      <c r="AJ45" s="686"/>
      <c r="AK45" s="686"/>
      <c r="AL45" s="686"/>
      <c r="AM45" s="686"/>
      <c r="AN45" s="686"/>
      <c r="AO45" s="686"/>
      <c r="AP45" s="686"/>
      <c r="AQ45" s="686"/>
      <c r="AR45" s="686"/>
      <c r="AS45" s="686"/>
      <c r="AT45" s="686"/>
      <c r="AU45" s="686"/>
      <c r="AV45" s="686"/>
      <c r="AW45" s="686"/>
      <c r="AX45" s="686"/>
      <c r="AY45" s="686"/>
      <c r="AZ45" s="686"/>
      <c r="BA45" s="686"/>
      <c r="BB45" s="686"/>
      <c r="BC45" s="686"/>
      <c r="BD45" s="686"/>
      <c r="BE45" s="686"/>
      <c r="BF45" s="686"/>
      <c r="BG45" s="686"/>
      <c r="BH45" s="686"/>
      <c r="BI45" s="686"/>
      <c r="BJ45" s="686"/>
      <c r="BK45" s="686"/>
      <c r="BL45" s="686"/>
      <c r="BM45" s="686"/>
      <c r="BN45" s="686"/>
      <c r="BO45" s="686"/>
      <c r="BP45" s="686"/>
      <c r="BQ45" s="686"/>
      <c r="BR45" s="686"/>
      <c r="BS45" s="686"/>
      <c r="BT45" s="686"/>
      <c r="BU45" s="686"/>
      <c r="BV45" s="686"/>
      <c r="BW45" s="686"/>
      <c r="BX45" s="686"/>
      <c r="BY45" s="686"/>
      <c r="BZ45" s="686"/>
      <c r="CA45" s="686"/>
      <c r="CB45" s="686"/>
      <c r="CC45" s="686"/>
      <c r="CD45" s="686"/>
      <c r="CE45" s="686"/>
      <c r="CF45" s="686"/>
      <c r="CG45" s="686"/>
      <c r="CH45" s="686"/>
      <c r="CI45" s="686"/>
      <c r="CJ45" s="686"/>
      <c r="CK45" s="686"/>
      <c r="CL45" s="686"/>
      <c r="CM45" s="686"/>
      <c r="CN45" s="686"/>
      <c r="CO45" s="686"/>
      <c r="CP45" s="686"/>
      <c r="CQ45" s="686"/>
      <c r="CR45" s="686"/>
      <c r="CS45" s="686"/>
      <c r="CT45" s="686"/>
      <c r="CU45" s="686"/>
      <c r="CV45" s="686"/>
      <c r="CW45" s="686"/>
      <c r="CX45" s="686"/>
      <c r="CY45" s="686"/>
      <c r="CZ45" s="686"/>
      <c r="DA45" s="686"/>
      <c r="DB45" s="686"/>
      <c r="DC45" s="686"/>
      <c r="DD45" s="686"/>
      <c r="DE45" s="686"/>
      <c r="DF45" s="686"/>
      <c r="DG45" s="686"/>
      <c r="DH45" s="686"/>
      <c r="DI45" s="686"/>
      <c r="DJ45" s="686"/>
      <c r="DK45" s="686"/>
      <c r="DL45" s="686"/>
      <c r="DM45" s="686"/>
      <c r="DN45" s="686"/>
      <c r="DO45" s="686"/>
      <c r="DP45" s="686"/>
      <c r="DQ45" s="686"/>
      <c r="DR45" s="686"/>
      <c r="DS45" s="686"/>
      <c r="DT45" s="686"/>
      <c r="DU45" s="686"/>
      <c r="DV45" s="686"/>
      <c r="DW45" s="686"/>
      <c r="DX45" s="686"/>
      <c r="DY45" s="686"/>
      <c r="DZ45" s="686"/>
      <c r="EA45" s="686"/>
      <c r="EB45" s="686"/>
      <c r="EC45" s="686"/>
      <c r="ED45" s="686"/>
      <c r="EE45" s="686"/>
      <c r="EF45" s="686"/>
      <c r="EG45" s="686"/>
      <c r="EH45" s="686"/>
      <c r="EI45" s="686"/>
      <c r="EJ45" s="686"/>
      <c r="EK45" s="686"/>
      <c r="EL45" s="686"/>
      <c r="EM45" s="686"/>
      <c r="EN45" s="686"/>
      <c r="EO45" s="686"/>
      <c r="EP45" s="686"/>
      <c r="EQ45" s="686"/>
      <c r="ER45" s="686"/>
      <c r="ES45" s="686"/>
      <c r="ET45" s="686"/>
      <c r="EU45" s="686"/>
      <c r="EV45" s="686"/>
      <c r="EW45" s="686"/>
      <c r="EX45" s="686"/>
      <c r="EY45" s="686"/>
      <c r="EZ45" s="686"/>
      <c r="FA45" s="686"/>
      <c r="FB45" s="686"/>
      <c r="FC45" s="686"/>
      <c r="FD45" s="686"/>
      <c r="FE45" s="686"/>
      <c r="FF45" s="686"/>
      <c r="FG45" s="686"/>
      <c r="FH45" s="686"/>
      <c r="FI45" s="686"/>
      <c r="FJ45" s="686"/>
      <c r="FK45" s="686"/>
      <c r="FL45" s="686"/>
      <c r="FM45" s="686"/>
      <c r="FN45" s="686"/>
      <c r="FO45" s="686"/>
      <c r="FP45" s="686"/>
      <c r="FQ45" s="686"/>
      <c r="FR45" s="686"/>
      <c r="FS45" s="686"/>
      <c r="FT45" s="686"/>
      <c r="FU45" s="686"/>
      <c r="FV45" s="686"/>
      <c r="FW45" s="686"/>
      <c r="FX45" s="686"/>
      <c r="FY45" s="686"/>
      <c r="FZ45" s="686"/>
      <c r="GA45" s="686"/>
      <c r="GB45" s="686"/>
      <c r="GC45" s="686"/>
      <c r="GD45" s="686"/>
      <c r="GE45" s="686"/>
      <c r="GF45" s="686"/>
      <c r="GG45" s="686"/>
      <c r="GH45" s="686"/>
      <c r="GI45" s="686"/>
      <c r="GJ45" s="686"/>
      <c r="GK45" s="686"/>
      <c r="GL45" s="686"/>
      <c r="GM45" s="686"/>
      <c r="GN45" s="686"/>
      <c r="GO45" s="686"/>
      <c r="GP45" s="686"/>
      <c r="GQ45" s="686"/>
      <c r="GR45" s="686"/>
      <c r="GS45" s="686"/>
      <c r="GT45" s="686"/>
      <c r="GU45" s="686"/>
      <c r="GV45" s="686"/>
      <c r="GW45" s="686"/>
      <c r="GX45" s="686"/>
      <c r="GY45" s="686"/>
      <c r="GZ45" s="686"/>
      <c r="HA45" s="686"/>
      <c r="HB45" s="686"/>
      <c r="HC45" s="686"/>
      <c r="HD45" s="686"/>
      <c r="HE45" s="686"/>
      <c r="HF45" s="686"/>
      <c r="HG45" s="686"/>
      <c r="HH45" s="686"/>
    </row>
    <row r="46" spans="1:216" s="38" customFormat="1" ht="30" customHeight="1" x14ac:dyDescent="0.25">
      <c r="A46" s="523" t="s">
        <v>199</v>
      </c>
      <c r="B46" s="524" t="s">
        <v>164</v>
      </c>
      <c r="C46" s="367" t="s">
        <v>528</v>
      </c>
      <c r="D46" s="310">
        <f t="shared" si="0"/>
        <v>5964</v>
      </c>
      <c r="E46" s="450">
        <v>3920</v>
      </c>
      <c r="F46" s="445">
        <v>0</v>
      </c>
      <c r="G46" s="445">
        <v>558</v>
      </c>
      <c r="H46" s="445">
        <v>0</v>
      </c>
      <c r="I46" s="445">
        <v>833</v>
      </c>
      <c r="J46" s="445">
        <v>653</v>
      </c>
      <c r="K46" s="446">
        <v>0</v>
      </c>
      <c r="L46" s="310">
        <f t="shared" si="1"/>
        <v>5964</v>
      </c>
      <c r="M46" s="444">
        <v>3920</v>
      </c>
      <c r="N46" s="445">
        <v>0</v>
      </c>
      <c r="O46" s="445">
        <v>558</v>
      </c>
      <c r="P46" s="445">
        <v>0</v>
      </c>
      <c r="Q46" s="445">
        <v>833</v>
      </c>
      <c r="R46" s="445">
        <v>653</v>
      </c>
      <c r="S46" s="446">
        <v>0</v>
      </c>
      <c r="T46" s="454">
        <f t="shared" si="2"/>
        <v>5284</v>
      </c>
      <c r="U46" s="458">
        <v>3950</v>
      </c>
      <c r="V46" s="952">
        <v>0</v>
      </c>
      <c r="W46" s="952">
        <v>484</v>
      </c>
      <c r="X46" s="900">
        <v>0</v>
      </c>
      <c r="Y46" s="900">
        <v>440</v>
      </c>
      <c r="Z46" s="900">
        <v>410</v>
      </c>
      <c r="AA46" s="446">
        <v>0</v>
      </c>
      <c r="AB46" s="684"/>
      <c r="AC46" s="685"/>
      <c r="AD46" s="686"/>
      <c r="AE46" s="686"/>
      <c r="AF46" s="686"/>
      <c r="AG46" s="686"/>
      <c r="AH46" s="686"/>
      <c r="AI46" s="686"/>
      <c r="AJ46" s="686"/>
      <c r="AK46" s="686"/>
      <c r="AL46" s="686"/>
      <c r="AM46" s="686"/>
      <c r="AN46" s="686"/>
      <c r="AO46" s="686"/>
      <c r="AP46" s="686"/>
      <c r="AQ46" s="686"/>
      <c r="AR46" s="686"/>
      <c r="AS46" s="686"/>
      <c r="AT46" s="686"/>
      <c r="AU46" s="686"/>
      <c r="AV46" s="686"/>
      <c r="AW46" s="686"/>
      <c r="AX46" s="686"/>
      <c r="AY46" s="686"/>
      <c r="AZ46" s="686"/>
      <c r="BA46" s="686"/>
      <c r="BB46" s="686"/>
      <c r="BC46" s="686"/>
      <c r="BD46" s="686"/>
      <c r="BE46" s="686"/>
      <c r="BF46" s="686"/>
      <c r="BG46" s="686"/>
      <c r="BH46" s="686"/>
      <c r="BI46" s="686"/>
      <c r="BJ46" s="686"/>
      <c r="BK46" s="686"/>
      <c r="BL46" s="686"/>
      <c r="BM46" s="686"/>
      <c r="BN46" s="686"/>
      <c r="BO46" s="686"/>
      <c r="BP46" s="686"/>
      <c r="BQ46" s="686"/>
      <c r="BR46" s="686"/>
      <c r="BS46" s="686"/>
      <c r="BT46" s="686"/>
      <c r="BU46" s="686"/>
      <c r="BV46" s="686"/>
      <c r="BW46" s="686"/>
      <c r="BX46" s="686"/>
      <c r="BY46" s="686"/>
      <c r="BZ46" s="686"/>
      <c r="CA46" s="686"/>
      <c r="CB46" s="686"/>
      <c r="CC46" s="686"/>
      <c r="CD46" s="686"/>
      <c r="CE46" s="686"/>
      <c r="CF46" s="686"/>
      <c r="CG46" s="686"/>
      <c r="CH46" s="686"/>
      <c r="CI46" s="686"/>
      <c r="CJ46" s="686"/>
      <c r="CK46" s="686"/>
      <c r="CL46" s="686"/>
      <c r="CM46" s="686"/>
      <c r="CN46" s="686"/>
      <c r="CO46" s="686"/>
      <c r="CP46" s="686"/>
      <c r="CQ46" s="686"/>
      <c r="CR46" s="686"/>
      <c r="CS46" s="686"/>
      <c r="CT46" s="686"/>
      <c r="CU46" s="686"/>
      <c r="CV46" s="686"/>
      <c r="CW46" s="686"/>
      <c r="CX46" s="686"/>
      <c r="CY46" s="686"/>
      <c r="CZ46" s="686"/>
      <c r="DA46" s="686"/>
      <c r="DB46" s="686"/>
      <c r="DC46" s="686"/>
      <c r="DD46" s="686"/>
      <c r="DE46" s="686"/>
      <c r="DF46" s="686"/>
      <c r="DG46" s="686"/>
      <c r="DH46" s="686"/>
      <c r="DI46" s="686"/>
      <c r="DJ46" s="686"/>
      <c r="DK46" s="686"/>
      <c r="DL46" s="686"/>
      <c r="DM46" s="686"/>
      <c r="DN46" s="686"/>
      <c r="DO46" s="686"/>
      <c r="DP46" s="686"/>
      <c r="DQ46" s="686"/>
      <c r="DR46" s="686"/>
      <c r="DS46" s="686"/>
      <c r="DT46" s="686"/>
      <c r="DU46" s="686"/>
      <c r="DV46" s="686"/>
      <c r="DW46" s="686"/>
      <c r="DX46" s="686"/>
      <c r="DY46" s="686"/>
      <c r="DZ46" s="686"/>
      <c r="EA46" s="686"/>
      <c r="EB46" s="686"/>
      <c r="EC46" s="686"/>
      <c r="ED46" s="686"/>
      <c r="EE46" s="686"/>
      <c r="EF46" s="686"/>
      <c r="EG46" s="686"/>
      <c r="EH46" s="686"/>
      <c r="EI46" s="686"/>
      <c r="EJ46" s="686"/>
      <c r="EK46" s="686"/>
      <c r="EL46" s="686"/>
      <c r="EM46" s="686"/>
      <c r="EN46" s="686"/>
      <c r="EO46" s="686"/>
      <c r="EP46" s="686"/>
      <c r="EQ46" s="686"/>
      <c r="ER46" s="686"/>
      <c r="ES46" s="686"/>
      <c r="ET46" s="686"/>
      <c r="EU46" s="686"/>
      <c r="EV46" s="686"/>
      <c r="EW46" s="686"/>
      <c r="EX46" s="686"/>
      <c r="EY46" s="686"/>
      <c r="EZ46" s="686"/>
      <c r="FA46" s="686"/>
      <c r="FB46" s="686"/>
      <c r="FC46" s="686"/>
      <c r="FD46" s="686"/>
      <c r="FE46" s="686"/>
      <c r="FF46" s="686"/>
      <c r="FG46" s="686"/>
      <c r="FH46" s="686"/>
      <c r="FI46" s="686"/>
      <c r="FJ46" s="686"/>
      <c r="FK46" s="686"/>
      <c r="FL46" s="686"/>
      <c r="FM46" s="686"/>
      <c r="FN46" s="686"/>
      <c r="FO46" s="686"/>
      <c r="FP46" s="686"/>
      <c r="FQ46" s="686"/>
      <c r="FR46" s="686"/>
      <c r="FS46" s="686"/>
      <c r="FT46" s="686"/>
      <c r="FU46" s="686"/>
      <c r="FV46" s="686"/>
      <c r="FW46" s="686"/>
      <c r="FX46" s="686"/>
      <c r="FY46" s="686"/>
      <c r="FZ46" s="686"/>
      <c r="GA46" s="686"/>
      <c r="GB46" s="686"/>
      <c r="GC46" s="686"/>
      <c r="GD46" s="686"/>
      <c r="GE46" s="686"/>
      <c r="GF46" s="686"/>
      <c r="GG46" s="686"/>
      <c r="GH46" s="686"/>
      <c r="GI46" s="686"/>
      <c r="GJ46" s="686"/>
      <c r="GK46" s="686"/>
      <c r="GL46" s="686"/>
      <c r="GM46" s="686"/>
      <c r="GN46" s="686"/>
      <c r="GO46" s="686"/>
      <c r="GP46" s="686"/>
      <c r="GQ46" s="686"/>
      <c r="GR46" s="686"/>
      <c r="GS46" s="686"/>
      <c r="GT46" s="686"/>
      <c r="GU46" s="686"/>
      <c r="GV46" s="686"/>
      <c r="GW46" s="686"/>
      <c r="GX46" s="686"/>
      <c r="GY46" s="686"/>
      <c r="GZ46" s="686"/>
      <c r="HA46" s="686"/>
      <c r="HB46" s="686"/>
      <c r="HC46" s="686"/>
      <c r="HD46" s="686"/>
      <c r="HE46" s="686"/>
      <c r="HF46" s="686"/>
      <c r="HG46" s="686"/>
      <c r="HH46" s="686"/>
    </row>
    <row r="47" spans="1:216" s="38" customFormat="1" ht="44.25" customHeight="1" thickBot="1" x14ac:dyDescent="0.3">
      <c r="A47" s="525" t="s">
        <v>200</v>
      </c>
      <c r="B47" s="526" t="s">
        <v>201</v>
      </c>
      <c r="C47" s="367" t="s">
        <v>309</v>
      </c>
      <c r="D47" s="310">
        <f t="shared" si="0"/>
        <v>11347</v>
      </c>
      <c r="E47" s="451">
        <v>8438</v>
      </c>
      <c r="F47" s="314">
        <v>0</v>
      </c>
      <c r="G47" s="314">
        <v>395</v>
      </c>
      <c r="H47" s="314">
        <v>0</v>
      </c>
      <c r="I47" s="1029">
        <v>1921</v>
      </c>
      <c r="J47" s="1029">
        <v>593</v>
      </c>
      <c r="K47" s="829">
        <v>0</v>
      </c>
      <c r="L47" s="310">
        <f t="shared" si="1"/>
        <v>11347</v>
      </c>
      <c r="M47" s="444">
        <v>8438</v>
      </c>
      <c r="N47" s="445">
        <v>0</v>
      </c>
      <c r="O47" s="445">
        <v>395</v>
      </c>
      <c r="P47" s="445">
        <v>0</v>
      </c>
      <c r="Q47" s="445">
        <v>1921</v>
      </c>
      <c r="R47" s="445">
        <v>593</v>
      </c>
      <c r="S47" s="446">
        <v>0</v>
      </c>
      <c r="T47" s="454">
        <f t="shared" si="2"/>
        <v>10971</v>
      </c>
      <c r="U47" s="948">
        <v>8290</v>
      </c>
      <c r="V47" s="949">
        <v>0</v>
      </c>
      <c r="W47" s="953">
        <v>481</v>
      </c>
      <c r="X47" s="949">
        <v>0</v>
      </c>
      <c r="Y47" s="949">
        <v>1100</v>
      </c>
      <c r="Z47" s="949">
        <v>550</v>
      </c>
      <c r="AA47" s="954">
        <v>550</v>
      </c>
      <c r="AB47" s="684"/>
      <c r="AC47" s="685"/>
      <c r="AD47" s="686"/>
      <c r="AE47" s="686"/>
      <c r="AF47" s="686"/>
      <c r="AG47" s="686"/>
      <c r="AH47" s="686"/>
      <c r="AI47" s="686"/>
      <c r="AJ47" s="686"/>
      <c r="AK47" s="686"/>
      <c r="AL47" s="686"/>
      <c r="AM47" s="686"/>
      <c r="AN47" s="686"/>
      <c r="AO47" s="686"/>
      <c r="AP47" s="686"/>
      <c r="AQ47" s="686"/>
      <c r="AR47" s="686"/>
      <c r="AS47" s="686"/>
      <c r="AT47" s="686"/>
      <c r="AU47" s="686"/>
      <c r="AV47" s="686"/>
      <c r="AW47" s="686"/>
      <c r="AX47" s="686"/>
      <c r="AY47" s="686"/>
      <c r="AZ47" s="686"/>
      <c r="BA47" s="686"/>
      <c r="BB47" s="686"/>
      <c r="BC47" s="686"/>
      <c r="BD47" s="686"/>
      <c r="BE47" s="686"/>
      <c r="BF47" s="686"/>
      <c r="BG47" s="686"/>
      <c r="BH47" s="686"/>
      <c r="BI47" s="686"/>
      <c r="BJ47" s="686"/>
      <c r="BK47" s="686"/>
      <c r="BL47" s="686"/>
      <c r="BM47" s="686"/>
      <c r="BN47" s="686"/>
      <c r="BO47" s="686"/>
      <c r="BP47" s="686"/>
      <c r="BQ47" s="686"/>
      <c r="BR47" s="686"/>
      <c r="BS47" s="686"/>
      <c r="BT47" s="686"/>
      <c r="BU47" s="686"/>
      <c r="BV47" s="686"/>
      <c r="BW47" s="686"/>
      <c r="BX47" s="686"/>
      <c r="BY47" s="686"/>
      <c r="BZ47" s="686"/>
      <c r="CA47" s="686"/>
      <c r="CB47" s="686"/>
      <c r="CC47" s="686"/>
      <c r="CD47" s="686"/>
      <c r="CE47" s="686"/>
      <c r="CF47" s="686"/>
      <c r="CG47" s="686"/>
      <c r="CH47" s="686"/>
      <c r="CI47" s="686"/>
      <c r="CJ47" s="686"/>
      <c r="CK47" s="686"/>
      <c r="CL47" s="686"/>
      <c r="CM47" s="686"/>
      <c r="CN47" s="686"/>
      <c r="CO47" s="686"/>
      <c r="CP47" s="686"/>
      <c r="CQ47" s="686"/>
      <c r="CR47" s="686"/>
      <c r="CS47" s="686"/>
      <c r="CT47" s="686"/>
      <c r="CU47" s="686"/>
      <c r="CV47" s="686"/>
      <c r="CW47" s="686"/>
      <c r="CX47" s="686"/>
      <c r="CY47" s="686"/>
      <c r="CZ47" s="686"/>
      <c r="DA47" s="686"/>
      <c r="DB47" s="686"/>
      <c r="DC47" s="686"/>
      <c r="DD47" s="686"/>
      <c r="DE47" s="686"/>
      <c r="DF47" s="686"/>
      <c r="DG47" s="686"/>
      <c r="DH47" s="686"/>
      <c r="DI47" s="686"/>
      <c r="DJ47" s="686"/>
      <c r="DK47" s="686"/>
      <c r="DL47" s="686"/>
      <c r="DM47" s="686"/>
      <c r="DN47" s="686"/>
      <c r="DO47" s="686"/>
      <c r="DP47" s="686"/>
      <c r="DQ47" s="686"/>
      <c r="DR47" s="686"/>
      <c r="DS47" s="686"/>
      <c r="DT47" s="686"/>
      <c r="DU47" s="686"/>
      <c r="DV47" s="686"/>
      <c r="DW47" s="686"/>
      <c r="DX47" s="686"/>
      <c r="DY47" s="686"/>
      <c r="DZ47" s="686"/>
      <c r="EA47" s="686"/>
      <c r="EB47" s="686"/>
      <c r="EC47" s="686"/>
      <c r="ED47" s="686"/>
      <c r="EE47" s="686"/>
      <c r="EF47" s="686"/>
      <c r="EG47" s="686"/>
      <c r="EH47" s="686"/>
      <c r="EI47" s="686"/>
      <c r="EJ47" s="686"/>
      <c r="EK47" s="686"/>
      <c r="EL47" s="686"/>
      <c r="EM47" s="686"/>
      <c r="EN47" s="686"/>
      <c r="EO47" s="686"/>
      <c r="EP47" s="686"/>
      <c r="EQ47" s="686"/>
      <c r="ER47" s="686"/>
      <c r="ES47" s="686"/>
      <c r="ET47" s="686"/>
      <c r="EU47" s="686"/>
      <c r="EV47" s="686"/>
      <c r="EW47" s="686"/>
      <c r="EX47" s="686"/>
      <c r="EY47" s="686"/>
      <c r="EZ47" s="686"/>
      <c r="FA47" s="686"/>
      <c r="FB47" s="686"/>
      <c r="FC47" s="686"/>
      <c r="FD47" s="686"/>
      <c r="FE47" s="686"/>
      <c r="FF47" s="686"/>
      <c r="FG47" s="686"/>
      <c r="FH47" s="686"/>
      <c r="FI47" s="686"/>
      <c r="FJ47" s="686"/>
      <c r="FK47" s="686"/>
      <c r="FL47" s="686"/>
      <c r="FM47" s="686"/>
      <c r="FN47" s="686"/>
      <c r="FO47" s="686"/>
      <c r="FP47" s="686"/>
      <c r="FQ47" s="686"/>
      <c r="FR47" s="686"/>
      <c r="FS47" s="686"/>
      <c r="FT47" s="686"/>
      <c r="FU47" s="686"/>
      <c r="FV47" s="686"/>
      <c r="FW47" s="686"/>
      <c r="FX47" s="686"/>
      <c r="FY47" s="686"/>
      <c r="FZ47" s="686"/>
      <c r="GA47" s="686"/>
      <c r="GB47" s="686"/>
      <c r="GC47" s="686"/>
      <c r="GD47" s="686"/>
      <c r="GE47" s="686"/>
      <c r="GF47" s="686"/>
      <c r="GG47" s="686"/>
      <c r="GH47" s="686"/>
      <c r="GI47" s="686"/>
      <c r="GJ47" s="686"/>
      <c r="GK47" s="686"/>
      <c r="GL47" s="686"/>
      <c r="GM47" s="686"/>
      <c r="GN47" s="686"/>
      <c r="GO47" s="686"/>
      <c r="GP47" s="686"/>
      <c r="GQ47" s="686"/>
      <c r="GR47" s="686"/>
      <c r="GS47" s="686"/>
      <c r="GT47" s="686"/>
      <c r="GU47" s="686"/>
      <c r="GV47" s="686"/>
      <c r="GW47" s="686"/>
      <c r="GX47" s="686"/>
      <c r="GY47" s="686"/>
      <c r="GZ47" s="686"/>
      <c r="HA47" s="686"/>
      <c r="HB47" s="686"/>
      <c r="HC47" s="686"/>
      <c r="HD47" s="686"/>
      <c r="HE47" s="686"/>
      <c r="HF47" s="686"/>
      <c r="HG47" s="686"/>
      <c r="HH47" s="686"/>
    </row>
    <row r="48" spans="1:216" s="38" customFormat="1" ht="30" customHeight="1" thickBot="1" x14ac:dyDescent="0.3">
      <c r="A48" s="527"/>
      <c r="B48" s="528"/>
      <c r="C48" s="987" t="s">
        <v>562</v>
      </c>
      <c r="D48" s="311">
        <f t="shared" ref="D48:AA48" si="3">SUM(D12:D47)</f>
        <v>227250</v>
      </c>
      <c r="E48" s="315">
        <f t="shared" si="3"/>
        <v>108044</v>
      </c>
      <c r="F48" s="312">
        <f t="shared" si="3"/>
        <v>385</v>
      </c>
      <c r="G48" s="312">
        <f t="shared" si="3"/>
        <v>38584</v>
      </c>
      <c r="H48" s="312">
        <f t="shared" si="3"/>
        <v>640</v>
      </c>
      <c r="I48" s="1030">
        <f>SUM(I12:I47)</f>
        <v>43364</v>
      </c>
      <c r="J48" s="1030">
        <f>SUM(J12:J47)</f>
        <v>36233</v>
      </c>
      <c r="K48" s="313">
        <f t="shared" si="3"/>
        <v>0</v>
      </c>
      <c r="L48" s="311">
        <f t="shared" si="3"/>
        <v>224991</v>
      </c>
      <c r="M48" s="315">
        <f t="shared" si="3"/>
        <v>102133</v>
      </c>
      <c r="N48" s="312">
        <f t="shared" si="3"/>
        <v>385</v>
      </c>
      <c r="O48" s="312">
        <f t="shared" si="3"/>
        <v>38584</v>
      </c>
      <c r="P48" s="312">
        <f>SUM(P12:P47)</f>
        <v>4292</v>
      </c>
      <c r="Q48" s="1030">
        <f>SUM(Q12:Q47)</f>
        <v>43364</v>
      </c>
      <c r="R48" s="1030">
        <f>SUM(R12:R47)</f>
        <v>36233</v>
      </c>
      <c r="S48" s="313">
        <f t="shared" si="3"/>
        <v>0</v>
      </c>
      <c r="T48" s="311">
        <f>SUM(T12:T47)</f>
        <v>200847</v>
      </c>
      <c r="U48" s="452">
        <f t="shared" si="3"/>
        <v>85672</v>
      </c>
      <c r="V48" s="452">
        <f t="shared" si="3"/>
        <v>398</v>
      </c>
      <c r="W48" s="452">
        <f t="shared" si="3"/>
        <v>38174</v>
      </c>
      <c r="X48" s="312">
        <f t="shared" si="3"/>
        <v>750</v>
      </c>
      <c r="Y48" s="312">
        <f>SUM(Y12:Y47)</f>
        <v>23680</v>
      </c>
      <c r="Z48" s="312">
        <f t="shared" si="3"/>
        <v>28834</v>
      </c>
      <c r="AA48" s="313">
        <f t="shared" si="3"/>
        <v>23339</v>
      </c>
      <c r="AB48" s="684"/>
      <c r="AC48" s="685"/>
      <c r="AD48" s="686"/>
      <c r="AE48" s="686"/>
      <c r="AF48" s="686"/>
      <c r="AG48" s="686"/>
      <c r="AH48" s="686"/>
      <c r="AI48" s="686"/>
      <c r="AJ48" s="686"/>
      <c r="AK48" s="686"/>
      <c r="AL48" s="686"/>
      <c r="AM48" s="686"/>
      <c r="AN48" s="686"/>
      <c r="AO48" s="686"/>
      <c r="AP48" s="686"/>
      <c r="AQ48" s="686"/>
      <c r="AR48" s="686"/>
      <c r="AS48" s="686"/>
      <c r="AT48" s="686"/>
      <c r="AU48" s="686"/>
      <c r="AV48" s="686"/>
      <c r="AW48" s="686"/>
      <c r="AX48" s="686"/>
      <c r="AY48" s="686"/>
      <c r="AZ48" s="686"/>
      <c r="BA48" s="686"/>
      <c r="BB48" s="686"/>
      <c r="BC48" s="686"/>
      <c r="BD48" s="686"/>
      <c r="BE48" s="686"/>
      <c r="BF48" s="686"/>
      <c r="BG48" s="686"/>
      <c r="BH48" s="686"/>
      <c r="BI48" s="686"/>
      <c r="BJ48" s="686"/>
      <c r="BK48" s="686"/>
      <c r="BL48" s="686"/>
      <c r="BM48" s="686"/>
      <c r="BN48" s="686"/>
      <c r="BO48" s="686"/>
      <c r="BP48" s="686"/>
      <c r="BQ48" s="686"/>
      <c r="BR48" s="686"/>
      <c r="BS48" s="686"/>
      <c r="BT48" s="686"/>
      <c r="BU48" s="686"/>
      <c r="BV48" s="686"/>
      <c r="BW48" s="686"/>
      <c r="BX48" s="686"/>
      <c r="BY48" s="686"/>
      <c r="BZ48" s="686"/>
      <c r="CA48" s="686"/>
      <c r="CB48" s="686"/>
      <c r="CC48" s="686"/>
      <c r="CD48" s="686"/>
      <c r="CE48" s="686"/>
      <c r="CF48" s="686"/>
      <c r="CG48" s="686"/>
      <c r="CH48" s="686"/>
      <c r="CI48" s="686"/>
      <c r="CJ48" s="686"/>
      <c r="CK48" s="686"/>
      <c r="CL48" s="686"/>
      <c r="CM48" s="686"/>
      <c r="CN48" s="686"/>
      <c r="CO48" s="686"/>
      <c r="CP48" s="686"/>
      <c r="CQ48" s="686"/>
      <c r="CR48" s="686"/>
      <c r="CS48" s="686"/>
      <c r="CT48" s="686"/>
      <c r="CU48" s="686"/>
      <c r="CV48" s="686"/>
      <c r="CW48" s="686"/>
      <c r="CX48" s="686"/>
      <c r="CY48" s="686"/>
      <c r="CZ48" s="686"/>
      <c r="DA48" s="686"/>
      <c r="DB48" s="686"/>
      <c r="DC48" s="686"/>
      <c r="DD48" s="686"/>
      <c r="DE48" s="686"/>
      <c r="DF48" s="686"/>
      <c r="DG48" s="686"/>
      <c r="DH48" s="686"/>
      <c r="DI48" s="686"/>
      <c r="DJ48" s="686"/>
      <c r="DK48" s="686"/>
      <c r="DL48" s="686"/>
      <c r="DM48" s="686"/>
      <c r="DN48" s="686"/>
      <c r="DO48" s="686"/>
      <c r="DP48" s="686"/>
      <c r="DQ48" s="686"/>
      <c r="DR48" s="686"/>
      <c r="DS48" s="686"/>
      <c r="DT48" s="686"/>
      <c r="DU48" s="686"/>
      <c r="DV48" s="686"/>
      <c r="DW48" s="686"/>
      <c r="DX48" s="686"/>
      <c r="DY48" s="686"/>
      <c r="DZ48" s="686"/>
      <c r="EA48" s="686"/>
      <c r="EB48" s="686"/>
      <c r="EC48" s="686"/>
      <c r="ED48" s="686"/>
      <c r="EE48" s="686"/>
      <c r="EF48" s="686"/>
      <c r="EG48" s="686"/>
      <c r="EH48" s="686"/>
      <c r="EI48" s="686"/>
      <c r="EJ48" s="686"/>
      <c r="EK48" s="686"/>
      <c r="EL48" s="686"/>
      <c r="EM48" s="686"/>
      <c r="EN48" s="686"/>
      <c r="EO48" s="686"/>
      <c r="EP48" s="686"/>
      <c r="EQ48" s="686"/>
      <c r="ER48" s="686"/>
      <c r="ES48" s="686"/>
      <c r="ET48" s="686"/>
      <c r="EU48" s="686"/>
      <c r="EV48" s="686"/>
      <c r="EW48" s="686"/>
      <c r="EX48" s="686"/>
      <c r="EY48" s="686"/>
      <c r="EZ48" s="686"/>
      <c r="FA48" s="686"/>
      <c r="FB48" s="686"/>
      <c r="FC48" s="686"/>
      <c r="FD48" s="686"/>
      <c r="FE48" s="686"/>
      <c r="FF48" s="686"/>
      <c r="FG48" s="686"/>
      <c r="FH48" s="686"/>
      <c r="FI48" s="686"/>
      <c r="FJ48" s="686"/>
      <c r="FK48" s="686"/>
      <c r="FL48" s="686"/>
      <c r="FM48" s="686"/>
      <c r="FN48" s="686"/>
      <c r="FO48" s="686"/>
      <c r="FP48" s="686"/>
      <c r="FQ48" s="686"/>
      <c r="FR48" s="686"/>
      <c r="FS48" s="686"/>
      <c r="FT48" s="686"/>
      <c r="FU48" s="686"/>
      <c r="FV48" s="686"/>
      <c r="FW48" s="686"/>
      <c r="FX48" s="686"/>
      <c r="FY48" s="686"/>
      <c r="FZ48" s="686"/>
      <c r="GA48" s="686"/>
      <c r="GB48" s="686"/>
      <c r="GC48" s="686"/>
      <c r="GD48" s="686"/>
      <c r="GE48" s="686"/>
      <c r="GF48" s="686"/>
      <c r="GG48" s="686"/>
      <c r="GH48" s="686"/>
      <c r="GI48" s="686"/>
      <c r="GJ48" s="686"/>
      <c r="GK48" s="686"/>
      <c r="GL48" s="686"/>
      <c r="GM48" s="686"/>
      <c r="GN48" s="686"/>
      <c r="GO48" s="686"/>
      <c r="GP48" s="686"/>
      <c r="GQ48" s="686"/>
      <c r="GR48" s="686"/>
      <c r="GS48" s="686"/>
      <c r="GT48" s="686"/>
      <c r="GU48" s="686"/>
      <c r="GV48" s="686"/>
      <c r="GW48" s="686"/>
      <c r="GX48" s="686"/>
      <c r="GY48" s="686"/>
      <c r="GZ48" s="686"/>
      <c r="HA48" s="686"/>
      <c r="HB48" s="686"/>
      <c r="HC48" s="686"/>
      <c r="HD48" s="686"/>
      <c r="HE48" s="686"/>
      <c r="HF48" s="686"/>
      <c r="HG48" s="686"/>
      <c r="HH48" s="686"/>
    </row>
    <row r="49" spans="3:29" s="682" customFormat="1" ht="13.5" thickTop="1" x14ac:dyDescent="0.2">
      <c r="D49" s="692"/>
      <c r="E49" s="693"/>
      <c r="F49" s="693"/>
      <c r="G49" s="980"/>
      <c r="H49" s="693"/>
      <c r="I49" s="693"/>
      <c r="J49" s="693"/>
      <c r="K49" s="693"/>
      <c r="L49" s="693"/>
      <c r="M49" s="693"/>
      <c r="N49" s="692"/>
      <c r="O49" s="693"/>
      <c r="P49" s="693"/>
      <c r="Q49" s="693"/>
      <c r="R49" s="693"/>
      <c r="S49" s="693"/>
      <c r="T49" s="693"/>
      <c r="U49" s="693"/>
      <c r="V49" s="692"/>
      <c r="W49" s="693"/>
      <c r="X49" s="693"/>
      <c r="AA49" s="693"/>
      <c r="AC49" s="693"/>
    </row>
    <row r="50" spans="3:29" s="682" customFormat="1" x14ac:dyDescent="0.2">
      <c r="D50" s="693"/>
      <c r="E50" s="693"/>
      <c r="F50" s="693"/>
      <c r="G50" s="693"/>
      <c r="H50" s="693"/>
      <c r="I50" s="693"/>
      <c r="J50" s="693"/>
      <c r="K50" s="693"/>
      <c r="L50" s="693"/>
      <c r="M50" s="693"/>
      <c r="N50" s="692"/>
      <c r="O50" s="693"/>
      <c r="P50" s="693"/>
      <c r="Q50" s="693"/>
      <c r="R50" s="693"/>
      <c r="S50" s="693"/>
      <c r="T50" s="693"/>
      <c r="U50" s="693"/>
      <c r="V50" s="692"/>
      <c r="W50" s="693"/>
      <c r="X50" s="693"/>
      <c r="AA50" s="693"/>
      <c r="AC50" s="693"/>
    </row>
    <row r="51" spans="3:29" s="682" customFormat="1" ht="14.25" x14ac:dyDescent="0.2">
      <c r="C51" s="981"/>
      <c r="D51" s="693"/>
      <c r="E51" s="693"/>
      <c r="F51" s="693"/>
      <c r="G51" s="693"/>
      <c r="H51" s="693"/>
      <c r="I51" s="693"/>
      <c r="J51" s="693"/>
      <c r="K51" s="693"/>
      <c r="L51" s="693"/>
      <c r="M51" s="693"/>
      <c r="N51" s="692"/>
      <c r="O51" s="693"/>
      <c r="P51" s="693"/>
      <c r="Q51" s="693"/>
      <c r="R51" s="693"/>
      <c r="S51" s="693"/>
      <c r="T51" s="693"/>
      <c r="U51" s="693"/>
      <c r="V51" s="692"/>
      <c r="W51" s="693"/>
      <c r="X51" s="693"/>
      <c r="AA51" s="693"/>
      <c r="AC51" s="693"/>
    </row>
    <row r="52" spans="3:29" s="682" customFormat="1" ht="14.25" x14ac:dyDescent="0.2">
      <c r="C52" s="982"/>
      <c r="D52" s="693"/>
      <c r="E52" s="693"/>
      <c r="F52" s="693"/>
      <c r="G52" s="693"/>
      <c r="H52" s="693"/>
      <c r="I52" s="693"/>
      <c r="J52" s="693"/>
      <c r="K52" s="693"/>
      <c r="L52" s="693"/>
      <c r="M52" s="693"/>
      <c r="N52" s="692"/>
      <c r="O52" s="693"/>
      <c r="P52" s="693"/>
      <c r="Q52" s="693"/>
      <c r="R52" s="693"/>
      <c r="S52" s="693"/>
      <c r="T52" s="693"/>
      <c r="U52" s="693"/>
      <c r="V52" s="692"/>
      <c r="W52" s="693"/>
      <c r="X52" s="693"/>
      <c r="AA52" s="693"/>
      <c r="AC52" s="693"/>
    </row>
    <row r="53" spans="3:29" s="682" customFormat="1" ht="14.25" x14ac:dyDescent="0.2">
      <c r="C53" s="946"/>
      <c r="D53" s="693"/>
      <c r="E53" s="693"/>
      <c r="F53" s="693"/>
      <c r="G53" s="693"/>
      <c r="H53" s="693"/>
      <c r="I53" s="693"/>
      <c r="J53" s="693"/>
      <c r="K53" s="693"/>
      <c r="L53" s="693"/>
      <c r="M53" s="693"/>
      <c r="N53" s="692"/>
      <c r="O53" s="693"/>
      <c r="P53" s="693"/>
      <c r="Q53" s="693"/>
      <c r="R53" s="693"/>
      <c r="S53" s="693"/>
      <c r="T53" s="693"/>
      <c r="U53" s="693"/>
      <c r="V53" s="692"/>
      <c r="W53" s="693"/>
      <c r="X53" s="693"/>
      <c r="AA53" s="693"/>
      <c r="AC53" s="693"/>
    </row>
    <row r="54" spans="3:29" s="682" customFormat="1" ht="14.25" x14ac:dyDescent="0.2">
      <c r="C54" s="946"/>
      <c r="D54" s="692"/>
      <c r="E54" s="693"/>
      <c r="F54" s="693"/>
      <c r="G54" s="693"/>
      <c r="H54" s="693"/>
      <c r="I54" s="693"/>
      <c r="J54" s="693"/>
      <c r="K54" s="693"/>
      <c r="L54" s="693"/>
      <c r="M54" s="693"/>
      <c r="N54" s="692"/>
      <c r="O54" s="693"/>
      <c r="P54" s="693"/>
      <c r="Q54" s="693"/>
      <c r="R54" s="693"/>
      <c r="S54" s="693"/>
      <c r="T54" s="693"/>
      <c r="U54" s="693"/>
      <c r="V54" s="692"/>
      <c r="W54" s="693"/>
      <c r="X54" s="693"/>
      <c r="AA54" s="693"/>
      <c r="AC54" s="693"/>
    </row>
    <row r="55" spans="3:29" s="682" customFormat="1" x14ac:dyDescent="0.2">
      <c r="D55" s="692"/>
      <c r="E55" s="693"/>
      <c r="F55" s="693"/>
      <c r="G55" s="693"/>
      <c r="H55" s="693"/>
      <c r="I55" s="693"/>
      <c r="J55" s="693"/>
      <c r="K55" s="693"/>
      <c r="L55" s="693"/>
      <c r="M55" s="693"/>
      <c r="N55" s="692"/>
      <c r="O55" s="693"/>
      <c r="P55" s="693"/>
      <c r="Q55" s="693"/>
      <c r="R55" s="693"/>
      <c r="S55" s="693"/>
      <c r="T55" s="693"/>
      <c r="U55" s="693"/>
      <c r="V55" s="692"/>
      <c r="W55" s="693"/>
      <c r="X55" s="693"/>
      <c r="AA55" s="693"/>
      <c r="AC55" s="693"/>
    </row>
    <row r="56" spans="3:29" s="682" customFormat="1" ht="14.25" x14ac:dyDescent="0.2">
      <c r="C56" s="983"/>
      <c r="D56" s="692"/>
      <c r="E56" s="693"/>
      <c r="F56" s="693"/>
      <c r="G56" s="693"/>
      <c r="H56" s="693"/>
      <c r="I56" s="693"/>
      <c r="J56" s="693"/>
      <c r="K56" s="693"/>
      <c r="L56" s="693"/>
      <c r="M56" s="693"/>
      <c r="N56" s="692"/>
      <c r="O56" s="693"/>
      <c r="P56" s="693"/>
      <c r="Q56" s="693"/>
      <c r="R56" s="693"/>
      <c r="S56" s="693"/>
      <c r="T56" s="693"/>
      <c r="U56" s="693"/>
      <c r="V56" s="692"/>
      <c r="W56" s="693"/>
      <c r="X56" s="693"/>
      <c r="AA56" s="693"/>
      <c r="AC56" s="693"/>
    </row>
    <row r="57" spans="3:29" s="682" customFormat="1" ht="15" x14ac:dyDescent="0.25">
      <c r="C57" s="1212"/>
      <c r="D57" s="1213"/>
      <c r="E57" s="1213"/>
      <c r="F57" s="1213"/>
      <c r="G57" s="1213"/>
      <c r="H57" s="1213"/>
      <c r="I57" s="1213"/>
      <c r="J57" s="1213"/>
      <c r="K57" s="1213"/>
      <c r="L57" s="1213"/>
      <c r="M57" s="1213"/>
      <c r="N57" s="1213"/>
      <c r="O57" s="1213"/>
      <c r="P57" s="1213"/>
      <c r="Q57" s="1213"/>
      <c r="R57" s="1213"/>
      <c r="S57" s="1213"/>
      <c r="T57" s="1213"/>
      <c r="U57" s="1213"/>
      <c r="V57" s="1213"/>
      <c r="W57" s="1213"/>
      <c r="X57" s="1213"/>
      <c r="Y57" s="1213"/>
      <c r="Z57" s="1213"/>
      <c r="AA57" s="1213"/>
      <c r="AB57" s="1213"/>
      <c r="AC57" s="1213"/>
    </row>
    <row r="58" spans="3:29" s="682" customFormat="1" ht="15" x14ac:dyDescent="0.25">
      <c r="C58" s="984"/>
      <c r="D58" s="945"/>
      <c r="E58" s="945"/>
      <c r="F58" s="945"/>
      <c r="G58" s="945"/>
      <c r="H58" s="945"/>
      <c r="I58" s="945"/>
      <c r="J58" s="945"/>
      <c r="K58" s="945"/>
      <c r="L58" s="945"/>
      <c r="M58" s="945"/>
      <c r="N58" s="945"/>
      <c r="O58" s="945"/>
      <c r="P58" s="945"/>
      <c r="Q58" s="945"/>
      <c r="R58" s="945"/>
      <c r="S58" s="945"/>
      <c r="T58" s="945"/>
      <c r="U58" s="945"/>
      <c r="V58" s="945"/>
      <c r="W58" s="945"/>
      <c r="X58" s="945"/>
      <c r="Y58" s="945"/>
      <c r="Z58" s="945"/>
      <c r="AA58" s="945"/>
      <c r="AB58" s="945"/>
      <c r="AC58" s="945"/>
    </row>
    <row r="59" spans="3:29" s="682" customFormat="1" ht="15" x14ac:dyDescent="0.25">
      <c r="C59" s="946"/>
      <c r="D59" s="947"/>
      <c r="E59" s="947"/>
      <c r="F59" s="947"/>
      <c r="G59" s="947"/>
      <c r="H59" s="947"/>
      <c r="I59" s="947"/>
      <c r="J59" s="947"/>
      <c r="K59" s="947"/>
      <c r="L59" s="947"/>
      <c r="M59" s="947"/>
      <c r="N59" s="985"/>
      <c r="O59" s="947"/>
      <c r="P59" s="947"/>
      <c r="Q59" s="947"/>
      <c r="R59" s="947"/>
      <c r="S59" s="947"/>
      <c r="T59" s="947"/>
      <c r="U59" s="947"/>
      <c r="V59" s="985"/>
      <c r="W59" s="947"/>
      <c r="X59" s="947"/>
      <c r="Y59" s="946"/>
      <c r="Z59" s="946"/>
      <c r="AA59" s="947"/>
      <c r="AB59" s="946"/>
      <c r="AC59" s="947"/>
    </row>
    <row r="60" spans="3:29" s="682" customFormat="1" x14ac:dyDescent="0.2">
      <c r="D60" s="692"/>
      <c r="E60" s="693"/>
      <c r="F60" s="693"/>
      <c r="G60" s="693"/>
      <c r="H60" s="693"/>
      <c r="I60" s="693"/>
      <c r="J60" s="693"/>
      <c r="K60" s="693"/>
      <c r="L60" s="693"/>
      <c r="M60" s="693"/>
      <c r="N60" s="692"/>
      <c r="O60" s="693"/>
      <c r="P60" s="693"/>
      <c r="Q60" s="693"/>
      <c r="R60" s="693"/>
      <c r="S60" s="693"/>
      <c r="T60" s="693"/>
      <c r="U60" s="693"/>
      <c r="V60" s="692"/>
      <c r="W60" s="693"/>
      <c r="X60" s="693"/>
      <c r="Y60" s="693"/>
      <c r="Z60" s="693"/>
      <c r="AA60" s="693"/>
      <c r="AB60" s="693"/>
      <c r="AC60" s="693"/>
    </row>
    <row r="61" spans="3:29" s="682" customFormat="1" ht="14.25" x14ac:dyDescent="0.2">
      <c r="C61" s="986"/>
      <c r="D61" s="692"/>
      <c r="E61" s="693"/>
      <c r="F61" s="693"/>
      <c r="G61" s="693"/>
      <c r="H61" s="693"/>
      <c r="I61" s="693"/>
      <c r="J61" s="693"/>
      <c r="K61" s="693"/>
      <c r="L61" s="693"/>
      <c r="M61" s="693"/>
      <c r="N61" s="692"/>
      <c r="O61" s="693"/>
      <c r="P61" s="693"/>
      <c r="Q61" s="693"/>
      <c r="R61" s="693"/>
      <c r="S61" s="693"/>
      <c r="T61" s="693"/>
      <c r="U61" s="693"/>
      <c r="V61" s="692"/>
      <c r="W61" s="693"/>
      <c r="X61" s="693"/>
      <c r="Y61" s="693"/>
      <c r="Z61" s="693"/>
      <c r="AA61" s="693"/>
      <c r="AB61" s="693"/>
      <c r="AC61" s="693"/>
    </row>
    <row r="62" spans="3:29" s="682" customFormat="1" ht="14.25" x14ac:dyDescent="0.2">
      <c r="C62" s="984"/>
      <c r="D62" s="688"/>
      <c r="E62" s="978"/>
      <c r="F62" s="978"/>
      <c r="G62" s="978"/>
      <c r="H62" s="978"/>
      <c r="I62" s="978"/>
      <c r="J62" s="978"/>
      <c r="K62" s="978"/>
      <c r="L62" s="978"/>
      <c r="M62" s="978"/>
      <c r="N62" s="688"/>
      <c r="O62" s="978"/>
      <c r="P62" s="978"/>
      <c r="Q62" s="978"/>
      <c r="R62" s="978"/>
      <c r="S62" s="978"/>
      <c r="T62" s="978"/>
      <c r="U62" s="978"/>
      <c r="V62" s="688"/>
      <c r="W62" s="978"/>
      <c r="X62" s="978"/>
      <c r="Y62" s="978"/>
      <c r="Z62" s="978"/>
      <c r="AA62" s="978"/>
      <c r="AB62" s="693"/>
      <c r="AC62" s="693"/>
    </row>
    <row r="63" spans="3:29" ht="28.5" customHeight="1" x14ac:dyDescent="0.25">
      <c r="C63" s="1214"/>
      <c r="D63" s="1215"/>
      <c r="E63" s="1215"/>
      <c r="F63" s="1215"/>
      <c r="G63" s="1215"/>
      <c r="H63" s="1215"/>
      <c r="I63" s="1215"/>
      <c r="J63" s="1215"/>
      <c r="K63" s="1215"/>
      <c r="L63" s="1215"/>
      <c r="M63" s="1215"/>
      <c r="N63" s="1215"/>
      <c r="O63" s="1215"/>
      <c r="P63" s="1215"/>
      <c r="Q63" s="1215"/>
      <c r="R63" s="1215"/>
      <c r="S63" s="1215"/>
      <c r="T63" s="1215"/>
      <c r="U63" s="1215"/>
      <c r="V63" s="1215"/>
      <c r="W63" s="1215"/>
      <c r="X63" s="1215"/>
      <c r="Y63" s="1215"/>
      <c r="Z63" s="1215"/>
      <c r="AA63" s="1215"/>
      <c r="AB63" s="687"/>
    </row>
    <row r="64" spans="3:29" s="682" customFormat="1" x14ac:dyDescent="0.2">
      <c r="D64" s="688"/>
      <c r="E64" s="689"/>
      <c r="F64" s="690"/>
      <c r="G64" s="690"/>
      <c r="H64" s="690"/>
      <c r="I64" s="690"/>
      <c r="J64" s="690"/>
      <c r="K64" s="690"/>
      <c r="L64" s="691"/>
      <c r="M64" s="690"/>
      <c r="N64" s="690"/>
      <c r="O64" s="690"/>
      <c r="P64" s="690"/>
      <c r="Q64" s="690"/>
      <c r="R64" s="690"/>
      <c r="S64" s="690"/>
      <c r="T64" s="691"/>
      <c r="U64" s="690"/>
      <c r="V64" s="690"/>
      <c r="W64" s="690"/>
      <c r="X64" s="690"/>
      <c r="Y64" s="687"/>
      <c r="Z64" s="687"/>
      <c r="AA64" s="690"/>
      <c r="AB64" s="687"/>
    </row>
    <row r="65" spans="4:27" s="682" customFormat="1" x14ac:dyDescent="0.2">
      <c r="D65" s="692"/>
      <c r="E65" s="693"/>
      <c r="F65" s="693"/>
      <c r="G65" s="693"/>
      <c r="H65" s="693"/>
      <c r="I65" s="693"/>
      <c r="J65" s="693"/>
      <c r="K65" s="693"/>
      <c r="L65" s="692"/>
      <c r="M65" s="693"/>
      <c r="N65" s="693"/>
      <c r="O65" s="693"/>
      <c r="P65" s="693"/>
      <c r="Q65" s="693"/>
      <c r="R65" s="693"/>
      <c r="S65" s="693"/>
      <c r="T65" s="692"/>
      <c r="U65" s="693"/>
      <c r="V65" s="693"/>
      <c r="W65" s="693"/>
      <c r="X65" s="693"/>
      <c r="AA65" s="693"/>
    </row>
    <row r="66" spans="4:27" s="682" customFormat="1" x14ac:dyDescent="0.2">
      <c r="D66" s="692"/>
      <c r="E66" s="693"/>
      <c r="F66" s="693"/>
      <c r="G66" s="693"/>
      <c r="H66" s="693"/>
      <c r="I66" s="693"/>
      <c r="J66" s="693"/>
      <c r="K66" s="693"/>
      <c r="L66" s="692"/>
      <c r="M66" s="693"/>
      <c r="N66" s="693"/>
      <c r="O66" s="693"/>
      <c r="P66" s="693"/>
      <c r="Q66" s="693"/>
      <c r="R66" s="693"/>
      <c r="S66" s="693"/>
      <c r="T66" s="692"/>
      <c r="U66" s="693"/>
      <c r="V66" s="693"/>
      <c r="W66" s="693"/>
      <c r="X66" s="693"/>
      <c r="AA66" s="693"/>
    </row>
    <row r="67" spans="4:27" s="682" customFormat="1" x14ac:dyDescent="0.2">
      <c r="D67" s="692"/>
      <c r="E67" s="693"/>
      <c r="F67" s="693"/>
      <c r="G67" s="693"/>
      <c r="H67" s="693"/>
      <c r="I67" s="693"/>
      <c r="J67" s="693"/>
      <c r="K67" s="693"/>
      <c r="L67" s="692"/>
      <c r="M67" s="693"/>
      <c r="N67" s="693"/>
      <c r="O67" s="693"/>
      <c r="P67" s="693"/>
      <c r="Q67" s="693"/>
      <c r="R67" s="693"/>
      <c r="S67" s="693"/>
      <c r="T67" s="692"/>
      <c r="U67" s="693"/>
      <c r="V67" s="693"/>
      <c r="W67" s="693"/>
      <c r="X67" s="693"/>
      <c r="AA67" s="693"/>
    </row>
    <row r="68" spans="4:27" s="682" customFormat="1" x14ac:dyDescent="0.2">
      <c r="D68" s="692"/>
      <c r="E68" s="693"/>
      <c r="F68" s="693"/>
      <c r="G68" s="693"/>
      <c r="H68" s="693"/>
      <c r="I68" s="693"/>
      <c r="J68" s="693"/>
      <c r="K68" s="693"/>
      <c r="L68" s="692"/>
      <c r="M68" s="693"/>
      <c r="N68" s="693"/>
      <c r="O68" s="693"/>
      <c r="P68" s="693"/>
      <c r="Q68" s="693"/>
      <c r="R68" s="693"/>
      <c r="S68" s="693"/>
      <c r="T68" s="692"/>
      <c r="U68" s="693"/>
      <c r="V68" s="693"/>
      <c r="W68" s="693"/>
      <c r="X68" s="693"/>
      <c r="AA68" s="693"/>
    </row>
    <row r="69" spans="4:27" s="682" customFormat="1" x14ac:dyDescent="0.2">
      <c r="D69" s="692"/>
      <c r="E69" s="693"/>
      <c r="F69" s="693"/>
      <c r="G69" s="693"/>
      <c r="H69" s="693"/>
      <c r="I69" s="693"/>
      <c r="J69" s="693"/>
      <c r="K69" s="693"/>
      <c r="L69" s="692"/>
      <c r="M69" s="693"/>
      <c r="N69" s="693"/>
      <c r="O69" s="693"/>
      <c r="P69" s="693"/>
      <c r="Q69" s="693"/>
      <c r="R69" s="693"/>
      <c r="S69" s="693"/>
      <c r="T69" s="692"/>
      <c r="U69" s="693"/>
      <c r="V69" s="693"/>
      <c r="W69" s="693"/>
      <c r="X69" s="693"/>
      <c r="AA69" s="693"/>
    </row>
    <row r="70" spans="4:27" s="682" customFormat="1" x14ac:dyDescent="0.2">
      <c r="D70" s="692"/>
      <c r="E70" s="693"/>
      <c r="F70" s="693"/>
      <c r="G70" s="693"/>
      <c r="H70" s="693"/>
      <c r="I70" s="693"/>
      <c r="J70" s="693"/>
      <c r="K70" s="693"/>
      <c r="L70" s="692"/>
      <c r="M70" s="693"/>
      <c r="N70" s="693"/>
      <c r="O70" s="693"/>
      <c r="P70" s="693"/>
      <c r="Q70" s="693"/>
      <c r="R70" s="693"/>
      <c r="S70" s="693"/>
      <c r="T70" s="692"/>
      <c r="U70" s="693"/>
      <c r="V70" s="693"/>
      <c r="W70" s="693"/>
      <c r="X70" s="693"/>
      <c r="AA70" s="693"/>
    </row>
    <row r="71" spans="4:27" s="682" customFormat="1" x14ac:dyDescent="0.2">
      <c r="D71" s="692"/>
      <c r="E71" s="693"/>
      <c r="F71" s="693"/>
      <c r="G71" s="693"/>
      <c r="H71" s="693"/>
      <c r="I71" s="693"/>
      <c r="J71" s="693"/>
      <c r="K71" s="693"/>
      <c r="L71" s="692"/>
      <c r="M71" s="693"/>
      <c r="N71" s="693"/>
      <c r="O71" s="693"/>
      <c r="P71" s="693"/>
      <c r="Q71" s="693"/>
      <c r="R71" s="693"/>
      <c r="S71" s="693"/>
      <c r="T71" s="692"/>
      <c r="U71" s="693"/>
      <c r="V71" s="693"/>
      <c r="W71" s="693"/>
      <c r="X71" s="693"/>
      <c r="AA71" s="693"/>
    </row>
    <row r="72" spans="4:27" s="682" customFormat="1" x14ac:dyDescent="0.2">
      <c r="D72" s="692"/>
      <c r="E72" s="693"/>
      <c r="F72" s="693"/>
      <c r="G72" s="693"/>
      <c r="H72" s="693"/>
      <c r="I72" s="693"/>
      <c r="J72" s="693"/>
      <c r="K72" s="693"/>
      <c r="L72" s="692"/>
      <c r="M72" s="693"/>
      <c r="N72" s="693"/>
      <c r="O72" s="693"/>
      <c r="P72" s="693"/>
      <c r="Q72" s="693"/>
      <c r="R72" s="693"/>
      <c r="S72" s="693"/>
      <c r="T72" s="692"/>
      <c r="U72" s="693"/>
      <c r="V72" s="693"/>
      <c r="W72" s="693"/>
      <c r="X72" s="693"/>
      <c r="AA72" s="693"/>
    </row>
    <row r="73" spans="4:27" s="682" customFormat="1" x14ac:dyDescent="0.2">
      <c r="D73" s="692"/>
      <c r="E73" s="693"/>
      <c r="F73" s="693"/>
      <c r="G73" s="693"/>
      <c r="H73" s="693"/>
      <c r="I73" s="693"/>
      <c r="J73" s="693"/>
      <c r="K73" s="693"/>
      <c r="L73" s="692"/>
      <c r="M73" s="693"/>
      <c r="N73" s="693"/>
      <c r="O73" s="693"/>
      <c r="P73" s="693"/>
      <c r="Q73" s="693"/>
      <c r="R73" s="693"/>
      <c r="S73" s="693"/>
      <c r="T73" s="692"/>
      <c r="U73" s="693"/>
      <c r="V73" s="693"/>
      <c r="W73" s="693"/>
      <c r="X73" s="693"/>
      <c r="AA73" s="693"/>
    </row>
    <row r="74" spans="4:27" s="682" customFormat="1" x14ac:dyDescent="0.2">
      <c r="D74" s="692"/>
      <c r="E74" s="693"/>
      <c r="F74" s="693"/>
      <c r="G74" s="693"/>
      <c r="H74" s="693"/>
      <c r="I74" s="693"/>
      <c r="J74" s="693"/>
      <c r="K74" s="693"/>
      <c r="L74" s="692"/>
      <c r="M74" s="693"/>
      <c r="N74" s="693"/>
      <c r="O74" s="693"/>
      <c r="P74" s="693"/>
      <c r="Q74" s="693"/>
      <c r="R74" s="693"/>
      <c r="S74" s="693"/>
      <c r="T74" s="692"/>
      <c r="U74" s="693"/>
      <c r="V74" s="693"/>
      <c r="W74" s="693"/>
      <c r="X74" s="693"/>
      <c r="AA74" s="693"/>
    </row>
    <row r="75" spans="4:27" s="682" customFormat="1" x14ac:dyDescent="0.2">
      <c r="D75" s="692"/>
      <c r="E75" s="693"/>
      <c r="F75" s="693"/>
      <c r="G75" s="693"/>
      <c r="H75" s="693"/>
      <c r="I75" s="693"/>
      <c r="J75" s="693"/>
      <c r="K75" s="693"/>
      <c r="L75" s="692"/>
      <c r="M75" s="693"/>
      <c r="N75" s="693"/>
      <c r="O75" s="693"/>
      <c r="P75" s="693"/>
      <c r="Q75" s="693"/>
      <c r="R75" s="693"/>
      <c r="S75" s="693"/>
      <c r="T75" s="692"/>
      <c r="U75" s="693"/>
      <c r="V75" s="693"/>
      <c r="W75" s="693"/>
      <c r="X75" s="693"/>
      <c r="Y75" s="693"/>
      <c r="Z75" s="693"/>
      <c r="AA75" s="693"/>
    </row>
    <row r="76" spans="4:27" s="682" customFormat="1" x14ac:dyDescent="0.2">
      <c r="D76" s="692"/>
      <c r="E76" s="693"/>
      <c r="F76" s="693"/>
      <c r="G76" s="693"/>
      <c r="H76" s="693"/>
      <c r="I76" s="693"/>
      <c r="J76" s="693"/>
      <c r="K76" s="693"/>
      <c r="L76" s="692"/>
      <c r="M76" s="693"/>
      <c r="N76" s="693"/>
      <c r="O76" s="693"/>
      <c r="P76" s="693"/>
      <c r="Q76" s="693"/>
      <c r="R76" s="693"/>
      <c r="S76" s="693"/>
      <c r="T76" s="692"/>
      <c r="U76" s="693"/>
      <c r="V76" s="693"/>
      <c r="W76" s="693"/>
      <c r="X76" s="693"/>
      <c r="Y76" s="693"/>
      <c r="Z76" s="693"/>
      <c r="AA76" s="693"/>
    </row>
    <row r="77" spans="4:27" s="682" customFormat="1" x14ac:dyDescent="0.2">
      <c r="D77" s="692"/>
      <c r="E77" s="693"/>
      <c r="F77" s="693"/>
      <c r="G77" s="693"/>
      <c r="H77" s="693"/>
      <c r="I77" s="693"/>
      <c r="J77" s="693"/>
      <c r="K77" s="693"/>
      <c r="L77" s="692"/>
      <c r="M77" s="693"/>
      <c r="N77" s="693"/>
      <c r="O77" s="693"/>
      <c r="P77" s="693"/>
      <c r="Q77" s="693"/>
      <c r="R77" s="693"/>
      <c r="S77" s="693"/>
      <c r="T77" s="692"/>
      <c r="U77" s="693"/>
      <c r="V77" s="693"/>
      <c r="W77" s="693"/>
      <c r="X77" s="693"/>
      <c r="Y77" s="693"/>
      <c r="Z77" s="693"/>
      <c r="AA77" s="693"/>
    </row>
    <row r="78" spans="4:27" s="682" customFormat="1" x14ac:dyDescent="0.2">
      <c r="D78" s="692"/>
      <c r="E78" s="693"/>
      <c r="F78" s="693"/>
      <c r="G78" s="693"/>
      <c r="H78" s="693"/>
      <c r="I78" s="693"/>
      <c r="J78" s="693"/>
      <c r="K78" s="693"/>
      <c r="L78" s="692"/>
      <c r="M78" s="693"/>
      <c r="N78" s="693"/>
      <c r="O78" s="693"/>
      <c r="P78" s="693"/>
      <c r="Q78" s="693"/>
      <c r="R78" s="693"/>
      <c r="S78" s="693"/>
      <c r="T78" s="692"/>
      <c r="U78" s="693"/>
      <c r="V78" s="693"/>
      <c r="W78" s="693"/>
      <c r="X78" s="693"/>
      <c r="Y78" s="693"/>
      <c r="Z78" s="693"/>
      <c r="AA78" s="693"/>
    </row>
    <row r="79" spans="4:27" s="682" customFormat="1" x14ac:dyDescent="0.2">
      <c r="D79" s="692"/>
      <c r="E79" s="693"/>
      <c r="F79" s="693"/>
      <c r="G79" s="693"/>
      <c r="H79" s="693"/>
      <c r="I79" s="693"/>
      <c r="J79" s="693"/>
      <c r="K79" s="693"/>
      <c r="L79" s="692"/>
      <c r="M79" s="693"/>
      <c r="N79" s="693"/>
      <c r="O79" s="693"/>
      <c r="P79" s="693"/>
      <c r="Q79" s="693"/>
      <c r="R79" s="693"/>
      <c r="S79" s="693"/>
      <c r="T79" s="692"/>
      <c r="U79" s="693"/>
      <c r="V79" s="693"/>
      <c r="W79" s="693"/>
      <c r="X79" s="693"/>
      <c r="Y79" s="693"/>
      <c r="Z79" s="693"/>
      <c r="AA79" s="693"/>
    </row>
    <row r="80" spans="4:27" s="682" customFormat="1" x14ac:dyDescent="0.2">
      <c r="D80" s="692"/>
      <c r="E80" s="693"/>
      <c r="F80" s="693"/>
      <c r="G80" s="693"/>
      <c r="H80" s="693"/>
      <c r="I80" s="693"/>
      <c r="J80" s="693"/>
      <c r="K80" s="693"/>
      <c r="L80" s="692"/>
      <c r="M80" s="693"/>
      <c r="N80" s="693"/>
      <c r="O80" s="693"/>
      <c r="P80" s="693"/>
      <c r="Q80" s="693"/>
      <c r="R80" s="693"/>
      <c r="S80" s="693"/>
      <c r="T80" s="692"/>
      <c r="U80" s="693"/>
      <c r="V80" s="693"/>
      <c r="W80" s="693"/>
      <c r="X80" s="693"/>
      <c r="Y80" s="693"/>
      <c r="Z80" s="693"/>
      <c r="AA80" s="693"/>
    </row>
    <row r="81" spans="4:27" s="682" customFormat="1" x14ac:dyDescent="0.2">
      <c r="D81" s="692"/>
      <c r="E81" s="693"/>
      <c r="F81" s="693"/>
      <c r="G81" s="693"/>
      <c r="H81" s="693"/>
      <c r="I81" s="693"/>
      <c r="J81" s="693"/>
      <c r="K81" s="693"/>
      <c r="L81" s="692"/>
      <c r="M81" s="693"/>
      <c r="N81" s="693"/>
      <c r="O81" s="693"/>
      <c r="P81" s="693"/>
      <c r="Q81" s="693"/>
      <c r="R81" s="693"/>
      <c r="S81" s="693"/>
      <c r="T81" s="692"/>
      <c r="U81" s="693"/>
      <c r="V81" s="693"/>
      <c r="W81" s="693"/>
      <c r="X81" s="693"/>
      <c r="Y81" s="693"/>
      <c r="Z81" s="693"/>
      <c r="AA81" s="693"/>
    </row>
    <row r="82" spans="4:27" s="682" customFormat="1" x14ac:dyDescent="0.2">
      <c r="D82" s="692"/>
      <c r="E82" s="693"/>
      <c r="F82" s="693"/>
      <c r="G82" s="693"/>
      <c r="H82" s="693"/>
      <c r="I82" s="693"/>
      <c r="J82" s="693"/>
      <c r="K82" s="693"/>
      <c r="L82" s="692"/>
      <c r="M82" s="693"/>
      <c r="N82" s="693"/>
      <c r="O82" s="693"/>
      <c r="P82" s="693"/>
      <c r="Q82" s="693"/>
      <c r="R82" s="693"/>
      <c r="S82" s="693"/>
      <c r="T82" s="692"/>
      <c r="U82" s="693"/>
      <c r="V82" s="693"/>
      <c r="W82" s="693"/>
      <c r="X82" s="693"/>
      <c r="Y82" s="693"/>
      <c r="Z82" s="693"/>
      <c r="AA82" s="693"/>
    </row>
    <row r="83" spans="4:27" s="682" customFormat="1" x14ac:dyDescent="0.2">
      <c r="D83" s="692"/>
      <c r="E83" s="693"/>
      <c r="F83" s="693"/>
      <c r="G83" s="693"/>
      <c r="H83" s="693"/>
      <c r="I83" s="693"/>
      <c r="J83" s="693"/>
      <c r="K83" s="693"/>
      <c r="L83" s="692"/>
      <c r="M83" s="693"/>
      <c r="N83" s="693"/>
      <c r="O83" s="693"/>
      <c r="P83" s="693"/>
      <c r="Q83" s="693"/>
      <c r="R83" s="693"/>
      <c r="S83" s="693"/>
      <c r="T83" s="692"/>
      <c r="U83" s="693"/>
      <c r="V83" s="693"/>
      <c r="W83" s="693"/>
      <c r="X83" s="693"/>
      <c r="Y83" s="693"/>
      <c r="Z83" s="693"/>
      <c r="AA83" s="693"/>
    </row>
    <row r="84" spans="4:27" s="682" customFormat="1" x14ac:dyDescent="0.2">
      <c r="D84" s="692"/>
      <c r="E84" s="693"/>
      <c r="F84" s="693"/>
      <c r="G84" s="693"/>
      <c r="H84" s="693"/>
      <c r="I84" s="693"/>
      <c r="J84" s="693"/>
      <c r="K84" s="693"/>
      <c r="L84" s="692"/>
      <c r="M84" s="693"/>
      <c r="N84" s="693"/>
      <c r="O84" s="693"/>
      <c r="P84" s="693"/>
      <c r="Q84" s="693"/>
      <c r="R84" s="693"/>
      <c r="S84" s="693"/>
      <c r="T84" s="692"/>
      <c r="U84" s="693"/>
      <c r="V84" s="693"/>
      <c r="W84" s="693"/>
      <c r="X84" s="693"/>
      <c r="Y84" s="693"/>
      <c r="Z84" s="693"/>
      <c r="AA84" s="693"/>
    </row>
    <row r="85" spans="4:27" s="682" customFormat="1" x14ac:dyDescent="0.2">
      <c r="D85" s="692"/>
      <c r="E85" s="693"/>
      <c r="F85" s="693"/>
      <c r="G85" s="693"/>
      <c r="H85" s="693"/>
      <c r="I85" s="693"/>
      <c r="J85" s="693"/>
      <c r="K85" s="693"/>
      <c r="L85" s="692"/>
      <c r="M85" s="693"/>
      <c r="N85" s="693"/>
      <c r="O85" s="693"/>
      <c r="P85" s="693"/>
      <c r="Q85" s="693"/>
      <c r="R85" s="693"/>
      <c r="S85" s="693"/>
      <c r="T85" s="692"/>
      <c r="U85" s="693"/>
      <c r="V85" s="693"/>
      <c r="W85" s="693"/>
      <c r="X85" s="693"/>
      <c r="Y85" s="693"/>
      <c r="Z85" s="693"/>
      <c r="AA85" s="693"/>
    </row>
    <row r="86" spans="4:27" s="682" customFormat="1" x14ac:dyDescent="0.2">
      <c r="D86" s="692"/>
      <c r="E86" s="693"/>
      <c r="F86" s="693"/>
      <c r="G86" s="693"/>
      <c r="H86" s="693"/>
      <c r="I86" s="693"/>
      <c r="J86" s="693"/>
      <c r="K86" s="693"/>
      <c r="L86" s="692"/>
      <c r="M86" s="693"/>
      <c r="N86" s="693"/>
      <c r="O86" s="693"/>
      <c r="P86" s="693"/>
      <c r="Q86" s="693"/>
      <c r="R86" s="693"/>
      <c r="S86" s="693"/>
      <c r="T86" s="692"/>
      <c r="U86" s="693"/>
      <c r="V86" s="693"/>
      <c r="W86" s="693"/>
      <c r="X86" s="693"/>
      <c r="Y86" s="693"/>
      <c r="Z86" s="693"/>
      <c r="AA86" s="693"/>
    </row>
    <row r="87" spans="4:27" s="682" customFormat="1" x14ac:dyDescent="0.2">
      <c r="D87" s="692"/>
      <c r="E87" s="693"/>
      <c r="F87" s="693"/>
      <c r="G87" s="693"/>
      <c r="H87" s="693"/>
      <c r="I87" s="693"/>
      <c r="J87" s="693"/>
      <c r="K87" s="693"/>
      <c r="L87" s="692"/>
      <c r="M87" s="693"/>
      <c r="N87" s="693"/>
      <c r="O87" s="693"/>
      <c r="P87" s="693"/>
      <c r="Q87" s="693"/>
      <c r="R87" s="693"/>
      <c r="S87" s="693"/>
      <c r="T87" s="692"/>
      <c r="U87" s="693"/>
      <c r="V87" s="693"/>
      <c r="W87" s="693"/>
      <c r="X87" s="693"/>
      <c r="Y87" s="693"/>
      <c r="Z87" s="693"/>
      <c r="AA87" s="693"/>
    </row>
    <row r="88" spans="4:27" s="682" customFormat="1" x14ac:dyDescent="0.2">
      <c r="D88" s="692"/>
      <c r="E88" s="693"/>
      <c r="F88" s="693"/>
      <c r="G88" s="693"/>
      <c r="H88" s="693"/>
      <c r="I88" s="693"/>
      <c r="J88" s="693"/>
      <c r="K88" s="693"/>
      <c r="L88" s="692"/>
      <c r="M88" s="693"/>
      <c r="N88" s="693"/>
      <c r="O88" s="693"/>
      <c r="P88" s="693"/>
      <c r="Q88" s="693"/>
      <c r="R88" s="693"/>
      <c r="S88" s="693"/>
      <c r="T88" s="692"/>
      <c r="U88" s="693"/>
      <c r="V88" s="693"/>
      <c r="W88" s="693"/>
      <c r="X88" s="693"/>
      <c r="Y88" s="693"/>
      <c r="Z88" s="693"/>
      <c r="AA88" s="693"/>
    </row>
    <row r="89" spans="4:27" s="682" customFormat="1" x14ac:dyDescent="0.2">
      <c r="D89" s="692"/>
      <c r="E89" s="693"/>
      <c r="F89" s="693"/>
      <c r="G89" s="693"/>
      <c r="H89" s="693"/>
      <c r="I89" s="693"/>
      <c r="J89" s="693"/>
      <c r="K89" s="693"/>
      <c r="L89" s="692"/>
      <c r="M89" s="693"/>
      <c r="N89" s="693"/>
      <c r="O89" s="693"/>
      <c r="P89" s="693"/>
      <c r="Q89" s="693"/>
      <c r="R89" s="693"/>
      <c r="S89" s="693"/>
      <c r="T89" s="692"/>
      <c r="U89" s="693"/>
      <c r="V89" s="693"/>
      <c r="W89" s="693"/>
      <c r="X89" s="693"/>
      <c r="Y89" s="693"/>
      <c r="Z89" s="693"/>
      <c r="AA89" s="693"/>
    </row>
    <row r="90" spans="4:27" s="682" customFormat="1" x14ac:dyDescent="0.2">
      <c r="D90" s="692"/>
      <c r="E90" s="693"/>
      <c r="F90" s="693"/>
      <c r="G90" s="693"/>
      <c r="H90" s="693"/>
      <c r="I90" s="693"/>
      <c r="J90" s="693"/>
      <c r="K90" s="693"/>
      <c r="L90" s="692"/>
      <c r="M90" s="693"/>
      <c r="N90" s="693"/>
      <c r="O90" s="693"/>
      <c r="P90" s="693"/>
      <c r="Q90" s="693"/>
      <c r="R90" s="693"/>
      <c r="S90" s="693"/>
      <c r="T90" s="692"/>
      <c r="U90" s="693"/>
      <c r="V90" s="693"/>
      <c r="W90" s="693"/>
      <c r="X90" s="693"/>
      <c r="Y90" s="693"/>
      <c r="Z90" s="693"/>
      <c r="AA90" s="693"/>
    </row>
    <row r="91" spans="4:27" s="682" customFormat="1" x14ac:dyDescent="0.2">
      <c r="D91" s="692"/>
      <c r="E91" s="693"/>
      <c r="F91" s="693"/>
      <c r="G91" s="693"/>
      <c r="H91" s="693"/>
      <c r="I91" s="693"/>
      <c r="J91" s="693"/>
      <c r="K91" s="693"/>
      <c r="L91" s="692"/>
      <c r="M91" s="693"/>
      <c r="N91" s="693"/>
      <c r="O91" s="693"/>
      <c r="P91" s="693"/>
      <c r="Q91" s="693"/>
      <c r="R91" s="693"/>
      <c r="S91" s="693"/>
      <c r="T91" s="692"/>
      <c r="U91" s="693"/>
      <c r="V91" s="693"/>
      <c r="W91" s="693"/>
      <c r="X91" s="693"/>
      <c r="Y91" s="693"/>
      <c r="Z91" s="693"/>
      <c r="AA91" s="693"/>
    </row>
    <row r="92" spans="4:27" s="682" customFormat="1" x14ac:dyDescent="0.2">
      <c r="D92" s="692"/>
      <c r="E92" s="693"/>
      <c r="F92" s="693"/>
      <c r="G92" s="693"/>
      <c r="H92" s="693"/>
      <c r="I92" s="693"/>
      <c r="J92" s="693"/>
      <c r="K92" s="693"/>
      <c r="L92" s="692"/>
      <c r="M92" s="693"/>
      <c r="N92" s="693"/>
      <c r="O92" s="693"/>
      <c r="P92" s="693"/>
      <c r="Q92" s="693"/>
      <c r="R92" s="693"/>
      <c r="S92" s="693"/>
      <c r="T92" s="692"/>
      <c r="U92" s="693"/>
      <c r="V92" s="693"/>
      <c r="W92" s="693"/>
      <c r="X92" s="693"/>
      <c r="Y92" s="693"/>
      <c r="Z92" s="693"/>
      <c r="AA92" s="693"/>
    </row>
    <row r="93" spans="4:27" s="682" customFormat="1" x14ac:dyDescent="0.2">
      <c r="D93" s="692"/>
      <c r="E93" s="693"/>
      <c r="F93" s="693"/>
      <c r="G93" s="693"/>
      <c r="H93" s="693"/>
      <c r="I93" s="693"/>
      <c r="J93" s="693"/>
      <c r="K93" s="693"/>
      <c r="L93" s="692"/>
      <c r="M93" s="693"/>
      <c r="N93" s="693"/>
      <c r="O93" s="693"/>
      <c r="P93" s="693"/>
      <c r="Q93" s="693"/>
      <c r="R93" s="693"/>
      <c r="S93" s="693"/>
      <c r="T93" s="692"/>
      <c r="U93" s="693"/>
      <c r="V93" s="693"/>
      <c r="W93" s="693"/>
      <c r="X93" s="693"/>
      <c r="Y93" s="693"/>
      <c r="Z93" s="693"/>
      <c r="AA93" s="693"/>
    </row>
    <row r="94" spans="4:27" s="682" customFormat="1" x14ac:dyDescent="0.2">
      <c r="D94" s="692"/>
      <c r="E94" s="693"/>
      <c r="F94" s="693"/>
      <c r="G94" s="693"/>
      <c r="H94" s="693"/>
      <c r="I94" s="693"/>
      <c r="J94" s="693"/>
      <c r="K94" s="693"/>
      <c r="L94" s="692"/>
      <c r="M94" s="693"/>
      <c r="N94" s="693"/>
      <c r="O94" s="693"/>
      <c r="P94" s="693"/>
      <c r="Q94" s="693"/>
      <c r="R94" s="693"/>
      <c r="S94" s="693"/>
      <c r="T94" s="692"/>
      <c r="U94" s="693"/>
      <c r="V94" s="693"/>
      <c r="W94" s="693"/>
      <c r="X94" s="693"/>
      <c r="Y94" s="693"/>
      <c r="Z94" s="693"/>
      <c r="AA94" s="693"/>
    </row>
    <row r="95" spans="4:27" s="682" customFormat="1" x14ac:dyDescent="0.2">
      <c r="D95" s="692"/>
      <c r="E95" s="693"/>
      <c r="F95" s="693"/>
      <c r="G95" s="693"/>
      <c r="H95" s="693"/>
      <c r="I95" s="693"/>
      <c r="J95" s="693"/>
      <c r="K95" s="693"/>
      <c r="L95" s="692"/>
      <c r="M95" s="693"/>
      <c r="N95" s="693"/>
      <c r="O95" s="693"/>
      <c r="P95" s="693"/>
      <c r="Q95" s="693"/>
      <c r="R95" s="693"/>
      <c r="S95" s="693"/>
      <c r="T95" s="692"/>
      <c r="U95" s="693"/>
      <c r="V95" s="693"/>
      <c r="W95" s="693"/>
      <c r="X95" s="693"/>
      <c r="Y95" s="693"/>
      <c r="Z95" s="693"/>
      <c r="AA95" s="693"/>
    </row>
    <row r="96" spans="4:27" s="682" customFormat="1" x14ac:dyDescent="0.2">
      <c r="D96" s="692"/>
      <c r="E96" s="693"/>
      <c r="F96" s="693"/>
      <c r="G96" s="693"/>
      <c r="H96" s="693"/>
      <c r="I96" s="693"/>
      <c r="J96" s="693"/>
      <c r="K96" s="693"/>
      <c r="L96" s="692"/>
      <c r="M96" s="693"/>
      <c r="N96" s="693"/>
      <c r="O96" s="693"/>
      <c r="P96" s="693"/>
      <c r="Q96" s="693"/>
      <c r="R96" s="693"/>
      <c r="S96" s="693"/>
      <c r="T96" s="692"/>
      <c r="U96" s="693"/>
      <c r="V96" s="693"/>
      <c r="W96" s="693"/>
      <c r="X96" s="693"/>
      <c r="Y96" s="693"/>
      <c r="Z96" s="693"/>
      <c r="AA96" s="693"/>
    </row>
    <row r="97" spans="4:27" s="682" customFormat="1" x14ac:dyDescent="0.2">
      <c r="D97" s="692"/>
      <c r="E97" s="693"/>
      <c r="F97" s="693"/>
      <c r="G97" s="693"/>
      <c r="H97" s="693"/>
      <c r="I97" s="693"/>
      <c r="J97" s="693"/>
      <c r="K97" s="693"/>
      <c r="L97" s="692"/>
      <c r="M97" s="693"/>
      <c r="N97" s="693"/>
      <c r="O97" s="693"/>
      <c r="P97" s="693"/>
      <c r="Q97" s="693"/>
      <c r="R97" s="693"/>
      <c r="S97" s="693"/>
      <c r="T97" s="692"/>
      <c r="U97" s="693"/>
      <c r="V97" s="693"/>
      <c r="W97" s="693"/>
      <c r="X97" s="693"/>
      <c r="Y97" s="693"/>
      <c r="Z97" s="693"/>
      <c r="AA97" s="693"/>
    </row>
    <row r="98" spans="4:27" s="682" customFormat="1" x14ac:dyDescent="0.2">
      <c r="D98" s="692"/>
      <c r="E98" s="693"/>
      <c r="F98" s="693"/>
      <c r="G98" s="693"/>
      <c r="H98" s="693"/>
      <c r="I98" s="693"/>
      <c r="J98" s="693"/>
      <c r="K98" s="693"/>
      <c r="L98" s="692"/>
      <c r="M98" s="693"/>
      <c r="N98" s="693"/>
      <c r="O98" s="693"/>
      <c r="P98" s="693"/>
      <c r="Q98" s="693"/>
      <c r="R98" s="693"/>
      <c r="S98" s="693"/>
      <c r="T98" s="692"/>
      <c r="U98" s="693"/>
      <c r="V98" s="693"/>
      <c r="W98" s="693"/>
      <c r="X98" s="693"/>
      <c r="Y98" s="693"/>
      <c r="Z98" s="693"/>
      <c r="AA98" s="693"/>
    </row>
    <row r="99" spans="4:27" s="682" customFormat="1" x14ac:dyDescent="0.2">
      <c r="D99" s="692"/>
      <c r="E99" s="693"/>
      <c r="F99" s="693"/>
      <c r="G99" s="693"/>
      <c r="H99" s="693"/>
      <c r="I99" s="693"/>
      <c r="J99" s="693"/>
      <c r="K99" s="693"/>
      <c r="L99" s="692"/>
      <c r="M99" s="693"/>
      <c r="N99" s="693"/>
      <c r="O99" s="693"/>
      <c r="P99" s="693"/>
      <c r="Q99" s="693"/>
      <c r="R99" s="693"/>
      <c r="S99" s="693"/>
      <c r="T99" s="692"/>
      <c r="U99" s="693"/>
      <c r="V99" s="693"/>
      <c r="W99" s="693"/>
      <c r="X99" s="693"/>
      <c r="Y99" s="693"/>
      <c r="Z99" s="693"/>
      <c r="AA99" s="693"/>
    </row>
    <row r="100" spans="4:27" s="682" customFormat="1" x14ac:dyDescent="0.2">
      <c r="D100" s="692"/>
      <c r="E100" s="693"/>
      <c r="F100" s="693"/>
      <c r="G100" s="693"/>
      <c r="H100" s="693"/>
      <c r="I100" s="693"/>
      <c r="J100" s="693"/>
      <c r="K100" s="693"/>
      <c r="L100" s="692"/>
      <c r="M100" s="693"/>
      <c r="N100" s="693"/>
      <c r="O100" s="693"/>
      <c r="P100" s="693"/>
      <c r="Q100" s="693"/>
      <c r="R100" s="693"/>
      <c r="S100" s="693"/>
      <c r="T100" s="692"/>
      <c r="U100" s="693"/>
      <c r="V100" s="693"/>
      <c r="W100" s="693"/>
      <c r="X100" s="693"/>
      <c r="Y100" s="693"/>
      <c r="Z100" s="693"/>
      <c r="AA100" s="693"/>
    </row>
    <row r="101" spans="4:27" s="682" customFormat="1" x14ac:dyDescent="0.2">
      <c r="D101" s="692"/>
      <c r="E101" s="693"/>
      <c r="F101" s="693"/>
      <c r="G101" s="693"/>
      <c r="H101" s="693"/>
      <c r="I101" s="693"/>
      <c r="J101" s="693"/>
      <c r="K101" s="693"/>
      <c r="L101" s="692"/>
      <c r="M101" s="693"/>
      <c r="N101" s="693"/>
      <c r="O101" s="693"/>
      <c r="P101" s="693"/>
      <c r="Q101" s="693"/>
      <c r="R101" s="693"/>
      <c r="S101" s="693"/>
      <c r="T101" s="692"/>
      <c r="U101" s="693"/>
      <c r="V101" s="693"/>
      <c r="W101" s="693"/>
      <c r="X101" s="693"/>
      <c r="Y101" s="693"/>
      <c r="Z101" s="693"/>
      <c r="AA101" s="693"/>
    </row>
    <row r="102" spans="4:27" s="682" customFormat="1" x14ac:dyDescent="0.2">
      <c r="D102" s="692"/>
      <c r="E102" s="693"/>
      <c r="F102" s="693"/>
      <c r="G102" s="693"/>
      <c r="H102" s="693"/>
      <c r="I102" s="693"/>
      <c r="J102" s="693"/>
      <c r="K102" s="693"/>
      <c r="L102" s="692"/>
      <c r="M102" s="693"/>
      <c r="N102" s="693"/>
      <c r="O102" s="693"/>
      <c r="P102" s="693"/>
      <c r="Q102" s="693"/>
      <c r="R102" s="693"/>
      <c r="S102" s="693"/>
      <c r="T102" s="692"/>
      <c r="U102" s="693"/>
      <c r="V102" s="693"/>
      <c r="W102" s="693"/>
      <c r="X102" s="693"/>
      <c r="Y102" s="693"/>
      <c r="Z102" s="693"/>
      <c r="AA102" s="693"/>
    </row>
    <row r="103" spans="4:27" s="682" customFormat="1" x14ac:dyDescent="0.2">
      <c r="D103" s="692"/>
      <c r="E103" s="693"/>
      <c r="F103" s="693"/>
      <c r="G103" s="693"/>
      <c r="H103" s="693"/>
      <c r="I103" s="693"/>
      <c r="J103" s="693"/>
      <c r="K103" s="693"/>
      <c r="L103" s="692"/>
      <c r="M103" s="693"/>
      <c r="N103" s="693"/>
      <c r="O103" s="693"/>
      <c r="P103" s="693"/>
      <c r="Q103" s="693"/>
      <c r="R103" s="693"/>
      <c r="S103" s="693"/>
      <c r="T103" s="692"/>
      <c r="U103" s="693"/>
      <c r="V103" s="693"/>
      <c r="W103" s="693"/>
      <c r="X103" s="693"/>
      <c r="Y103" s="693"/>
      <c r="Z103" s="693"/>
      <c r="AA103" s="693"/>
    </row>
    <row r="104" spans="4:27" s="682" customFormat="1" x14ac:dyDescent="0.2">
      <c r="D104" s="692"/>
      <c r="E104" s="693"/>
      <c r="F104" s="693"/>
      <c r="G104" s="693"/>
      <c r="H104" s="693"/>
      <c r="I104" s="693"/>
      <c r="J104" s="693"/>
      <c r="K104" s="693"/>
      <c r="L104" s="692"/>
      <c r="M104" s="693"/>
      <c r="N104" s="693"/>
      <c r="O104" s="693"/>
      <c r="P104" s="693"/>
      <c r="Q104" s="693"/>
      <c r="R104" s="693"/>
      <c r="S104" s="693"/>
      <c r="T104" s="692"/>
      <c r="U104" s="693"/>
      <c r="V104" s="693"/>
      <c r="W104" s="693"/>
      <c r="X104" s="693"/>
      <c r="Y104" s="693"/>
      <c r="Z104" s="693"/>
      <c r="AA104" s="693"/>
    </row>
    <row r="105" spans="4:27" s="682" customFormat="1" x14ac:dyDescent="0.2">
      <c r="D105" s="692"/>
      <c r="E105" s="693"/>
      <c r="F105" s="693"/>
      <c r="G105" s="693"/>
      <c r="H105" s="693"/>
      <c r="I105" s="693"/>
      <c r="J105" s="693"/>
      <c r="K105" s="693"/>
      <c r="L105" s="692"/>
      <c r="M105" s="693"/>
      <c r="N105" s="693"/>
      <c r="O105" s="693"/>
      <c r="P105" s="693"/>
      <c r="Q105" s="693"/>
      <c r="R105" s="693"/>
      <c r="S105" s="693"/>
      <c r="T105" s="692"/>
      <c r="U105" s="693"/>
      <c r="V105" s="693"/>
      <c r="W105" s="693"/>
      <c r="X105" s="693"/>
      <c r="Y105" s="693"/>
      <c r="Z105" s="693"/>
      <c r="AA105" s="693"/>
    </row>
    <row r="106" spans="4:27" s="682" customFormat="1" x14ac:dyDescent="0.2">
      <c r="D106" s="692"/>
      <c r="E106" s="693"/>
      <c r="F106" s="693"/>
      <c r="G106" s="693"/>
      <c r="H106" s="693"/>
      <c r="I106" s="693"/>
      <c r="J106" s="693"/>
      <c r="K106" s="693"/>
      <c r="L106" s="692"/>
      <c r="M106" s="693"/>
      <c r="N106" s="693"/>
      <c r="O106" s="693"/>
      <c r="P106" s="693"/>
      <c r="Q106" s="693"/>
      <c r="R106" s="693"/>
      <c r="S106" s="693"/>
      <c r="T106" s="692"/>
      <c r="U106" s="693"/>
      <c r="V106" s="693"/>
      <c r="W106" s="693"/>
      <c r="X106" s="693"/>
      <c r="Y106" s="693"/>
      <c r="Z106" s="693"/>
      <c r="AA106" s="693"/>
    </row>
    <row r="107" spans="4:27" s="682" customFormat="1" x14ac:dyDescent="0.2">
      <c r="D107" s="692"/>
      <c r="E107" s="693"/>
      <c r="F107" s="693"/>
      <c r="G107" s="693"/>
      <c r="H107" s="693"/>
      <c r="I107" s="693"/>
      <c r="J107" s="693"/>
      <c r="K107" s="693"/>
      <c r="L107" s="692"/>
      <c r="M107" s="693"/>
      <c r="N107" s="693"/>
      <c r="O107" s="693"/>
      <c r="P107" s="693"/>
      <c r="Q107" s="693"/>
      <c r="R107" s="693"/>
      <c r="S107" s="693"/>
      <c r="T107" s="692"/>
      <c r="U107" s="693"/>
      <c r="V107" s="693"/>
      <c r="W107" s="693"/>
      <c r="X107" s="693"/>
      <c r="Y107" s="693"/>
      <c r="Z107" s="693"/>
      <c r="AA107" s="693"/>
    </row>
    <row r="108" spans="4:27" s="682" customFormat="1" x14ac:dyDescent="0.2">
      <c r="D108" s="692"/>
      <c r="E108" s="693"/>
      <c r="F108" s="693"/>
      <c r="G108" s="693"/>
      <c r="H108" s="693"/>
      <c r="I108" s="693"/>
      <c r="J108" s="693"/>
      <c r="K108" s="693"/>
      <c r="L108" s="692"/>
      <c r="M108" s="693"/>
      <c r="N108" s="693"/>
      <c r="O108" s="693"/>
      <c r="P108" s="693"/>
      <c r="Q108" s="693"/>
      <c r="R108" s="693"/>
      <c r="S108" s="693"/>
      <c r="T108" s="692"/>
      <c r="U108" s="693"/>
      <c r="V108" s="693"/>
      <c r="W108" s="693"/>
      <c r="X108" s="693"/>
      <c r="Y108" s="693"/>
      <c r="Z108" s="693"/>
      <c r="AA108" s="693"/>
    </row>
    <row r="109" spans="4:27" s="682" customFormat="1" x14ac:dyDescent="0.2">
      <c r="D109" s="692"/>
      <c r="E109" s="693"/>
      <c r="F109" s="693"/>
      <c r="G109" s="693"/>
      <c r="H109" s="693"/>
      <c r="I109" s="693"/>
      <c r="J109" s="693"/>
      <c r="K109" s="693"/>
      <c r="L109" s="692"/>
      <c r="M109" s="693"/>
      <c r="N109" s="693"/>
      <c r="O109" s="693"/>
      <c r="P109" s="693"/>
      <c r="Q109" s="693"/>
      <c r="R109" s="693"/>
      <c r="S109" s="693"/>
      <c r="T109" s="692"/>
      <c r="U109" s="693"/>
      <c r="V109" s="693"/>
      <c r="W109" s="693"/>
      <c r="X109" s="693"/>
      <c r="Y109" s="693"/>
      <c r="Z109" s="693"/>
      <c r="AA109" s="693"/>
    </row>
    <row r="110" spans="4:27" s="682" customFormat="1" x14ac:dyDescent="0.2">
      <c r="D110" s="692"/>
      <c r="E110" s="693"/>
      <c r="F110" s="693"/>
      <c r="G110" s="693"/>
      <c r="H110" s="693"/>
      <c r="I110" s="693"/>
      <c r="J110" s="693"/>
      <c r="K110" s="693"/>
      <c r="L110" s="692"/>
      <c r="M110" s="693"/>
      <c r="N110" s="693"/>
      <c r="O110" s="693"/>
      <c r="P110" s="693"/>
      <c r="Q110" s="693"/>
      <c r="R110" s="693"/>
      <c r="S110" s="693"/>
      <c r="T110" s="692"/>
      <c r="U110" s="693"/>
      <c r="V110" s="693"/>
      <c r="W110" s="693"/>
      <c r="X110" s="693"/>
      <c r="Y110" s="693"/>
      <c r="Z110" s="693"/>
      <c r="AA110" s="693"/>
    </row>
    <row r="111" spans="4:27" s="682" customFormat="1" x14ac:dyDescent="0.2">
      <c r="D111" s="692"/>
      <c r="E111" s="693"/>
      <c r="F111" s="693"/>
      <c r="G111" s="693"/>
      <c r="H111" s="693"/>
      <c r="I111" s="693"/>
      <c r="J111" s="693"/>
      <c r="K111" s="693"/>
      <c r="L111" s="692"/>
      <c r="M111" s="693"/>
      <c r="N111" s="693"/>
      <c r="O111" s="693"/>
      <c r="P111" s="693"/>
      <c r="Q111" s="693"/>
      <c r="R111" s="693"/>
      <c r="S111" s="693"/>
      <c r="T111" s="692"/>
      <c r="U111" s="693"/>
      <c r="V111" s="693"/>
      <c r="W111" s="693"/>
      <c r="X111" s="693"/>
      <c r="Y111" s="693"/>
      <c r="Z111" s="693"/>
      <c r="AA111" s="693"/>
    </row>
    <row r="112" spans="4:27" s="682" customFormat="1" x14ac:dyDescent="0.2">
      <c r="D112" s="692"/>
      <c r="E112" s="693"/>
      <c r="F112" s="693"/>
      <c r="G112" s="693"/>
      <c r="H112" s="693"/>
      <c r="I112" s="693"/>
      <c r="J112" s="693"/>
      <c r="K112" s="693"/>
      <c r="L112" s="692"/>
      <c r="M112" s="693"/>
      <c r="N112" s="693"/>
      <c r="O112" s="693"/>
      <c r="P112" s="693"/>
      <c r="Q112" s="693"/>
      <c r="R112" s="693"/>
      <c r="S112" s="693"/>
      <c r="T112" s="692"/>
      <c r="U112" s="693"/>
      <c r="V112" s="693"/>
      <c r="W112" s="693"/>
      <c r="X112" s="693"/>
      <c r="Y112" s="693"/>
      <c r="Z112" s="693"/>
      <c r="AA112" s="693"/>
    </row>
    <row r="113" spans="4:27" s="682" customFormat="1" x14ac:dyDescent="0.2">
      <c r="D113" s="692"/>
      <c r="E113" s="693"/>
      <c r="F113" s="693"/>
      <c r="G113" s="693"/>
      <c r="H113" s="693"/>
      <c r="I113" s="693"/>
      <c r="J113" s="693"/>
      <c r="K113" s="693"/>
      <c r="L113" s="692"/>
      <c r="M113" s="693"/>
      <c r="N113" s="693"/>
      <c r="O113" s="693"/>
      <c r="P113" s="693"/>
      <c r="Q113" s="693"/>
      <c r="R113" s="693"/>
      <c r="S113" s="693"/>
      <c r="T113" s="692"/>
      <c r="U113" s="693"/>
      <c r="V113" s="693"/>
      <c r="W113" s="693"/>
      <c r="X113" s="693"/>
      <c r="Y113" s="693"/>
      <c r="Z113" s="693"/>
      <c r="AA113" s="693"/>
    </row>
    <row r="114" spans="4:27" s="682" customFormat="1" x14ac:dyDescent="0.2">
      <c r="D114" s="692"/>
      <c r="E114" s="693"/>
      <c r="F114" s="693"/>
      <c r="G114" s="693"/>
      <c r="H114" s="693"/>
      <c r="I114" s="693"/>
      <c r="J114" s="693"/>
      <c r="K114" s="693"/>
      <c r="L114" s="692"/>
      <c r="M114" s="693"/>
      <c r="N114" s="693"/>
      <c r="O114" s="693"/>
      <c r="P114" s="693"/>
      <c r="Q114" s="693"/>
      <c r="R114" s="693"/>
      <c r="S114" s="693"/>
      <c r="T114" s="692"/>
      <c r="U114" s="693"/>
      <c r="V114" s="693"/>
      <c r="W114" s="693"/>
      <c r="X114" s="693"/>
      <c r="Y114" s="693"/>
      <c r="Z114" s="693"/>
      <c r="AA114" s="693"/>
    </row>
    <row r="115" spans="4:27" s="682" customFormat="1" x14ac:dyDescent="0.2">
      <c r="D115" s="692"/>
      <c r="E115" s="693"/>
      <c r="F115" s="693"/>
      <c r="G115" s="693"/>
      <c r="H115" s="693"/>
      <c r="I115" s="693"/>
      <c r="J115" s="693"/>
      <c r="K115" s="693"/>
      <c r="L115" s="692"/>
      <c r="M115" s="693"/>
      <c r="N115" s="693"/>
      <c r="O115" s="693"/>
      <c r="P115" s="693"/>
      <c r="Q115" s="693"/>
      <c r="R115" s="693"/>
      <c r="S115" s="693"/>
      <c r="T115" s="692"/>
      <c r="U115" s="693"/>
      <c r="V115" s="693"/>
      <c r="W115" s="693"/>
      <c r="X115" s="693"/>
      <c r="Y115" s="693"/>
      <c r="Z115" s="693"/>
      <c r="AA115" s="693"/>
    </row>
    <row r="116" spans="4:27" s="682" customFormat="1" x14ac:dyDescent="0.2">
      <c r="D116" s="692"/>
      <c r="E116" s="693"/>
      <c r="F116" s="693"/>
      <c r="G116" s="693"/>
      <c r="H116" s="693"/>
      <c r="I116" s="693"/>
      <c r="J116" s="693"/>
      <c r="K116" s="693"/>
      <c r="L116" s="692"/>
      <c r="M116" s="693"/>
      <c r="N116" s="693"/>
      <c r="O116" s="693"/>
      <c r="P116" s="693"/>
      <c r="Q116" s="693"/>
      <c r="R116" s="693"/>
      <c r="S116" s="693"/>
      <c r="T116" s="692"/>
      <c r="U116" s="693"/>
      <c r="V116" s="693"/>
      <c r="W116" s="693"/>
      <c r="X116" s="693"/>
      <c r="Y116" s="693"/>
      <c r="Z116" s="693"/>
      <c r="AA116" s="693"/>
    </row>
    <row r="117" spans="4:27" s="682" customFormat="1" x14ac:dyDescent="0.2">
      <c r="D117" s="692"/>
      <c r="E117" s="693"/>
      <c r="F117" s="693"/>
      <c r="G117" s="693"/>
      <c r="H117" s="693"/>
      <c r="I117" s="693"/>
      <c r="J117" s="693"/>
      <c r="K117" s="693"/>
      <c r="L117" s="692"/>
      <c r="M117" s="693"/>
      <c r="N117" s="693"/>
      <c r="O117" s="693"/>
      <c r="P117" s="693"/>
      <c r="Q117" s="693"/>
      <c r="R117" s="693"/>
      <c r="S117" s="693"/>
      <c r="T117" s="692"/>
      <c r="U117" s="693"/>
      <c r="V117" s="693"/>
      <c r="W117" s="693"/>
      <c r="X117" s="693"/>
      <c r="Y117" s="693"/>
      <c r="Z117" s="693"/>
      <c r="AA117" s="693"/>
    </row>
    <row r="118" spans="4:27" s="682" customFormat="1" x14ac:dyDescent="0.2">
      <c r="D118" s="692"/>
      <c r="E118" s="693"/>
      <c r="F118" s="693"/>
      <c r="G118" s="693"/>
      <c r="H118" s="693"/>
      <c r="I118" s="693"/>
      <c r="J118" s="693"/>
      <c r="K118" s="693"/>
      <c r="L118" s="692"/>
      <c r="M118" s="693"/>
      <c r="N118" s="693"/>
      <c r="O118" s="693"/>
      <c r="P118" s="693"/>
      <c r="Q118" s="693"/>
      <c r="R118" s="693"/>
      <c r="S118" s="693"/>
      <c r="T118" s="692"/>
      <c r="U118" s="693"/>
      <c r="V118" s="693"/>
      <c r="W118" s="693"/>
      <c r="X118" s="693"/>
      <c r="Y118" s="693"/>
      <c r="Z118" s="693"/>
      <c r="AA118" s="693"/>
    </row>
    <row r="119" spans="4:27" s="682" customFormat="1" x14ac:dyDescent="0.2">
      <c r="D119" s="692"/>
      <c r="E119" s="693"/>
      <c r="F119" s="693"/>
      <c r="G119" s="693"/>
      <c r="H119" s="693"/>
      <c r="I119" s="693"/>
      <c r="J119" s="693"/>
      <c r="K119" s="693"/>
      <c r="L119" s="692"/>
      <c r="M119" s="693"/>
      <c r="N119" s="693"/>
      <c r="O119" s="693"/>
      <c r="P119" s="693"/>
      <c r="Q119" s="693"/>
      <c r="R119" s="693"/>
      <c r="S119" s="693"/>
      <c r="T119" s="692"/>
      <c r="U119" s="693"/>
      <c r="V119" s="693"/>
      <c r="W119" s="693"/>
      <c r="X119" s="693"/>
      <c r="Y119" s="693"/>
      <c r="Z119" s="693"/>
      <c r="AA119" s="693"/>
    </row>
    <row r="120" spans="4:27" s="682" customFormat="1" x14ac:dyDescent="0.2">
      <c r="D120" s="692"/>
      <c r="E120" s="693"/>
      <c r="F120" s="693"/>
      <c r="G120" s="693"/>
      <c r="H120" s="693"/>
      <c r="I120" s="693"/>
      <c r="J120" s="693"/>
      <c r="K120" s="693"/>
      <c r="L120" s="692"/>
      <c r="M120" s="693"/>
      <c r="N120" s="693"/>
      <c r="O120" s="693"/>
      <c r="P120" s="693"/>
      <c r="Q120" s="693"/>
      <c r="R120" s="693"/>
      <c r="S120" s="693"/>
      <c r="T120" s="692"/>
      <c r="U120" s="693"/>
      <c r="V120" s="693"/>
      <c r="W120" s="693"/>
      <c r="X120" s="693"/>
      <c r="Y120" s="693"/>
      <c r="Z120" s="693"/>
      <c r="AA120" s="693"/>
    </row>
    <row r="121" spans="4:27" s="682" customFormat="1" x14ac:dyDescent="0.2">
      <c r="D121" s="692"/>
      <c r="E121" s="693"/>
      <c r="F121" s="693"/>
      <c r="G121" s="693"/>
      <c r="H121" s="693"/>
      <c r="I121" s="693"/>
      <c r="J121" s="693"/>
      <c r="K121" s="693"/>
      <c r="L121" s="692"/>
      <c r="M121" s="693"/>
      <c r="N121" s="693"/>
      <c r="O121" s="693"/>
      <c r="P121" s="693"/>
      <c r="Q121" s="693"/>
      <c r="R121" s="693"/>
      <c r="S121" s="693"/>
      <c r="T121" s="692"/>
      <c r="U121" s="693"/>
      <c r="V121" s="693"/>
      <c r="W121" s="693"/>
      <c r="X121" s="693"/>
      <c r="Y121" s="693"/>
      <c r="Z121" s="693"/>
      <c r="AA121" s="693"/>
    </row>
    <row r="122" spans="4:27" s="682" customFormat="1" x14ac:dyDescent="0.2">
      <c r="D122" s="692"/>
      <c r="E122" s="693"/>
      <c r="F122" s="693"/>
      <c r="G122" s="693"/>
      <c r="H122" s="693"/>
      <c r="I122" s="693"/>
      <c r="J122" s="693"/>
      <c r="K122" s="693"/>
      <c r="L122" s="692"/>
      <c r="M122" s="693"/>
      <c r="N122" s="693"/>
      <c r="O122" s="693"/>
      <c r="P122" s="693"/>
      <c r="Q122" s="693"/>
      <c r="R122" s="693"/>
      <c r="S122" s="693"/>
      <c r="T122" s="692"/>
      <c r="U122" s="693"/>
      <c r="V122" s="693"/>
      <c r="W122" s="693"/>
      <c r="X122" s="693"/>
      <c r="Y122" s="693"/>
      <c r="Z122" s="693"/>
      <c r="AA122" s="693"/>
    </row>
    <row r="123" spans="4:27" s="682" customFormat="1" x14ac:dyDescent="0.2">
      <c r="D123" s="692"/>
      <c r="E123" s="693"/>
      <c r="F123" s="693"/>
      <c r="G123" s="693"/>
      <c r="H123" s="693"/>
      <c r="I123" s="693"/>
      <c r="J123" s="693"/>
      <c r="K123" s="693"/>
      <c r="L123" s="692"/>
      <c r="M123" s="693"/>
      <c r="N123" s="693"/>
      <c r="O123" s="693"/>
      <c r="P123" s="693"/>
      <c r="Q123" s="693"/>
      <c r="R123" s="693"/>
      <c r="S123" s="693"/>
      <c r="T123" s="692"/>
      <c r="U123" s="693"/>
      <c r="V123" s="693"/>
      <c r="W123" s="693"/>
      <c r="X123" s="693"/>
      <c r="Y123" s="693"/>
      <c r="Z123" s="693"/>
      <c r="AA123" s="693"/>
    </row>
    <row r="124" spans="4:27" s="682" customFormat="1" x14ac:dyDescent="0.2">
      <c r="D124" s="692"/>
      <c r="E124" s="693"/>
      <c r="F124" s="693"/>
      <c r="G124" s="693"/>
      <c r="H124" s="693"/>
      <c r="I124" s="693"/>
      <c r="J124" s="693"/>
      <c r="K124" s="693"/>
      <c r="L124" s="692"/>
      <c r="M124" s="693"/>
      <c r="N124" s="693"/>
      <c r="O124" s="693"/>
      <c r="P124" s="693"/>
      <c r="Q124" s="693"/>
      <c r="R124" s="693"/>
      <c r="S124" s="693"/>
      <c r="T124" s="692"/>
      <c r="U124" s="693"/>
      <c r="V124" s="693"/>
      <c r="W124" s="693"/>
      <c r="X124" s="693"/>
      <c r="Y124" s="693"/>
      <c r="Z124" s="693"/>
      <c r="AA124" s="693"/>
    </row>
    <row r="125" spans="4:27" s="682" customFormat="1" x14ac:dyDescent="0.2">
      <c r="D125" s="692"/>
      <c r="E125" s="693"/>
      <c r="F125" s="693"/>
      <c r="G125" s="693"/>
      <c r="H125" s="693"/>
      <c r="I125" s="693"/>
      <c r="J125" s="693"/>
      <c r="K125" s="693"/>
      <c r="L125" s="692"/>
      <c r="M125" s="693"/>
      <c r="N125" s="693"/>
      <c r="O125" s="693"/>
      <c r="P125" s="693"/>
      <c r="Q125" s="693"/>
      <c r="R125" s="693"/>
      <c r="S125" s="693"/>
      <c r="T125" s="692"/>
      <c r="U125" s="693"/>
      <c r="V125" s="693"/>
      <c r="W125" s="693"/>
      <c r="X125" s="693"/>
      <c r="Y125" s="693"/>
      <c r="Z125" s="693"/>
      <c r="AA125" s="693"/>
    </row>
    <row r="126" spans="4:27" s="682" customFormat="1" x14ac:dyDescent="0.2">
      <c r="D126" s="692"/>
      <c r="E126" s="693"/>
      <c r="F126" s="693"/>
      <c r="G126" s="693"/>
      <c r="H126" s="693"/>
      <c r="I126" s="693"/>
      <c r="J126" s="693"/>
      <c r="K126" s="693"/>
      <c r="L126" s="692"/>
      <c r="M126" s="693"/>
      <c r="N126" s="693"/>
      <c r="O126" s="693"/>
      <c r="P126" s="693"/>
      <c r="Q126" s="693"/>
      <c r="R126" s="693"/>
      <c r="S126" s="693"/>
      <c r="T126" s="692"/>
      <c r="U126" s="693"/>
      <c r="V126" s="693"/>
      <c r="W126" s="693"/>
      <c r="X126" s="693"/>
      <c r="Y126" s="693"/>
      <c r="Z126" s="693"/>
      <c r="AA126" s="693"/>
    </row>
    <row r="127" spans="4:27" s="682" customFormat="1" x14ac:dyDescent="0.2">
      <c r="D127" s="692"/>
      <c r="E127" s="693"/>
      <c r="F127" s="693"/>
      <c r="G127" s="693"/>
      <c r="H127" s="693"/>
      <c r="I127" s="693"/>
      <c r="J127" s="693"/>
      <c r="K127" s="693"/>
      <c r="L127" s="692"/>
      <c r="M127" s="693"/>
      <c r="N127" s="693"/>
      <c r="O127" s="693"/>
      <c r="P127" s="693"/>
      <c r="Q127" s="693"/>
      <c r="R127" s="693"/>
      <c r="S127" s="693"/>
      <c r="T127" s="692"/>
      <c r="U127" s="693"/>
      <c r="V127" s="693"/>
      <c r="W127" s="693"/>
      <c r="X127" s="693"/>
      <c r="Y127" s="693"/>
      <c r="Z127" s="693"/>
      <c r="AA127" s="693"/>
    </row>
    <row r="128" spans="4:27" s="682" customFormat="1" x14ac:dyDescent="0.2">
      <c r="D128" s="692"/>
      <c r="E128" s="693"/>
      <c r="F128" s="693"/>
      <c r="G128" s="693"/>
      <c r="H128" s="693"/>
      <c r="I128" s="693"/>
      <c r="J128" s="693"/>
      <c r="K128" s="693"/>
      <c r="L128" s="692"/>
      <c r="M128" s="693"/>
      <c r="N128" s="693"/>
      <c r="O128" s="693"/>
      <c r="P128" s="693"/>
      <c r="Q128" s="693"/>
      <c r="R128" s="693"/>
      <c r="S128" s="693"/>
      <c r="T128" s="692"/>
      <c r="U128" s="693"/>
      <c r="V128" s="693"/>
      <c r="W128" s="693"/>
      <c r="X128" s="693"/>
      <c r="Y128" s="693"/>
      <c r="Z128" s="693"/>
      <c r="AA128" s="693"/>
    </row>
    <row r="129" spans="4:27" s="682" customFormat="1" x14ac:dyDescent="0.2">
      <c r="D129" s="692"/>
      <c r="E129" s="693"/>
      <c r="F129" s="693"/>
      <c r="G129" s="693"/>
      <c r="H129" s="693"/>
      <c r="I129" s="693"/>
      <c r="J129" s="693"/>
      <c r="K129" s="693"/>
      <c r="L129" s="692"/>
      <c r="M129" s="693"/>
      <c r="N129" s="693"/>
      <c r="O129" s="693"/>
      <c r="P129" s="693"/>
      <c r="Q129" s="693"/>
      <c r="R129" s="693"/>
      <c r="S129" s="693"/>
      <c r="T129" s="692"/>
      <c r="U129" s="693"/>
      <c r="V129" s="693"/>
      <c r="W129" s="693"/>
      <c r="X129" s="693"/>
      <c r="Y129" s="693"/>
      <c r="Z129" s="693"/>
      <c r="AA129" s="693"/>
    </row>
    <row r="130" spans="4:27" s="682" customFormat="1" x14ac:dyDescent="0.2">
      <c r="D130" s="692"/>
      <c r="E130" s="693"/>
      <c r="F130" s="693"/>
      <c r="G130" s="693"/>
      <c r="H130" s="693"/>
      <c r="I130" s="693"/>
      <c r="J130" s="693"/>
      <c r="K130" s="693"/>
      <c r="L130" s="692"/>
      <c r="M130" s="693"/>
      <c r="N130" s="693"/>
      <c r="O130" s="693"/>
      <c r="P130" s="693"/>
      <c r="Q130" s="693"/>
      <c r="R130" s="693"/>
      <c r="S130" s="693"/>
      <c r="T130" s="692"/>
      <c r="U130" s="693"/>
      <c r="V130" s="693"/>
      <c r="W130" s="693"/>
      <c r="X130" s="693"/>
      <c r="Y130" s="693"/>
      <c r="Z130" s="693"/>
      <c r="AA130" s="693"/>
    </row>
    <row r="131" spans="4:27" s="682" customFormat="1" x14ac:dyDescent="0.2">
      <c r="D131" s="692"/>
      <c r="E131" s="693"/>
      <c r="F131" s="693"/>
      <c r="G131" s="693"/>
      <c r="H131" s="693"/>
      <c r="I131" s="693"/>
      <c r="J131" s="693"/>
      <c r="K131" s="693"/>
      <c r="L131" s="692"/>
      <c r="M131" s="693"/>
      <c r="N131" s="693"/>
      <c r="O131" s="693"/>
      <c r="P131" s="693"/>
      <c r="Q131" s="693"/>
      <c r="R131" s="693"/>
      <c r="S131" s="693"/>
      <c r="T131" s="692"/>
      <c r="U131" s="693"/>
      <c r="V131" s="693"/>
      <c r="W131" s="693"/>
      <c r="X131" s="693"/>
      <c r="Y131" s="693"/>
      <c r="Z131" s="693"/>
      <c r="AA131" s="693"/>
    </row>
    <row r="132" spans="4:27" s="682" customFormat="1" x14ac:dyDescent="0.2">
      <c r="D132" s="692"/>
      <c r="E132" s="693"/>
      <c r="F132" s="693"/>
      <c r="G132" s="693"/>
      <c r="H132" s="693"/>
      <c r="I132" s="693"/>
      <c r="J132" s="693"/>
      <c r="K132" s="693"/>
      <c r="L132" s="692"/>
      <c r="M132" s="693"/>
      <c r="N132" s="693"/>
      <c r="O132" s="693"/>
      <c r="P132" s="693"/>
      <c r="Q132" s="693"/>
      <c r="R132" s="693"/>
      <c r="S132" s="693"/>
      <c r="T132" s="692"/>
      <c r="U132" s="693"/>
      <c r="V132" s="693"/>
      <c r="W132" s="693"/>
      <c r="X132" s="693"/>
      <c r="Y132" s="693"/>
      <c r="Z132" s="693"/>
      <c r="AA132" s="693"/>
    </row>
    <row r="133" spans="4:27" s="682" customFormat="1" x14ac:dyDescent="0.2">
      <c r="D133" s="692"/>
      <c r="E133" s="693"/>
      <c r="F133" s="693"/>
      <c r="G133" s="693"/>
      <c r="H133" s="693"/>
      <c r="I133" s="693"/>
      <c r="J133" s="693"/>
      <c r="K133" s="693"/>
      <c r="L133" s="692"/>
      <c r="M133" s="693"/>
      <c r="N133" s="693"/>
      <c r="O133" s="693"/>
      <c r="P133" s="693"/>
      <c r="Q133" s="693"/>
      <c r="R133" s="693"/>
      <c r="S133" s="693"/>
      <c r="T133" s="692"/>
      <c r="U133" s="693"/>
      <c r="V133" s="693"/>
      <c r="W133" s="693"/>
      <c r="X133" s="693"/>
      <c r="Y133" s="693"/>
      <c r="Z133" s="693"/>
      <c r="AA133" s="693"/>
    </row>
    <row r="134" spans="4:27" s="682" customFormat="1" x14ac:dyDescent="0.2">
      <c r="D134" s="692"/>
      <c r="E134" s="693"/>
      <c r="F134" s="693"/>
      <c r="G134" s="693"/>
      <c r="H134" s="693"/>
      <c r="I134" s="693"/>
      <c r="J134" s="693"/>
      <c r="K134" s="693"/>
      <c r="L134" s="692"/>
      <c r="M134" s="693"/>
      <c r="N134" s="693"/>
      <c r="O134" s="693"/>
      <c r="P134" s="693"/>
      <c r="Q134" s="693"/>
      <c r="R134" s="693"/>
      <c r="S134" s="693"/>
      <c r="T134" s="692"/>
      <c r="U134" s="693"/>
      <c r="V134" s="693"/>
      <c r="W134" s="693"/>
      <c r="X134" s="693"/>
      <c r="Y134" s="693"/>
      <c r="Z134" s="693"/>
      <c r="AA134" s="693"/>
    </row>
    <row r="135" spans="4:27" s="682" customFormat="1" x14ac:dyDescent="0.2">
      <c r="D135" s="692"/>
      <c r="E135" s="693"/>
      <c r="F135" s="693"/>
      <c r="G135" s="693"/>
      <c r="H135" s="693"/>
      <c r="I135" s="693"/>
      <c r="J135" s="693"/>
      <c r="K135" s="693"/>
      <c r="L135" s="692"/>
      <c r="M135" s="693"/>
      <c r="N135" s="693"/>
      <c r="O135" s="693"/>
      <c r="P135" s="693"/>
      <c r="Q135" s="693"/>
      <c r="R135" s="693"/>
      <c r="S135" s="693"/>
      <c r="T135" s="692"/>
      <c r="U135" s="693"/>
      <c r="V135" s="693"/>
      <c r="W135" s="693"/>
      <c r="X135" s="693"/>
      <c r="Y135" s="693"/>
      <c r="Z135" s="693"/>
      <c r="AA135" s="693"/>
    </row>
    <row r="136" spans="4:27" s="682" customFormat="1" x14ac:dyDescent="0.2">
      <c r="D136" s="692"/>
      <c r="E136" s="693"/>
      <c r="F136" s="693"/>
      <c r="G136" s="693"/>
      <c r="H136" s="693"/>
      <c r="I136" s="693"/>
      <c r="J136" s="693"/>
      <c r="K136" s="693"/>
      <c r="L136" s="692"/>
      <c r="M136" s="693"/>
      <c r="N136" s="693"/>
      <c r="O136" s="693"/>
      <c r="P136" s="693"/>
      <c r="Q136" s="693"/>
      <c r="R136" s="693"/>
      <c r="S136" s="693"/>
      <c r="T136" s="692"/>
      <c r="U136" s="693"/>
      <c r="V136" s="693"/>
      <c r="W136" s="693"/>
      <c r="X136" s="693"/>
      <c r="Y136" s="693"/>
      <c r="Z136" s="693"/>
      <c r="AA136" s="693"/>
    </row>
    <row r="137" spans="4:27" s="682" customFormat="1" x14ac:dyDescent="0.2">
      <c r="D137" s="692"/>
      <c r="E137" s="693"/>
      <c r="F137" s="693"/>
      <c r="G137" s="693"/>
      <c r="H137" s="693"/>
      <c r="I137" s="693"/>
      <c r="J137" s="693"/>
      <c r="K137" s="693"/>
      <c r="L137" s="692"/>
      <c r="M137" s="693"/>
      <c r="N137" s="693"/>
      <c r="O137" s="693"/>
      <c r="P137" s="693"/>
      <c r="Q137" s="693"/>
      <c r="R137" s="693"/>
      <c r="S137" s="693"/>
      <c r="T137" s="692"/>
      <c r="U137" s="693"/>
      <c r="V137" s="693"/>
      <c r="W137" s="693"/>
      <c r="X137" s="693"/>
      <c r="Y137" s="693"/>
      <c r="Z137" s="693"/>
      <c r="AA137" s="693"/>
    </row>
    <row r="138" spans="4:27" s="682" customFormat="1" x14ac:dyDescent="0.2">
      <c r="D138" s="692"/>
      <c r="E138" s="693"/>
      <c r="F138" s="693"/>
      <c r="G138" s="693"/>
      <c r="H138" s="693"/>
      <c r="I138" s="693"/>
      <c r="J138" s="693"/>
      <c r="K138" s="693"/>
      <c r="L138" s="692"/>
      <c r="M138" s="693"/>
      <c r="N138" s="693"/>
      <c r="O138" s="693"/>
      <c r="P138" s="693"/>
      <c r="Q138" s="693"/>
      <c r="R138" s="693"/>
      <c r="S138" s="693"/>
      <c r="T138" s="692"/>
      <c r="U138" s="693"/>
      <c r="V138" s="693"/>
      <c r="W138" s="693"/>
      <c r="X138" s="693"/>
      <c r="Y138" s="693"/>
      <c r="Z138" s="693"/>
      <c r="AA138" s="693"/>
    </row>
    <row r="139" spans="4:27" s="682" customFormat="1" x14ac:dyDescent="0.2">
      <c r="D139" s="692"/>
      <c r="E139" s="693"/>
      <c r="F139" s="693"/>
      <c r="G139" s="693"/>
      <c r="H139" s="693"/>
      <c r="I139" s="693"/>
      <c r="J139" s="693"/>
      <c r="K139" s="693"/>
      <c r="L139" s="692"/>
      <c r="M139" s="693"/>
      <c r="N139" s="693"/>
      <c r="O139" s="693"/>
      <c r="P139" s="693"/>
      <c r="Q139" s="693"/>
      <c r="R139" s="693"/>
      <c r="S139" s="693"/>
      <c r="T139" s="692"/>
      <c r="U139" s="693"/>
      <c r="V139" s="693"/>
      <c r="W139" s="693"/>
      <c r="X139" s="693"/>
      <c r="Y139" s="693"/>
      <c r="Z139" s="693"/>
      <c r="AA139" s="693"/>
    </row>
    <row r="140" spans="4:27" s="682" customFormat="1" x14ac:dyDescent="0.2">
      <c r="D140" s="692"/>
      <c r="E140" s="693"/>
      <c r="F140" s="693"/>
      <c r="G140" s="693"/>
      <c r="H140" s="693"/>
      <c r="I140" s="693"/>
      <c r="J140" s="693"/>
      <c r="K140" s="693"/>
      <c r="L140" s="692"/>
      <c r="M140" s="693"/>
      <c r="N140" s="693"/>
      <c r="O140" s="693"/>
      <c r="P140" s="693"/>
      <c r="Q140" s="693"/>
      <c r="R140" s="693"/>
      <c r="S140" s="693"/>
      <c r="T140" s="692"/>
      <c r="U140" s="693"/>
      <c r="V140" s="693"/>
      <c r="W140" s="693"/>
      <c r="X140" s="693"/>
      <c r="Y140" s="693"/>
      <c r="Z140" s="693"/>
      <c r="AA140" s="693"/>
    </row>
    <row r="141" spans="4:27" s="682" customFormat="1" x14ac:dyDescent="0.2">
      <c r="D141" s="692"/>
      <c r="E141" s="693"/>
      <c r="F141" s="693"/>
      <c r="G141" s="693"/>
      <c r="H141" s="693"/>
      <c r="I141" s="693"/>
      <c r="J141" s="693"/>
      <c r="K141" s="693"/>
      <c r="L141" s="692"/>
      <c r="M141" s="693"/>
      <c r="N141" s="693"/>
      <c r="O141" s="693"/>
      <c r="P141" s="693"/>
      <c r="Q141" s="693"/>
      <c r="R141" s="693"/>
      <c r="S141" s="693"/>
      <c r="T141" s="692"/>
      <c r="U141" s="693"/>
      <c r="V141" s="693"/>
      <c r="W141" s="693"/>
      <c r="X141" s="693"/>
      <c r="Y141" s="693"/>
      <c r="Z141" s="693"/>
      <c r="AA141" s="693"/>
    </row>
    <row r="142" spans="4:27" s="682" customFormat="1" x14ac:dyDescent="0.2">
      <c r="D142" s="692"/>
      <c r="E142" s="693"/>
      <c r="F142" s="693"/>
      <c r="G142" s="693"/>
      <c r="H142" s="693"/>
      <c r="I142" s="693"/>
      <c r="J142" s="693"/>
      <c r="K142" s="693"/>
      <c r="L142" s="692"/>
      <c r="M142" s="693"/>
      <c r="N142" s="693"/>
      <c r="O142" s="693"/>
      <c r="P142" s="693"/>
      <c r="Q142" s="693"/>
      <c r="R142" s="693"/>
      <c r="S142" s="693"/>
      <c r="T142" s="692"/>
      <c r="U142" s="693"/>
      <c r="V142" s="693"/>
      <c r="W142" s="693"/>
      <c r="X142" s="693"/>
      <c r="Y142" s="693"/>
      <c r="Z142" s="693"/>
      <c r="AA142" s="693"/>
    </row>
    <row r="143" spans="4:27" s="682" customFormat="1" x14ac:dyDescent="0.2">
      <c r="D143" s="692"/>
      <c r="E143" s="693"/>
      <c r="F143" s="693"/>
      <c r="G143" s="693"/>
      <c r="H143" s="693"/>
      <c r="I143" s="693"/>
      <c r="J143" s="693"/>
      <c r="K143" s="693"/>
      <c r="L143" s="692"/>
      <c r="M143" s="693"/>
      <c r="N143" s="693"/>
      <c r="O143" s="693"/>
      <c r="P143" s="693"/>
      <c r="Q143" s="693"/>
      <c r="R143" s="693"/>
      <c r="S143" s="693"/>
      <c r="T143" s="692"/>
      <c r="U143" s="693"/>
      <c r="V143" s="693"/>
      <c r="W143" s="693"/>
      <c r="X143" s="693"/>
      <c r="Y143" s="693"/>
      <c r="Z143" s="693"/>
      <c r="AA143" s="693"/>
    </row>
    <row r="144" spans="4:27" s="682" customFormat="1" x14ac:dyDescent="0.2">
      <c r="D144" s="692"/>
      <c r="E144" s="693"/>
      <c r="F144" s="693"/>
      <c r="G144" s="693"/>
      <c r="H144" s="693"/>
      <c r="I144" s="693"/>
      <c r="J144" s="693"/>
      <c r="K144" s="693"/>
      <c r="L144" s="692"/>
      <c r="M144" s="693"/>
      <c r="N144" s="693"/>
      <c r="O144" s="693"/>
      <c r="P144" s="693"/>
      <c r="Q144" s="693"/>
      <c r="R144" s="693"/>
      <c r="S144" s="693"/>
      <c r="T144" s="692"/>
      <c r="U144" s="693"/>
      <c r="V144" s="693"/>
      <c r="W144" s="693"/>
      <c r="X144" s="693"/>
      <c r="Y144" s="693"/>
      <c r="Z144" s="693"/>
      <c r="AA144" s="693"/>
    </row>
    <row r="145" spans="4:27" s="682" customFormat="1" x14ac:dyDescent="0.2">
      <c r="D145" s="692"/>
      <c r="E145" s="693"/>
      <c r="F145" s="693"/>
      <c r="G145" s="693"/>
      <c r="H145" s="693"/>
      <c r="I145" s="693"/>
      <c r="J145" s="693"/>
      <c r="K145" s="693"/>
      <c r="L145" s="692"/>
      <c r="M145" s="693"/>
      <c r="N145" s="693"/>
      <c r="O145" s="693"/>
      <c r="P145" s="693"/>
      <c r="Q145" s="693"/>
      <c r="R145" s="693"/>
      <c r="S145" s="693"/>
      <c r="T145" s="692"/>
      <c r="U145" s="693"/>
      <c r="V145" s="693"/>
      <c r="W145" s="693"/>
      <c r="X145" s="693"/>
      <c r="Y145" s="693"/>
      <c r="Z145" s="693"/>
      <c r="AA145" s="693"/>
    </row>
    <row r="146" spans="4:27" s="682" customFormat="1" x14ac:dyDescent="0.2">
      <c r="D146" s="692"/>
      <c r="E146" s="693"/>
      <c r="F146" s="693"/>
      <c r="G146" s="693"/>
      <c r="H146" s="693"/>
      <c r="I146" s="693"/>
      <c r="J146" s="693"/>
      <c r="K146" s="693"/>
      <c r="L146" s="692"/>
      <c r="M146" s="693"/>
      <c r="N146" s="693"/>
      <c r="O146" s="693"/>
      <c r="P146" s="693"/>
      <c r="Q146" s="693"/>
      <c r="R146" s="693"/>
      <c r="S146" s="693"/>
      <c r="T146" s="692"/>
      <c r="U146" s="693"/>
      <c r="V146" s="693"/>
      <c r="W146" s="693"/>
      <c r="X146" s="693"/>
      <c r="Y146" s="693"/>
      <c r="Z146" s="693"/>
      <c r="AA146" s="693"/>
    </row>
    <row r="147" spans="4:27" s="682" customFormat="1" x14ac:dyDescent="0.2">
      <c r="D147" s="692"/>
      <c r="E147" s="693"/>
      <c r="F147" s="693"/>
      <c r="G147" s="693"/>
      <c r="H147" s="693"/>
      <c r="I147" s="693"/>
      <c r="J147" s="693"/>
      <c r="K147" s="693"/>
      <c r="L147" s="692"/>
      <c r="M147" s="693"/>
      <c r="N147" s="693"/>
      <c r="O147" s="693"/>
      <c r="P147" s="693"/>
      <c r="Q147" s="693"/>
      <c r="R147" s="693"/>
      <c r="S147" s="693"/>
      <c r="T147" s="692"/>
      <c r="U147" s="693"/>
      <c r="V147" s="693"/>
      <c r="W147" s="693"/>
      <c r="X147" s="693"/>
      <c r="Y147" s="693"/>
      <c r="Z147" s="693"/>
      <c r="AA147" s="693"/>
    </row>
    <row r="148" spans="4:27" s="682" customFormat="1" x14ac:dyDescent="0.2">
      <c r="D148" s="692"/>
      <c r="E148" s="693"/>
      <c r="F148" s="693"/>
      <c r="G148" s="693"/>
      <c r="H148" s="693"/>
      <c r="I148" s="693"/>
      <c r="J148" s="693"/>
      <c r="K148" s="693"/>
      <c r="L148" s="692"/>
      <c r="M148" s="693"/>
      <c r="N148" s="693"/>
      <c r="O148" s="693"/>
      <c r="P148" s="693"/>
      <c r="Q148" s="693"/>
      <c r="R148" s="693"/>
      <c r="S148" s="693"/>
      <c r="T148" s="692"/>
      <c r="U148" s="693"/>
      <c r="V148" s="693"/>
      <c r="W148" s="693"/>
      <c r="X148" s="693"/>
      <c r="Y148" s="693"/>
      <c r="Z148" s="693"/>
      <c r="AA148" s="693"/>
    </row>
    <row r="149" spans="4:27" s="682" customFormat="1" x14ac:dyDescent="0.2">
      <c r="D149" s="692"/>
      <c r="E149" s="693"/>
      <c r="F149" s="693"/>
      <c r="G149" s="693"/>
      <c r="H149" s="693"/>
      <c r="I149" s="693"/>
      <c r="J149" s="693"/>
      <c r="K149" s="693"/>
      <c r="L149" s="692"/>
      <c r="M149" s="693"/>
      <c r="N149" s="693"/>
      <c r="O149" s="693"/>
      <c r="P149" s="693"/>
      <c r="Q149" s="693"/>
      <c r="R149" s="693"/>
      <c r="S149" s="693"/>
      <c r="T149" s="692"/>
      <c r="U149" s="693"/>
      <c r="V149" s="693"/>
      <c r="W149" s="693"/>
      <c r="X149" s="693"/>
      <c r="Y149" s="693"/>
      <c r="Z149" s="693"/>
      <c r="AA149" s="693"/>
    </row>
    <row r="150" spans="4:27" s="682" customFormat="1" x14ac:dyDescent="0.2">
      <c r="D150" s="692"/>
      <c r="E150" s="693"/>
      <c r="F150" s="693"/>
      <c r="G150" s="693"/>
      <c r="H150" s="693"/>
      <c r="I150" s="693"/>
      <c r="J150" s="693"/>
      <c r="K150" s="693"/>
      <c r="L150" s="692"/>
      <c r="M150" s="693"/>
      <c r="N150" s="693"/>
      <c r="O150" s="693"/>
      <c r="P150" s="693"/>
      <c r="Q150" s="693"/>
      <c r="R150" s="693"/>
      <c r="S150" s="693"/>
      <c r="T150" s="692"/>
      <c r="U150" s="693"/>
      <c r="V150" s="693"/>
      <c r="W150" s="693"/>
      <c r="X150" s="693"/>
      <c r="Y150" s="693"/>
      <c r="Z150" s="693"/>
      <c r="AA150" s="693"/>
    </row>
    <row r="151" spans="4:27" s="682" customFormat="1" x14ac:dyDescent="0.2">
      <c r="D151" s="692"/>
      <c r="E151" s="693"/>
      <c r="F151" s="693"/>
      <c r="G151" s="693"/>
      <c r="H151" s="693"/>
      <c r="I151" s="693"/>
      <c r="J151" s="693"/>
      <c r="K151" s="693"/>
      <c r="L151" s="692"/>
      <c r="M151" s="693"/>
      <c r="N151" s="693"/>
      <c r="O151" s="693"/>
      <c r="P151" s="693"/>
      <c r="Q151" s="693"/>
      <c r="R151" s="693"/>
      <c r="S151" s="693"/>
      <c r="T151" s="692"/>
      <c r="U151" s="693"/>
      <c r="V151" s="693"/>
      <c r="W151" s="693"/>
      <c r="X151" s="693"/>
      <c r="Y151" s="693"/>
      <c r="Z151" s="693"/>
      <c r="AA151" s="693"/>
    </row>
    <row r="152" spans="4:27" s="682" customFormat="1" x14ac:dyDescent="0.2">
      <c r="D152" s="692"/>
      <c r="E152" s="693"/>
      <c r="F152" s="693"/>
      <c r="G152" s="693"/>
      <c r="H152" s="693"/>
      <c r="I152" s="693"/>
      <c r="J152" s="693"/>
      <c r="K152" s="693"/>
      <c r="L152" s="692"/>
      <c r="M152" s="693"/>
      <c r="N152" s="693"/>
      <c r="O152" s="693"/>
      <c r="P152" s="693"/>
      <c r="Q152" s="693"/>
      <c r="R152" s="693"/>
      <c r="S152" s="693"/>
      <c r="T152" s="692"/>
      <c r="U152" s="693"/>
      <c r="V152" s="693"/>
      <c r="W152" s="693"/>
      <c r="X152" s="693"/>
      <c r="Y152" s="693"/>
      <c r="Z152" s="693"/>
      <c r="AA152" s="693"/>
    </row>
    <row r="153" spans="4:27" s="682" customFormat="1" x14ac:dyDescent="0.2">
      <c r="D153" s="692"/>
      <c r="E153" s="693"/>
      <c r="F153" s="693"/>
      <c r="G153" s="693"/>
      <c r="H153" s="693"/>
      <c r="I153" s="693"/>
      <c r="J153" s="693"/>
      <c r="K153" s="693"/>
      <c r="L153" s="692"/>
      <c r="M153" s="693"/>
      <c r="N153" s="693"/>
      <c r="O153" s="693"/>
      <c r="P153" s="693"/>
      <c r="Q153" s="693"/>
      <c r="R153" s="693"/>
      <c r="S153" s="693"/>
      <c r="T153" s="692"/>
      <c r="U153" s="693"/>
      <c r="V153" s="693"/>
      <c r="W153" s="693"/>
      <c r="X153" s="693"/>
      <c r="Y153" s="693"/>
      <c r="Z153" s="693"/>
      <c r="AA153" s="693"/>
    </row>
    <row r="154" spans="4:27" s="682" customFormat="1" x14ac:dyDescent="0.2">
      <c r="D154" s="692"/>
      <c r="E154" s="693"/>
      <c r="F154" s="693"/>
      <c r="G154" s="693"/>
      <c r="H154" s="693"/>
      <c r="I154" s="693"/>
      <c r="J154" s="693"/>
      <c r="K154" s="693"/>
      <c r="L154" s="692"/>
      <c r="M154" s="693"/>
      <c r="N154" s="693"/>
      <c r="O154" s="693"/>
      <c r="P154" s="693"/>
      <c r="Q154" s="693"/>
      <c r="R154" s="693"/>
      <c r="S154" s="693"/>
      <c r="T154" s="692"/>
      <c r="U154" s="693"/>
      <c r="V154" s="693"/>
      <c r="W154" s="693"/>
      <c r="X154" s="693"/>
      <c r="Y154" s="693"/>
      <c r="Z154" s="693"/>
      <c r="AA154" s="693"/>
    </row>
    <row r="155" spans="4:27" s="682" customFormat="1" x14ac:dyDescent="0.2">
      <c r="D155" s="692"/>
      <c r="E155" s="693"/>
      <c r="F155" s="693"/>
      <c r="G155" s="693"/>
      <c r="H155" s="693"/>
      <c r="I155" s="693"/>
      <c r="J155" s="693"/>
      <c r="K155" s="693"/>
      <c r="L155" s="692"/>
      <c r="M155" s="693"/>
      <c r="N155" s="693"/>
      <c r="O155" s="693"/>
      <c r="P155" s="693"/>
      <c r="Q155" s="693"/>
      <c r="R155" s="693"/>
      <c r="S155" s="693"/>
      <c r="T155" s="692"/>
      <c r="U155" s="693"/>
      <c r="V155" s="693"/>
      <c r="W155" s="693"/>
      <c r="X155" s="693"/>
      <c r="Y155" s="693"/>
      <c r="Z155" s="693"/>
      <c r="AA155" s="693"/>
    </row>
    <row r="156" spans="4:27" s="682" customFormat="1" x14ac:dyDescent="0.2">
      <c r="D156" s="692"/>
      <c r="E156" s="693"/>
      <c r="F156" s="693"/>
      <c r="G156" s="693"/>
      <c r="H156" s="693"/>
      <c r="I156" s="693"/>
      <c r="J156" s="693"/>
      <c r="K156" s="693"/>
      <c r="L156" s="692"/>
      <c r="M156" s="693"/>
      <c r="N156" s="693"/>
      <c r="O156" s="693"/>
      <c r="P156" s="693"/>
      <c r="Q156" s="693"/>
      <c r="R156" s="693"/>
      <c r="S156" s="693"/>
      <c r="T156" s="692"/>
      <c r="U156" s="693"/>
      <c r="V156" s="693"/>
      <c r="W156" s="693"/>
      <c r="X156" s="693"/>
      <c r="Y156" s="693"/>
      <c r="Z156" s="693"/>
      <c r="AA156" s="693"/>
    </row>
    <row r="157" spans="4:27" s="682" customFormat="1" x14ac:dyDescent="0.2">
      <c r="D157" s="692"/>
      <c r="E157" s="693"/>
      <c r="F157" s="693"/>
      <c r="G157" s="693"/>
      <c r="H157" s="693"/>
      <c r="I157" s="693"/>
      <c r="J157" s="693"/>
      <c r="K157" s="693"/>
      <c r="L157" s="692"/>
      <c r="M157" s="693"/>
      <c r="N157" s="693"/>
      <c r="O157" s="693"/>
      <c r="P157" s="693"/>
      <c r="Q157" s="693"/>
      <c r="R157" s="693"/>
      <c r="S157" s="693"/>
      <c r="T157" s="692"/>
      <c r="U157" s="693"/>
      <c r="V157" s="693"/>
      <c r="W157" s="693"/>
      <c r="X157" s="693"/>
      <c r="Y157" s="693"/>
      <c r="Z157" s="693"/>
      <c r="AA157" s="693"/>
    </row>
    <row r="158" spans="4:27" s="682" customFormat="1" x14ac:dyDescent="0.2">
      <c r="D158" s="692"/>
      <c r="E158" s="693"/>
      <c r="F158" s="693"/>
      <c r="G158" s="693"/>
      <c r="H158" s="693"/>
      <c r="I158" s="693"/>
      <c r="J158" s="693"/>
      <c r="K158" s="693"/>
      <c r="L158" s="692"/>
      <c r="M158" s="693"/>
      <c r="N158" s="693"/>
      <c r="O158" s="693"/>
      <c r="P158" s="693"/>
      <c r="Q158" s="693"/>
      <c r="R158" s="693"/>
      <c r="S158" s="693"/>
      <c r="T158" s="692"/>
      <c r="U158" s="693"/>
      <c r="V158" s="693"/>
      <c r="W158" s="693"/>
      <c r="X158" s="693"/>
      <c r="Y158" s="693"/>
      <c r="Z158" s="693"/>
      <c r="AA158" s="693"/>
    </row>
    <row r="159" spans="4:27" s="682" customFormat="1" x14ac:dyDescent="0.2">
      <c r="D159" s="692"/>
      <c r="E159" s="693"/>
      <c r="F159" s="693"/>
      <c r="G159" s="693"/>
      <c r="H159" s="693"/>
      <c r="I159" s="693"/>
      <c r="J159" s="693"/>
      <c r="K159" s="693"/>
      <c r="L159" s="692"/>
      <c r="M159" s="693"/>
      <c r="N159" s="693"/>
      <c r="O159" s="693"/>
      <c r="P159" s="693"/>
      <c r="Q159" s="693"/>
      <c r="R159" s="693"/>
      <c r="S159" s="693"/>
      <c r="T159" s="692"/>
      <c r="U159" s="693"/>
      <c r="V159" s="693"/>
      <c r="W159" s="693"/>
      <c r="X159" s="693"/>
      <c r="Y159" s="693"/>
      <c r="Z159" s="693"/>
      <c r="AA159" s="693"/>
    </row>
    <row r="160" spans="4:27" s="682" customFormat="1" x14ac:dyDescent="0.2">
      <c r="D160" s="692"/>
      <c r="E160" s="693"/>
      <c r="F160" s="693"/>
      <c r="G160" s="693"/>
      <c r="H160" s="693"/>
      <c r="I160" s="693"/>
      <c r="J160" s="693"/>
      <c r="K160" s="693"/>
      <c r="L160" s="692"/>
      <c r="M160" s="693"/>
      <c r="N160" s="693"/>
      <c r="O160" s="693"/>
      <c r="P160" s="693"/>
      <c r="Q160" s="693"/>
      <c r="R160" s="693"/>
      <c r="S160" s="693"/>
      <c r="T160" s="692"/>
      <c r="U160" s="693"/>
      <c r="V160" s="693"/>
      <c r="W160" s="693"/>
      <c r="X160" s="693"/>
      <c r="Y160" s="693"/>
      <c r="Z160" s="693"/>
      <c r="AA160" s="693"/>
    </row>
    <row r="161" spans="4:27" s="682" customFormat="1" x14ac:dyDescent="0.2">
      <c r="D161" s="692"/>
      <c r="E161" s="693"/>
      <c r="F161" s="693"/>
      <c r="G161" s="693"/>
      <c r="H161" s="693"/>
      <c r="I161" s="693"/>
      <c r="J161" s="693"/>
      <c r="K161" s="693"/>
      <c r="L161" s="692"/>
      <c r="M161" s="693"/>
      <c r="N161" s="693"/>
      <c r="O161" s="693"/>
      <c r="P161" s="693"/>
      <c r="Q161" s="693"/>
      <c r="R161" s="693"/>
      <c r="S161" s="693"/>
      <c r="T161" s="692"/>
      <c r="U161" s="693"/>
      <c r="V161" s="693"/>
      <c r="W161" s="693"/>
      <c r="X161" s="693"/>
      <c r="Y161" s="693"/>
      <c r="Z161" s="693"/>
      <c r="AA161" s="693"/>
    </row>
    <row r="162" spans="4:27" s="682" customFormat="1" x14ac:dyDescent="0.2">
      <c r="D162" s="692"/>
      <c r="E162" s="693"/>
      <c r="F162" s="693"/>
      <c r="G162" s="693"/>
      <c r="H162" s="693"/>
      <c r="I162" s="693"/>
      <c r="J162" s="693"/>
      <c r="K162" s="693"/>
      <c r="L162" s="692"/>
      <c r="M162" s="693"/>
      <c r="N162" s="693"/>
      <c r="O162" s="693"/>
      <c r="P162" s="693"/>
      <c r="Q162" s="693"/>
      <c r="R162" s="693"/>
      <c r="S162" s="693"/>
      <c r="T162" s="692"/>
      <c r="U162" s="693"/>
      <c r="V162" s="693"/>
      <c r="W162" s="693"/>
      <c r="X162" s="693"/>
      <c r="Y162" s="693"/>
      <c r="Z162" s="693"/>
      <c r="AA162" s="693"/>
    </row>
    <row r="163" spans="4:27" s="682" customFormat="1" x14ac:dyDescent="0.2">
      <c r="D163" s="692"/>
      <c r="E163" s="693"/>
      <c r="F163" s="693"/>
      <c r="G163" s="693"/>
      <c r="H163" s="693"/>
      <c r="I163" s="693"/>
      <c r="J163" s="693"/>
      <c r="K163" s="693"/>
      <c r="L163" s="692"/>
      <c r="M163" s="693"/>
      <c r="N163" s="693"/>
      <c r="O163" s="693"/>
      <c r="P163" s="693"/>
      <c r="Q163" s="693"/>
      <c r="R163" s="693"/>
      <c r="S163" s="693"/>
      <c r="T163" s="692"/>
      <c r="U163" s="693"/>
      <c r="V163" s="693"/>
      <c r="W163" s="693"/>
      <c r="X163" s="693"/>
      <c r="Y163" s="693"/>
      <c r="Z163" s="693"/>
      <c r="AA163" s="693"/>
    </row>
    <row r="164" spans="4:27" s="682" customFormat="1" x14ac:dyDescent="0.2">
      <c r="D164" s="692"/>
      <c r="E164" s="693"/>
      <c r="F164" s="693"/>
      <c r="G164" s="693"/>
      <c r="H164" s="693"/>
      <c r="I164" s="693"/>
      <c r="J164" s="693"/>
      <c r="K164" s="693"/>
      <c r="L164" s="692"/>
      <c r="M164" s="693"/>
      <c r="N164" s="693"/>
      <c r="O164" s="693"/>
      <c r="P164" s="693"/>
      <c r="Q164" s="693"/>
      <c r="R164" s="693"/>
      <c r="S164" s="693"/>
      <c r="T164" s="692"/>
      <c r="U164" s="693"/>
      <c r="V164" s="693"/>
      <c r="W164" s="693"/>
      <c r="X164" s="693"/>
      <c r="Y164" s="693"/>
      <c r="Z164" s="693"/>
      <c r="AA164" s="693"/>
    </row>
    <row r="165" spans="4:27" s="682" customFormat="1" x14ac:dyDescent="0.2">
      <c r="D165" s="692"/>
      <c r="E165" s="693"/>
      <c r="F165" s="693"/>
      <c r="G165" s="693"/>
      <c r="H165" s="693"/>
      <c r="I165" s="693"/>
      <c r="J165" s="693"/>
      <c r="K165" s="693"/>
      <c r="L165" s="692"/>
      <c r="M165" s="693"/>
      <c r="N165" s="693"/>
      <c r="O165" s="693"/>
      <c r="P165" s="693"/>
      <c r="Q165" s="693"/>
      <c r="R165" s="693"/>
      <c r="S165" s="693"/>
      <c r="T165" s="692"/>
      <c r="U165" s="693"/>
      <c r="V165" s="693"/>
      <c r="W165" s="693"/>
      <c r="X165" s="693"/>
      <c r="Y165" s="693"/>
      <c r="Z165" s="693"/>
      <c r="AA165" s="693"/>
    </row>
    <row r="166" spans="4:27" s="682" customFormat="1" x14ac:dyDescent="0.2">
      <c r="D166" s="692"/>
      <c r="E166" s="693"/>
      <c r="F166" s="693"/>
      <c r="G166" s="693"/>
      <c r="H166" s="693"/>
      <c r="I166" s="693"/>
      <c r="J166" s="693"/>
      <c r="K166" s="693"/>
      <c r="L166" s="692"/>
      <c r="M166" s="693"/>
      <c r="N166" s="693"/>
      <c r="O166" s="693"/>
      <c r="P166" s="693"/>
      <c r="Q166" s="693"/>
      <c r="R166" s="693"/>
      <c r="S166" s="693"/>
      <c r="T166" s="692"/>
      <c r="U166" s="693"/>
      <c r="V166" s="693"/>
      <c r="W166" s="693"/>
      <c r="X166" s="693"/>
      <c r="Y166" s="693"/>
      <c r="Z166" s="693"/>
      <c r="AA166" s="693"/>
    </row>
    <row r="167" spans="4:27" s="682" customFormat="1" x14ac:dyDescent="0.2">
      <c r="D167" s="692"/>
      <c r="E167" s="693"/>
      <c r="F167" s="693"/>
      <c r="G167" s="693"/>
      <c r="H167" s="693"/>
      <c r="I167" s="693"/>
      <c r="J167" s="693"/>
      <c r="K167" s="693"/>
      <c r="L167" s="692"/>
      <c r="M167" s="693"/>
      <c r="N167" s="693"/>
      <c r="O167" s="693"/>
      <c r="P167" s="693"/>
      <c r="Q167" s="693"/>
      <c r="R167" s="693"/>
      <c r="S167" s="693"/>
      <c r="T167" s="692"/>
      <c r="U167" s="693"/>
      <c r="V167" s="693"/>
      <c r="W167" s="693"/>
      <c r="X167" s="693"/>
      <c r="Y167" s="693"/>
      <c r="Z167" s="693"/>
      <c r="AA167" s="693"/>
    </row>
    <row r="168" spans="4:27" s="682" customFormat="1" x14ac:dyDescent="0.2">
      <c r="D168" s="692"/>
      <c r="E168" s="693"/>
      <c r="F168" s="693"/>
      <c r="G168" s="693"/>
      <c r="H168" s="693"/>
      <c r="I168" s="693"/>
      <c r="J168" s="693"/>
      <c r="K168" s="693"/>
      <c r="L168" s="692"/>
      <c r="M168" s="693"/>
      <c r="N168" s="693"/>
      <c r="O168" s="693"/>
      <c r="P168" s="693"/>
      <c r="Q168" s="693"/>
      <c r="R168" s="693"/>
      <c r="S168" s="693"/>
      <c r="T168" s="692"/>
      <c r="U168" s="693"/>
      <c r="V168" s="693"/>
      <c r="W168" s="693"/>
      <c r="X168" s="693"/>
      <c r="Y168" s="693"/>
      <c r="Z168" s="693"/>
      <c r="AA168" s="693"/>
    </row>
    <row r="169" spans="4:27" s="682" customFormat="1" x14ac:dyDescent="0.2">
      <c r="D169" s="692"/>
      <c r="E169" s="693"/>
      <c r="F169" s="693"/>
      <c r="G169" s="693"/>
      <c r="H169" s="693"/>
      <c r="I169" s="693"/>
      <c r="J169" s="693"/>
      <c r="K169" s="693"/>
      <c r="L169" s="692"/>
      <c r="M169" s="693"/>
      <c r="N169" s="693"/>
      <c r="O169" s="693"/>
      <c r="P169" s="693"/>
      <c r="Q169" s="693"/>
      <c r="R169" s="693"/>
      <c r="S169" s="693"/>
      <c r="T169" s="692"/>
      <c r="U169" s="693"/>
      <c r="V169" s="693"/>
      <c r="W169" s="693"/>
      <c r="X169" s="693"/>
      <c r="Y169" s="693"/>
      <c r="Z169" s="693"/>
      <c r="AA169" s="693"/>
    </row>
    <row r="170" spans="4:27" s="682" customFormat="1" x14ac:dyDescent="0.2">
      <c r="D170" s="692"/>
      <c r="E170" s="693"/>
      <c r="F170" s="693"/>
      <c r="G170" s="693"/>
      <c r="H170" s="693"/>
      <c r="I170" s="693"/>
      <c r="J170" s="693"/>
      <c r="K170" s="693"/>
      <c r="L170" s="692"/>
      <c r="M170" s="693"/>
      <c r="N170" s="693"/>
      <c r="O170" s="693"/>
      <c r="P170" s="693"/>
      <c r="Q170" s="693"/>
      <c r="R170" s="693"/>
      <c r="S170" s="693"/>
      <c r="T170" s="692"/>
      <c r="U170" s="693"/>
      <c r="V170" s="693"/>
      <c r="W170" s="693"/>
      <c r="X170" s="693"/>
      <c r="Y170" s="693"/>
      <c r="Z170" s="693"/>
      <c r="AA170" s="693"/>
    </row>
    <row r="171" spans="4:27" s="682" customFormat="1" x14ac:dyDescent="0.2">
      <c r="D171" s="692"/>
      <c r="E171" s="693"/>
      <c r="F171" s="693"/>
      <c r="G171" s="693"/>
      <c r="H171" s="693"/>
      <c r="I171" s="693"/>
      <c r="J171" s="693"/>
      <c r="K171" s="693"/>
      <c r="L171" s="692"/>
      <c r="M171" s="693"/>
      <c r="N171" s="693"/>
      <c r="O171" s="693"/>
      <c r="P171" s="693"/>
      <c r="Q171" s="693"/>
      <c r="R171" s="693"/>
      <c r="S171" s="693"/>
      <c r="T171" s="692"/>
      <c r="U171" s="693"/>
      <c r="V171" s="693"/>
      <c r="W171" s="693"/>
      <c r="X171" s="693"/>
      <c r="Y171" s="693"/>
      <c r="Z171" s="693"/>
      <c r="AA171" s="693"/>
    </row>
    <row r="172" spans="4:27" s="682" customFormat="1" x14ac:dyDescent="0.2">
      <c r="D172" s="692"/>
      <c r="E172" s="693"/>
      <c r="F172" s="693"/>
      <c r="G172" s="693"/>
      <c r="H172" s="693"/>
      <c r="I172" s="693"/>
      <c r="J172" s="693"/>
      <c r="K172" s="693"/>
      <c r="L172" s="692"/>
      <c r="M172" s="693"/>
      <c r="N172" s="693"/>
      <c r="O172" s="693"/>
      <c r="P172" s="693"/>
      <c r="Q172" s="693"/>
      <c r="R172" s="693"/>
      <c r="S172" s="693"/>
      <c r="T172" s="692"/>
      <c r="U172" s="693"/>
      <c r="V172" s="693"/>
      <c r="W172" s="693"/>
      <c r="X172" s="693"/>
      <c r="Y172" s="693"/>
      <c r="Z172" s="693"/>
      <c r="AA172" s="693"/>
    </row>
    <row r="173" spans="4:27" s="682" customFormat="1" x14ac:dyDescent="0.2">
      <c r="D173" s="692"/>
      <c r="E173" s="693"/>
      <c r="F173" s="693"/>
      <c r="G173" s="693"/>
      <c r="H173" s="693"/>
      <c r="I173" s="693"/>
      <c r="J173" s="693"/>
      <c r="K173" s="693"/>
      <c r="L173" s="692"/>
      <c r="M173" s="693"/>
      <c r="N173" s="693"/>
      <c r="O173" s="693"/>
      <c r="P173" s="693"/>
      <c r="Q173" s="693"/>
      <c r="R173" s="693"/>
      <c r="S173" s="693"/>
      <c r="T173" s="692"/>
      <c r="U173" s="693"/>
      <c r="V173" s="693"/>
      <c r="W173" s="693"/>
      <c r="X173" s="693"/>
      <c r="Y173" s="693"/>
      <c r="Z173" s="693"/>
      <c r="AA173" s="693"/>
    </row>
    <row r="174" spans="4:27" s="682" customFormat="1" x14ac:dyDescent="0.2">
      <c r="D174" s="692"/>
      <c r="E174" s="693"/>
      <c r="F174" s="693"/>
      <c r="G174" s="693"/>
      <c r="H174" s="693"/>
      <c r="I174" s="693"/>
      <c r="J174" s="693"/>
      <c r="K174" s="693"/>
      <c r="L174" s="692"/>
      <c r="M174" s="693"/>
      <c r="N174" s="693"/>
      <c r="O174" s="693"/>
      <c r="P174" s="693"/>
      <c r="Q174" s="693"/>
      <c r="R174" s="693"/>
      <c r="S174" s="693"/>
      <c r="T174" s="692"/>
      <c r="U174" s="693"/>
      <c r="V174" s="693"/>
      <c r="W174" s="693"/>
      <c r="X174" s="693"/>
      <c r="Y174" s="693"/>
      <c r="Z174" s="693"/>
      <c r="AA174" s="693"/>
    </row>
    <row r="175" spans="4:27" s="682" customFormat="1" x14ac:dyDescent="0.2">
      <c r="D175" s="692"/>
      <c r="E175" s="693"/>
      <c r="F175" s="693"/>
      <c r="G175" s="693"/>
      <c r="H175" s="693"/>
      <c r="I175" s="693"/>
      <c r="J175" s="693"/>
      <c r="K175" s="693"/>
      <c r="L175" s="692"/>
      <c r="M175" s="693"/>
      <c r="N175" s="693"/>
      <c r="O175" s="693"/>
      <c r="P175" s="693"/>
      <c r="Q175" s="693"/>
      <c r="R175" s="693"/>
      <c r="S175" s="693"/>
      <c r="T175" s="692"/>
      <c r="U175" s="693"/>
      <c r="V175" s="693"/>
      <c r="W175" s="693"/>
      <c r="X175" s="693"/>
      <c r="Y175" s="693"/>
      <c r="Z175" s="693"/>
      <c r="AA175" s="693"/>
    </row>
    <row r="176" spans="4:27" s="682" customFormat="1" x14ac:dyDescent="0.2">
      <c r="D176" s="692"/>
      <c r="E176" s="693"/>
      <c r="F176" s="693"/>
      <c r="G176" s="693"/>
      <c r="H176" s="693"/>
      <c r="I176" s="693"/>
      <c r="J176" s="693"/>
      <c r="K176" s="693"/>
      <c r="L176" s="692"/>
      <c r="M176" s="693"/>
      <c r="N176" s="693"/>
      <c r="O176" s="693"/>
      <c r="P176" s="693"/>
      <c r="Q176" s="693"/>
      <c r="R176" s="693"/>
      <c r="S176" s="693"/>
      <c r="T176" s="692"/>
      <c r="U176" s="693"/>
      <c r="V176" s="693"/>
      <c r="W176" s="693"/>
      <c r="X176" s="693"/>
      <c r="Y176" s="693"/>
      <c r="Z176" s="693"/>
      <c r="AA176" s="693"/>
    </row>
    <row r="177" spans="4:27" s="682" customFormat="1" x14ac:dyDescent="0.2">
      <c r="D177" s="692"/>
      <c r="E177" s="693"/>
      <c r="F177" s="693"/>
      <c r="G177" s="693"/>
      <c r="H177" s="693"/>
      <c r="I177" s="693"/>
      <c r="J177" s="693"/>
      <c r="K177" s="693"/>
      <c r="L177" s="692"/>
      <c r="M177" s="693"/>
      <c r="N177" s="693"/>
      <c r="O177" s="693"/>
      <c r="P177" s="693"/>
      <c r="Q177" s="693"/>
      <c r="R177" s="693"/>
      <c r="S177" s="693"/>
      <c r="T177" s="692"/>
      <c r="U177" s="693"/>
      <c r="V177" s="693"/>
      <c r="W177" s="693"/>
      <c r="X177" s="693"/>
      <c r="Y177" s="693"/>
      <c r="Z177" s="693"/>
      <c r="AA177" s="693"/>
    </row>
    <row r="178" spans="4:27" s="682" customFormat="1" x14ac:dyDescent="0.2">
      <c r="D178" s="692"/>
      <c r="E178" s="693"/>
      <c r="F178" s="693"/>
      <c r="G178" s="693"/>
      <c r="H178" s="693"/>
      <c r="I178" s="693"/>
      <c r="J178" s="693"/>
      <c r="K178" s="693"/>
      <c r="L178" s="692"/>
      <c r="M178" s="693"/>
      <c r="N178" s="693"/>
      <c r="O178" s="693"/>
      <c r="P178" s="693"/>
      <c r="Q178" s="693"/>
      <c r="R178" s="693"/>
      <c r="S178" s="693"/>
      <c r="T178" s="692"/>
      <c r="U178" s="693"/>
      <c r="V178" s="693"/>
      <c r="W178" s="693"/>
      <c r="X178" s="693"/>
      <c r="Y178" s="693"/>
      <c r="Z178" s="693"/>
      <c r="AA178" s="693"/>
    </row>
    <row r="179" spans="4:27" s="682" customFormat="1" x14ac:dyDescent="0.2">
      <c r="D179" s="692"/>
      <c r="E179" s="693"/>
      <c r="F179" s="693"/>
      <c r="G179" s="693"/>
      <c r="H179" s="693"/>
      <c r="I179" s="693"/>
      <c r="J179" s="693"/>
      <c r="K179" s="693"/>
      <c r="L179" s="692"/>
      <c r="M179" s="693"/>
      <c r="N179" s="693"/>
      <c r="O179" s="693"/>
      <c r="P179" s="693"/>
      <c r="Q179" s="693"/>
      <c r="R179" s="693"/>
      <c r="S179" s="693"/>
      <c r="T179" s="692"/>
      <c r="U179" s="693"/>
      <c r="V179" s="693"/>
      <c r="W179" s="693"/>
      <c r="X179" s="693"/>
      <c r="Y179" s="693"/>
      <c r="Z179" s="693"/>
      <c r="AA179" s="693"/>
    </row>
    <row r="180" spans="4:27" s="682" customFormat="1" x14ac:dyDescent="0.2">
      <c r="D180" s="692"/>
      <c r="E180" s="693"/>
      <c r="F180" s="693"/>
      <c r="G180" s="693"/>
      <c r="H180" s="693"/>
      <c r="I180" s="693"/>
      <c r="J180" s="693"/>
      <c r="K180" s="693"/>
      <c r="L180" s="692"/>
      <c r="M180" s="693"/>
      <c r="N180" s="693"/>
      <c r="O180" s="693"/>
      <c r="P180" s="693"/>
      <c r="Q180" s="693"/>
      <c r="R180" s="693"/>
      <c r="S180" s="693"/>
      <c r="T180" s="692"/>
      <c r="U180" s="693"/>
      <c r="V180" s="693"/>
      <c r="W180" s="693"/>
      <c r="X180" s="693"/>
      <c r="Y180" s="693"/>
      <c r="Z180" s="693"/>
      <c r="AA180" s="693"/>
    </row>
    <row r="181" spans="4:27" s="682" customFormat="1" x14ac:dyDescent="0.2">
      <c r="D181" s="692"/>
      <c r="E181" s="693"/>
      <c r="F181" s="693"/>
      <c r="G181" s="693"/>
      <c r="H181" s="693"/>
      <c r="I181" s="693"/>
      <c r="J181" s="693"/>
      <c r="K181" s="693"/>
      <c r="L181" s="692"/>
      <c r="M181" s="693"/>
      <c r="N181" s="693"/>
      <c r="O181" s="693"/>
      <c r="P181" s="693"/>
      <c r="Q181" s="693"/>
      <c r="R181" s="693"/>
      <c r="S181" s="693"/>
      <c r="T181" s="692"/>
      <c r="U181" s="693"/>
      <c r="V181" s="693"/>
      <c r="W181" s="693"/>
      <c r="X181" s="693"/>
      <c r="Y181" s="693"/>
      <c r="Z181" s="693"/>
      <c r="AA181" s="693"/>
    </row>
    <row r="182" spans="4:27" s="682" customFormat="1" x14ac:dyDescent="0.2">
      <c r="D182" s="692"/>
      <c r="E182" s="693"/>
      <c r="F182" s="693"/>
      <c r="G182" s="693"/>
      <c r="H182" s="693"/>
      <c r="I182" s="693"/>
      <c r="J182" s="693"/>
      <c r="K182" s="693"/>
      <c r="L182" s="692"/>
      <c r="M182" s="693"/>
      <c r="N182" s="693"/>
      <c r="O182" s="693"/>
      <c r="P182" s="693"/>
      <c r="Q182" s="693"/>
      <c r="R182" s="693"/>
      <c r="S182" s="693"/>
      <c r="T182" s="692"/>
      <c r="U182" s="693"/>
      <c r="V182" s="693"/>
      <c r="W182" s="693"/>
      <c r="X182" s="693"/>
      <c r="Y182" s="693"/>
      <c r="Z182" s="693"/>
      <c r="AA182" s="693"/>
    </row>
    <row r="183" spans="4:27" s="682" customFormat="1" x14ac:dyDescent="0.2">
      <c r="D183" s="692"/>
      <c r="E183" s="693"/>
      <c r="F183" s="693"/>
      <c r="G183" s="693"/>
      <c r="H183" s="693"/>
      <c r="I183" s="693"/>
      <c r="J183" s="693"/>
      <c r="K183" s="693"/>
      <c r="L183" s="692"/>
      <c r="M183" s="693"/>
      <c r="N183" s="693"/>
      <c r="O183" s="693"/>
      <c r="P183" s="693"/>
      <c r="Q183" s="693"/>
      <c r="R183" s="693"/>
      <c r="S183" s="693"/>
      <c r="T183" s="692"/>
      <c r="U183" s="693"/>
      <c r="V183" s="693"/>
      <c r="W183" s="693"/>
      <c r="X183" s="693"/>
      <c r="Y183" s="693"/>
      <c r="Z183" s="693"/>
      <c r="AA183" s="693"/>
    </row>
    <row r="184" spans="4:27" s="682" customFormat="1" x14ac:dyDescent="0.2">
      <c r="D184" s="692"/>
      <c r="E184" s="693"/>
      <c r="F184" s="693"/>
      <c r="G184" s="693"/>
      <c r="H184" s="693"/>
      <c r="I184" s="693"/>
      <c r="J184" s="693"/>
      <c r="K184" s="693"/>
      <c r="L184" s="692"/>
      <c r="M184" s="693"/>
      <c r="N184" s="693"/>
      <c r="O184" s="693"/>
      <c r="P184" s="693"/>
      <c r="Q184" s="693"/>
      <c r="R184" s="693"/>
      <c r="S184" s="693"/>
      <c r="T184" s="692"/>
      <c r="U184" s="693"/>
      <c r="V184" s="693"/>
      <c r="W184" s="693"/>
      <c r="X184" s="693"/>
      <c r="Y184" s="693"/>
      <c r="Z184" s="693"/>
      <c r="AA184" s="693"/>
    </row>
    <row r="185" spans="4:27" s="682" customFormat="1" x14ac:dyDescent="0.2">
      <c r="D185" s="692"/>
      <c r="E185" s="693"/>
      <c r="F185" s="693"/>
      <c r="G185" s="693"/>
      <c r="H185" s="693"/>
      <c r="I185" s="693"/>
      <c r="J185" s="693"/>
      <c r="K185" s="693"/>
      <c r="L185" s="692"/>
      <c r="M185" s="693"/>
      <c r="N185" s="693"/>
      <c r="O185" s="693"/>
      <c r="P185" s="693"/>
      <c r="Q185" s="693"/>
      <c r="R185" s="693"/>
      <c r="S185" s="693"/>
      <c r="T185" s="692"/>
      <c r="U185" s="693"/>
      <c r="V185" s="693"/>
      <c r="W185" s="693"/>
      <c r="X185" s="693"/>
      <c r="Y185" s="693"/>
      <c r="Z185" s="693"/>
      <c r="AA185" s="693"/>
    </row>
    <row r="186" spans="4:27" s="682" customFormat="1" x14ac:dyDescent="0.2">
      <c r="D186" s="692"/>
      <c r="E186" s="693"/>
      <c r="F186" s="693"/>
      <c r="G186" s="693"/>
      <c r="H186" s="693"/>
      <c r="I186" s="693"/>
      <c r="J186" s="693"/>
      <c r="K186" s="693"/>
      <c r="L186" s="692"/>
      <c r="M186" s="693"/>
      <c r="N186" s="693"/>
      <c r="O186" s="693"/>
      <c r="P186" s="693"/>
      <c r="Q186" s="693"/>
      <c r="R186" s="693"/>
      <c r="S186" s="693"/>
      <c r="T186" s="692"/>
      <c r="U186" s="693"/>
      <c r="V186" s="693"/>
      <c r="W186" s="693"/>
      <c r="X186" s="693"/>
      <c r="Y186" s="693"/>
      <c r="Z186" s="693"/>
      <c r="AA186" s="693"/>
    </row>
    <row r="187" spans="4:27" s="682" customFormat="1" x14ac:dyDescent="0.2">
      <c r="D187" s="692"/>
      <c r="E187" s="693"/>
      <c r="F187" s="693"/>
      <c r="G187" s="693"/>
      <c r="H187" s="693"/>
      <c r="I187" s="693"/>
      <c r="J187" s="693"/>
      <c r="K187" s="693"/>
      <c r="L187" s="692"/>
      <c r="M187" s="693"/>
      <c r="N187" s="693"/>
      <c r="O187" s="693"/>
      <c r="P187" s="693"/>
      <c r="Q187" s="693"/>
      <c r="R187" s="693"/>
      <c r="S187" s="693"/>
      <c r="T187" s="692"/>
      <c r="U187" s="693"/>
      <c r="V187" s="693"/>
      <c r="W187" s="693"/>
      <c r="X187" s="693"/>
      <c r="Y187" s="693"/>
      <c r="Z187" s="693"/>
      <c r="AA187" s="693"/>
    </row>
    <row r="188" spans="4:27" s="682" customFormat="1" x14ac:dyDescent="0.2">
      <c r="D188" s="692"/>
      <c r="E188" s="693"/>
      <c r="F188" s="693"/>
      <c r="G188" s="693"/>
      <c r="H188" s="693"/>
      <c r="I188" s="693"/>
      <c r="J188" s="693"/>
      <c r="K188" s="693"/>
      <c r="L188" s="692"/>
      <c r="M188" s="693"/>
      <c r="N188" s="693"/>
      <c r="O188" s="693"/>
      <c r="P188" s="693"/>
      <c r="Q188" s="693"/>
      <c r="R188" s="693"/>
      <c r="S188" s="693"/>
      <c r="T188" s="692"/>
      <c r="U188" s="693"/>
      <c r="V188" s="693"/>
      <c r="W188" s="693"/>
      <c r="X188" s="693"/>
      <c r="Y188" s="693"/>
      <c r="Z188" s="693"/>
      <c r="AA188" s="693"/>
    </row>
    <row r="189" spans="4:27" s="682" customFormat="1" x14ac:dyDescent="0.2">
      <c r="D189" s="692"/>
      <c r="E189" s="693"/>
      <c r="F189" s="693"/>
      <c r="G189" s="693"/>
      <c r="H189" s="693"/>
      <c r="I189" s="693"/>
      <c r="J189" s="693"/>
      <c r="K189" s="693"/>
      <c r="L189" s="692"/>
      <c r="M189" s="693"/>
      <c r="N189" s="693"/>
      <c r="O189" s="693"/>
      <c r="P189" s="693"/>
      <c r="Q189" s="693"/>
      <c r="R189" s="693"/>
      <c r="S189" s="693"/>
      <c r="T189" s="692"/>
      <c r="U189" s="693"/>
      <c r="V189" s="693"/>
      <c r="W189" s="693"/>
      <c r="X189" s="693"/>
      <c r="Y189" s="693"/>
      <c r="Z189" s="693"/>
      <c r="AA189" s="693"/>
    </row>
    <row r="190" spans="4:27" s="682" customFormat="1" x14ac:dyDescent="0.2">
      <c r="D190" s="692"/>
      <c r="E190" s="693"/>
      <c r="F190" s="693"/>
      <c r="G190" s="693"/>
      <c r="H190" s="693"/>
      <c r="I190" s="693"/>
      <c r="J190" s="693"/>
      <c r="K190" s="693"/>
      <c r="L190" s="692"/>
      <c r="M190" s="693"/>
      <c r="N190" s="693"/>
      <c r="O190" s="693"/>
      <c r="P190" s="693"/>
      <c r="Q190" s="693"/>
      <c r="R190" s="693"/>
      <c r="S190" s="693"/>
      <c r="T190" s="692"/>
      <c r="U190" s="693"/>
      <c r="V190" s="693"/>
      <c r="W190" s="693"/>
      <c r="X190" s="693"/>
      <c r="Y190" s="693"/>
      <c r="Z190" s="693"/>
      <c r="AA190" s="693"/>
    </row>
    <row r="191" spans="4:27" s="682" customFormat="1" x14ac:dyDescent="0.2">
      <c r="D191" s="692"/>
      <c r="E191" s="693"/>
      <c r="F191" s="693"/>
      <c r="G191" s="693"/>
      <c r="H191" s="693"/>
      <c r="I191" s="693"/>
      <c r="J191" s="693"/>
      <c r="K191" s="693"/>
      <c r="L191" s="692"/>
      <c r="M191" s="693"/>
      <c r="N191" s="693"/>
      <c r="O191" s="693"/>
      <c r="P191" s="693"/>
      <c r="Q191" s="693"/>
      <c r="R191" s="693"/>
      <c r="S191" s="693"/>
      <c r="T191" s="692"/>
      <c r="U191" s="693"/>
      <c r="V191" s="693"/>
      <c r="W191" s="693"/>
      <c r="X191" s="693"/>
      <c r="Y191" s="693"/>
      <c r="Z191" s="693"/>
      <c r="AA191" s="693"/>
    </row>
    <row r="192" spans="4:27" s="682" customFormat="1" x14ac:dyDescent="0.2">
      <c r="D192" s="692"/>
      <c r="E192" s="693"/>
      <c r="F192" s="693"/>
      <c r="G192" s="693"/>
      <c r="H192" s="693"/>
      <c r="I192" s="693"/>
      <c r="J192" s="693"/>
      <c r="K192" s="693"/>
      <c r="L192" s="692"/>
      <c r="M192" s="693"/>
      <c r="N192" s="693"/>
      <c r="O192" s="693"/>
      <c r="P192" s="693"/>
      <c r="Q192" s="693"/>
      <c r="R192" s="693"/>
      <c r="S192" s="693"/>
      <c r="T192" s="692"/>
      <c r="U192" s="693"/>
      <c r="V192" s="693"/>
      <c r="W192" s="693"/>
      <c r="X192" s="693"/>
      <c r="Y192" s="693"/>
      <c r="Z192" s="693"/>
      <c r="AA192" s="693"/>
    </row>
    <row r="193" spans="4:27" s="682" customFormat="1" x14ac:dyDescent="0.2">
      <c r="D193" s="692"/>
      <c r="E193" s="693"/>
      <c r="F193" s="693"/>
      <c r="G193" s="693"/>
      <c r="H193" s="693"/>
      <c r="I193" s="693"/>
      <c r="J193" s="693"/>
      <c r="K193" s="693"/>
      <c r="L193" s="692"/>
      <c r="M193" s="693"/>
      <c r="N193" s="693"/>
      <c r="O193" s="693"/>
      <c r="P193" s="693"/>
      <c r="Q193" s="693"/>
      <c r="R193" s="693"/>
      <c r="S193" s="693"/>
      <c r="T193" s="692"/>
      <c r="U193" s="693"/>
      <c r="V193" s="693"/>
      <c r="W193" s="693"/>
      <c r="X193" s="693"/>
      <c r="Y193" s="693"/>
      <c r="Z193" s="693"/>
      <c r="AA193" s="693"/>
    </row>
    <row r="194" spans="4:27" s="682" customFormat="1" x14ac:dyDescent="0.2">
      <c r="D194" s="692"/>
      <c r="E194" s="693"/>
      <c r="F194" s="693"/>
      <c r="G194" s="693"/>
      <c r="H194" s="693"/>
      <c r="I194" s="693"/>
      <c r="J194" s="693"/>
      <c r="K194" s="693"/>
      <c r="L194" s="692"/>
      <c r="M194" s="693"/>
      <c r="N194" s="693"/>
      <c r="O194" s="693"/>
      <c r="P194" s="693"/>
      <c r="Q194" s="693"/>
      <c r="R194" s="693"/>
      <c r="S194" s="693"/>
      <c r="T194" s="692"/>
      <c r="U194" s="693"/>
      <c r="V194" s="693"/>
      <c r="W194" s="693"/>
      <c r="X194" s="693"/>
      <c r="Y194" s="693"/>
      <c r="Z194" s="693"/>
      <c r="AA194" s="693"/>
    </row>
    <row r="195" spans="4:27" s="682" customFormat="1" x14ac:dyDescent="0.2">
      <c r="D195" s="692"/>
      <c r="E195" s="693"/>
      <c r="F195" s="693"/>
      <c r="G195" s="693"/>
      <c r="H195" s="693"/>
      <c r="I195" s="693"/>
      <c r="J195" s="693"/>
      <c r="K195" s="693"/>
      <c r="L195" s="692"/>
      <c r="M195" s="693"/>
      <c r="N195" s="693"/>
      <c r="O195" s="693"/>
      <c r="P195" s="693"/>
      <c r="Q195" s="693"/>
      <c r="R195" s="693"/>
      <c r="S195" s="693"/>
      <c r="T195" s="692"/>
      <c r="U195" s="693"/>
      <c r="V195" s="693"/>
      <c r="W195" s="693"/>
      <c r="X195" s="693"/>
      <c r="Y195" s="693"/>
      <c r="Z195" s="693"/>
      <c r="AA195" s="693"/>
    </row>
    <row r="196" spans="4:27" s="682" customFormat="1" x14ac:dyDescent="0.2">
      <c r="D196" s="692"/>
      <c r="E196" s="693"/>
      <c r="F196" s="693"/>
      <c r="G196" s="693"/>
      <c r="H196" s="693"/>
      <c r="I196" s="693"/>
      <c r="J196" s="693"/>
      <c r="K196" s="693"/>
      <c r="L196" s="692"/>
      <c r="M196" s="693"/>
      <c r="N196" s="693"/>
      <c r="O196" s="693"/>
      <c r="P196" s="693"/>
      <c r="Q196" s="693"/>
      <c r="R196" s="693"/>
      <c r="S196" s="693"/>
      <c r="T196" s="692"/>
      <c r="U196" s="693"/>
      <c r="V196" s="693"/>
      <c r="W196" s="693"/>
      <c r="X196" s="693"/>
      <c r="Y196" s="693"/>
      <c r="Z196" s="693"/>
      <c r="AA196" s="693"/>
    </row>
    <row r="197" spans="4:27" s="682" customFormat="1" x14ac:dyDescent="0.2">
      <c r="D197" s="692"/>
      <c r="E197" s="693"/>
      <c r="F197" s="693"/>
      <c r="G197" s="693"/>
      <c r="H197" s="693"/>
      <c r="I197" s="693"/>
      <c r="J197" s="693"/>
      <c r="K197" s="693"/>
      <c r="L197" s="692"/>
      <c r="M197" s="693"/>
      <c r="N197" s="693"/>
      <c r="O197" s="693"/>
      <c r="P197" s="693"/>
      <c r="Q197" s="693"/>
      <c r="R197" s="693"/>
      <c r="S197" s="693"/>
      <c r="T197" s="692"/>
      <c r="U197" s="693"/>
      <c r="V197" s="693"/>
      <c r="W197" s="693"/>
      <c r="X197" s="693"/>
      <c r="Y197" s="693"/>
      <c r="Z197" s="693"/>
      <c r="AA197" s="693"/>
    </row>
    <row r="198" spans="4:27" s="682" customFormat="1" x14ac:dyDescent="0.2">
      <c r="D198" s="692"/>
      <c r="E198" s="693"/>
      <c r="F198" s="693"/>
      <c r="G198" s="693"/>
      <c r="H198" s="693"/>
      <c r="I198" s="693"/>
      <c r="J198" s="693"/>
      <c r="K198" s="693"/>
      <c r="L198" s="692"/>
      <c r="M198" s="693"/>
      <c r="N198" s="693"/>
      <c r="O198" s="693"/>
      <c r="P198" s="693"/>
      <c r="Q198" s="693"/>
      <c r="R198" s="693"/>
      <c r="S198" s="693"/>
      <c r="T198" s="692"/>
      <c r="U198" s="693"/>
      <c r="V198" s="693"/>
      <c r="W198" s="693"/>
      <c r="X198" s="693"/>
      <c r="Y198" s="693"/>
      <c r="Z198" s="693"/>
      <c r="AA198" s="693"/>
    </row>
    <row r="199" spans="4:27" s="682" customFormat="1" x14ac:dyDescent="0.2">
      <c r="D199" s="692"/>
      <c r="E199" s="693"/>
      <c r="F199" s="693"/>
      <c r="G199" s="693"/>
      <c r="H199" s="693"/>
      <c r="I199" s="693"/>
      <c r="J199" s="693"/>
      <c r="K199" s="693"/>
      <c r="L199" s="692"/>
      <c r="M199" s="693"/>
      <c r="N199" s="693"/>
      <c r="O199" s="693"/>
      <c r="P199" s="693"/>
      <c r="Q199" s="693"/>
      <c r="R199" s="693"/>
      <c r="S199" s="693"/>
      <c r="T199" s="692"/>
      <c r="U199" s="693"/>
      <c r="V199" s="693"/>
      <c r="W199" s="693"/>
      <c r="X199" s="693"/>
      <c r="Y199" s="693"/>
      <c r="Z199" s="693"/>
      <c r="AA199" s="693"/>
    </row>
    <row r="200" spans="4:27" s="682" customFormat="1" x14ac:dyDescent="0.2">
      <c r="D200" s="692"/>
      <c r="E200" s="693"/>
      <c r="F200" s="693"/>
      <c r="G200" s="693"/>
      <c r="H200" s="693"/>
      <c r="I200" s="693"/>
      <c r="J200" s="693"/>
      <c r="K200" s="693"/>
      <c r="L200" s="692"/>
      <c r="M200" s="693"/>
      <c r="N200" s="693"/>
      <c r="O200" s="693"/>
      <c r="P200" s="693"/>
      <c r="Q200" s="693"/>
      <c r="R200" s="693"/>
      <c r="S200" s="693"/>
      <c r="T200" s="692"/>
      <c r="U200" s="693"/>
      <c r="V200" s="693"/>
      <c r="W200" s="693"/>
      <c r="X200" s="693"/>
      <c r="Y200" s="693"/>
      <c r="Z200" s="693"/>
      <c r="AA200" s="693"/>
    </row>
    <row r="201" spans="4:27" s="682" customFormat="1" x14ac:dyDescent="0.2">
      <c r="D201" s="692"/>
      <c r="E201" s="693"/>
      <c r="F201" s="693"/>
      <c r="G201" s="693"/>
      <c r="H201" s="693"/>
      <c r="I201" s="693"/>
      <c r="J201" s="693"/>
      <c r="K201" s="693"/>
      <c r="L201" s="692"/>
      <c r="M201" s="693"/>
      <c r="N201" s="693"/>
      <c r="O201" s="693"/>
      <c r="P201" s="693"/>
      <c r="Q201" s="693"/>
      <c r="R201" s="693"/>
      <c r="S201" s="693"/>
      <c r="T201" s="692"/>
      <c r="U201" s="693"/>
      <c r="V201" s="693"/>
      <c r="W201" s="693"/>
      <c r="X201" s="693"/>
      <c r="Y201" s="693"/>
      <c r="Z201" s="693"/>
      <c r="AA201" s="693"/>
    </row>
    <row r="202" spans="4:27" s="682" customFormat="1" x14ac:dyDescent="0.2">
      <c r="D202" s="692"/>
      <c r="E202" s="693"/>
      <c r="F202" s="693"/>
      <c r="G202" s="693"/>
      <c r="H202" s="693"/>
      <c r="I202" s="693"/>
      <c r="J202" s="693"/>
      <c r="K202" s="693"/>
      <c r="L202" s="692"/>
      <c r="M202" s="693"/>
      <c r="N202" s="693"/>
      <c r="O202" s="693"/>
      <c r="P202" s="693"/>
      <c r="Q202" s="693"/>
      <c r="R202" s="693"/>
      <c r="S202" s="693"/>
      <c r="T202" s="692"/>
      <c r="U202" s="693"/>
      <c r="V202" s="693"/>
      <c r="W202" s="693"/>
      <c r="X202" s="693"/>
      <c r="Y202" s="693"/>
      <c r="Z202" s="693"/>
      <c r="AA202" s="693"/>
    </row>
    <row r="203" spans="4:27" s="682" customFormat="1" x14ac:dyDescent="0.2">
      <c r="D203" s="692"/>
      <c r="E203" s="693"/>
      <c r="F203" s="693"/>
      <c r="G203" s="693"/>
      <c r="H203" s="693"/>
      <c r="I203" s="693"/>
      <c r="J203" s="693"/>
      <c r="K203" s="693"/>
      <c r="L203" s="692"/>
      <c r="M203" s="693"/>
      <c r="N203" s="693"/>
      <c r="O203" s="693"/>
      <c r="P203" s="693"/>
      <c r="Q203" s="693"/>
      <c r="R203" s="693"/>
      <c r="S203" s="693"/>
      <c r="T203" s="692"/>
      <c r="U203" s="693"/>
      <c r="V203" s="693"/>
      <c r="W203" s="693"/>
      <c r="X203" s="693"/>
      <c r="Y203" s="693"/>
      <c r="Z203" s="693"/>
      <c r="AA203" s="693"/>
    </row>
    <row r="204" spans="4:27" s="682" customFormat="1" x14ac:dyDescent="0.2">
      <c r="D204" s="692"/>
      <c r="E204" s="693"/>
      <c r="F204" s="693"/>
      <c r="G204" s="693"/>
      <c r="H204" s="693"/>
      <c r="I204" s="693"/>
      <c r="J204" s="693"/>
      <c r="K204" s="693"/>
      <c r="L204" s="692"/>
      <c r="M204" s="693"/>
      <c r="N204" s="693"/>
      <c r="O204" s="693"/>
      <c r="P204" s="693"/>
      <c r="Q204" s="693"/>
      <c r="R204" s="693"/>
      <c r="S204" s="693"/>
      <c r="T204" s="692"/>
      <c r="U204" s="693"/>
      <c r="V204" s="693"/>
      <c r="W204" s="693"/>
      <c r="X204" s="693"/>
      <c r="Y204" s="693"/>
      <c r="Z204" s="693"/>
      <c r="AA204" s="693"/>
    </row>
    <row r="205" spans="4:27" s="682" customFormat="1" x14ac:dyDescent="0.2">
      <c r="D205" s="692"/>
      <c r="E205" s="693"/>
      <c r="F205" s="693"/>
      <c r="G205" s="693"/>
      <c r="H205" s="693"/>
      <c r="I205" s="693"/>
      <c r="J205" s="693"/>
      <c r="K205" s="693"/>
      <c r="L205" s="692"/>
      <c r="M205" s="693"/>
      <c r="N205" s="693"/>
      <c r="O205" s="693"/>
      <c r="P205" s="693"/>
      <c r="Q205" s="693"/>
      <c r="R205" s="693"/>
      <c r="S205" s="693"/>
      <c r="T205" s="692"/>
      <c r="U205" s="693"/>
      <c r="V205" s="693"/>
      <c r="W205" s="693"/>
      <c r="X205" s="693"/>
      <c r="Y205" s="693"/>
      <c r="Z205" s="693"/>
      <c r="AA205" s="693"/>
    </row>
    <row r="206" spans="4:27" s="682" customFormat="1" x14ac:dyDescent="0.2">
      <c r="D206" s="692"/>
      <c r="E206" s="693"/>
      <c r="F206" s="693"/>
      <c r="G206" s="693"/>
      <c r="H206" s="693"/>
      <c r="I206" s="693"/>
      <c r="J206" s="693"/>
      <c r="K206" s="693"/>
      <c r="L206" s="692"/>
      <c r="M206" s="693"/>
      <c r="N206" s="693"/>
      <c r="O206" s="693"/>
      <c r="P206" s="693"/>
      <c r="Q206" s="693"/>
      <c r="R206" s="693"/>
      <c r="S206" s="693"/>
      <c r="T206" s="692"/>
      <c r="U206" s="693"/>
      <c r="V206" s="693"/>
      <c r="W206" s="693"/>
      <c r="X206" s="693"/>
      <c r="Y206" s="693"/>
      <c r="Z206" s="693"/>
      <c r="AA206" s="693"/>
    </row>
    <row r="207" spans="4:27" s="682" customFormat="1" x14ac:dyDescent="0.2">
      <c r="D207" s="692"/>
      <c r="E207" s="693"/>
      <c r="F207" s="693"/>
      <c r="G207" s="693"/>
      <c r="H207" s="693"/>
      <c r="I207" s="693"/>
      <c r="J207" s="693"/>
      <c r="K207" s="693"/>
      <c r="L207" s="692"/>
      <c r="M207" s="693"/>
      <c r="N207" s="693"/>
      <c r="O207" s="693"/>
      <c r="P207" s="693"/>
      <c r="Q207" s="693"/>
      <c r="R207" s="693"/>
      <c r="S207" s="693"/>
      <c r="T207" s="692"/>
      <c r="U207" s="693"/>
      <c r="V207" s="693"/>
      <c r="W207" s="693"/>
      <c r="X207" s="693"/>
      <c r="Y207" s="693"/>
      <c r="Z207" s="693"/>
      <c r="AA207" s="693"/>
    </row>
    <row r="208" spans="4:27" s="682" customFormat="1" x14ac:dyDescent="0.2">
      <c r="D208" s="692"/>
      <c r="E208" s="693"/>
      <c r="F208" s="693"/>
      <c r="G208" s="693"/>
      <c r="H208" s="693"/>
      <c r="I208" s="693"/>
      <c r="J208" s="693"/>
      <c r="K208" s="693"/>
      <c r="L208" s="692"/>
      <c r="M208" s="693"/>
      <c r="N208" s="693"/>
      <c r="O208" s="693"/>
      <c r="P208" s="693"/>
      <c r="Q208" s="693"/>
      <c r="R208" s="693"/>
      <c r="S208" s="693"/>
      <c r="T208" s="692"/>
      <c r="U208" s="693"/>
      <c r="V208" s="693"/>
      <c r="W208" s="693"/>
      <c r="X208" s="693"/>
      <c r="Y208" s="693"/>
      <c r="Z208" s="693"/>
      <c r="AA208" s="693"/>
    </row>
    <row r="209" spans="4:27" s="682" customFormat="1" x14ac:dyDescent="0.2">
      <c r="D209" s="692"/>
      <c r="E209" s="693"/>
      <c r="F209" s="693"/>
      <c r="G209" s="693"/>
      <c r="H209" s="693"/>
      <c r="I209" s="693"/>
      <c r="J209" s="693"/>
      <c r="K209" s="693"/>
      <c r="L209" s="692"/>
      <c r="M209" s="693"/>
      <c r="N209" s="693"/>
      <c r="O209" s="693"/>
      <c r="P209" s="693"/>
      <c r="Q209" s="693"/>
      <c r="R209" s="693"/>
      <c r="S209" s="693"/>
      <c r="T209" s="692"/>
      <c r="U209" s="693"/>
      <c r="V209" s="693"/>
      <c r="W209" s="693"/>
      <c r="X209" s="693"/>
      <c r="Y209" s="693"/>
      <c r="Z209" s="693"/>
      <c r="AA209" s="693"/>
    </row>
    <row r="210" spans="4:27" s="682" customFormat="1" x14ac:dyDescent="0.2">
      <c r="D210" s="692"/>
      <c r="E210" s="693"/>
      <c r="F210" s="693"/>
      <c r="G210" s="693"/>
      <c r="H210" s="693"/>
      <c r="I210" s="693"/>
      <c r="J210" s="693"/>
      <c r="K210" s="693"/>
      <c r="L210" s="692"/>
      <c r="M210" s="693"/>
      <c r="N210" s="693"/>
      <c r="O210" s="693"/>
      <c r="P210" s="693"/>
      <c r="Q210" s="693"/>
      <c r="R210" s="693"/>
      <c r="S210" s="693"/>
      <c r="T210" s="692"/>
      <c r="U210" s="693"/>
      <c r="V210" s="693"/>
      <c r="W210" s="693"/>
      <c r="X210" s="693"/>
      <c r="Y210" s="693"/>
      <c r="Z210" s="693"/>
      <c r="AA210" s="693"/>
    </row>
    <row r="211" spans="4:27" s="682" customFormat="1" x14ac:dyDescent="0.2">
      <c r="D211" s="692"/>
      <c r="E211" s="693"/>
      <c r="F211" s="693"/>
      <c r="G211" s="693"/>
      <c r="H211" s="693"/>
      <c r="I211" s="693"/>
      <c r="J211" s="693"/>
      <c r="K211" s="693"/>
      <c r="L211" s="692"/>
      <c r="M211" s="693"/>
      <c r="N211" s="693"/>
      <c r="O211" s="693"/>
      <c r="P211" s="693"/>
      <c r="Q211" s="693"/>
      <c r="R211" s="693"/>
      <c r="S211" s="693"/>
      <c r="T211" s="692"/>
      <c r="U211" s="693"/>
      <c r="V211" s="693"/>
      <c r="W211" s="693"/>
      <c r="X211" s="693"/>
      <c r="Y211" s="693"/>
      <c r="Z211" s="693"/>
      <c r="AA211" s="693"/>
    </row>
    <row r="212" spans="4:27" s="682" customFormat="1" x14ac:dyDescent="0.2">
      <c r="D212" s="692"/>
      <c r="E212" s="693"/>
      <c r="F212" s="693"/>
      <c r="G212" s="693"/>
      <c r="H212" s="693"/>
      <c r="I212" s="693"/>
      <c r="J212" s="693"/>
      <c r="K212" s="693"/>
      <c r="L212" s="692"/>
      <c r="M212" s="693"/>
      <c r="N212" s="693"/>
      <c r="O212" s="693"/>
      <c r="P212" s="693"/>
      <c r="Q212" s="693"/>
      <c r="R212" s="693"/>
      <c r="S212" s="693"/>
      <c r="T212" s="692"/>
      <c r="U212" s="693"/>
      <c r="V212" s="693"/>
      <c r="W212" s="693"/>
      <c r="X212" s="693"/>
      <c r="Y212" s="693"/>
      <c r="Z212" s="693"/>
      <c r="AA212" s="693"/>
    </row>
    <row r="213" spans="4:27" s="682" customFormat="1" x14ac:dyDescent="0.2">
      <c r="D213" s="692"/>
      <c r="E213" s="693"/>
      <c r="F213" s="693"/>
      <c r="G213" s="693"/>
      <c r="H213" s="693"/>
      <c r="I213" s="693"/>
      <c r="J213" s="693"/>
      <c r="K213" s="693"/>
      <c r="L213" s="692"/>
      <c r="M213" s="693"/>
      <c r="N213" s="693"/>
      <c r="O213" s="693"/>
      <c r="P213" s="693"/>
      <c r="Q213" s="693"/>
      <c r="R213" s="693"/>
      <c r="S213" s="693"/>
      <c r="T213" s="692"/>
      <c r="U213" s="693"/>
      <c r="V213" s="693"/>
      <c r="W213" s="693"/>
      <c r="X213" s="693"/>
      <c r="Y213" s="693"/>
      <c r="Z213" s="693"/>
      <c r="AA213" s="693"/>
    </row>
    <row r="214" spans="4:27" s="682" customFormat="1" x14ac:dyDescent="0.2">
      <c r="D214" s="692"/>
      <c r="E214" s="693"/>
      <c r="F214" s="693"/>
      <c r="G214" s="693"/>
      <c r="H214" s="693"/>
      <c r="I214" s="693"/>
      <c r="J214" s="693"/>
      <c r="K214" s="693"/>
      <c r="L214" s="692"/>
      <c r="M214" s="693"/>
      <c r="N214" s="693"/>
      <c r="O214" s="693"/>
      <c r="P214" s="693"/>
      <c r="Q214" s="693"/>
      <c r="R214" s="693"/>
      <c r="S214" s="693"/>
      <c r="T214" s="692"/>
      <c r="U214" s="693"/>
      <c r="V214" s="693"/>
      <c r="W214" s="693"/>
      <c r="X214" s="693"/>
      <c r="Y214" s="693"/>
      <c r="Z214" s="693"/>
      <c r="AA214" s="693"/>
    </row>
    <row r="215" spans="4:27" s="682" customFormat="1" x14ac:dyDescent="0.2">
      <c r="D215" s="692"/>
      <c r="E215" s="693"/>
      <c r="F215" s="693"/>
      <c r="G215" s="693"/>
      <c r="H215" s="693"/>
      <c r="I215" s="693"/>
      <c r="J215" s="693"/>
      <c r="K215" s="693"/>
      <c r="L215" s="692"/>
      <c r="M215" s="693"/>
      <c r="N215" s="693"/>
      <c r="O215" s="693"/>
      <c r="P215" s="693"/>
      <c r="Q215" s="693"/>
      <c r="R215" s="693"/>
      <c r="S215" s="693"/>
      <c r="T215" s="692"/>
      <c r="U215" s="693"/>
      <c r="V215" s="693"/>
      <c r="W215" s="693"/>
      <c r="X215" s="693"/>
      <c r="Y215" s="693"/>
      <c r="Z215" s="693"/>
      <c r="AA215" s="693"/>
    </row>
    <row r="216" spans="4:27" s="682" customFormat="1" x14ac:dyDescent="0.2">
      <c r="D216" s="692"/>
      <c r="E216" s="693"/>
      <c r="F216" s="693"/>
      <c r="G216" s="693"/>
      <c r="H216" s="693"/>
      <c r="I216" s="693"/>
      <c r="J216" s="693"/>
      <c r="K216" s="693"/>
      <c r="L216" s="692"/>
      <c r="M216" s="693"/>
      <c r="N216" s="693"/>
      <c r="O216" s="693"/>
      <c r="P216" s="693"/>
      <c r="Q216" s="693"/>
      <c r="R216" s="693"/>
      <c r="S216" s="693"/>
      <c r="T216" s="692"/>
      <c r="U216" s="693"/>
      <c r="V216" s="693"/>
      <c r="W216" s="693"/>
      <c r="X216" s="693"/>
      <c r="Y216" s="693"/>
      <c r="Z216" s="693"/>
      <c r="AA216" s="693"/>
    </row>
    <row r="217" spans="4:27" s="682" customFormat="1" x14ac:dyDescent="0.2">
      <c r="D217" s="692"/>
      <c r="E217" s="693"/>
      <c r="F217" s="693"/>
      <c r="G217" s="693"/>
      <c r="H217" s="693"/>
      <c r="I217" s="693"/>
      <c r="J217" s="693"/>
      <c r="K217" s="693"/>
      <c r="L217" s="692"/>
      <c r="M217" s="693"/>
      <c r="N217" s="693"/>
      <c r="O217" s="693"/>
      <c r="P217" s="693"/>
      <c r="Q217" s="693"/>
      <c r="R217" s="693"/>
      <c r="S217" s="693"/>
      <c r="T217" s="692"/>
      <c r="U217" s="693"/>
      <c r="V217" s="693"/>
      <c r="W217" s="693"/>
      <c r="X217" s="693"/>
      <c r="Y217" s="693"/>
      <c r="Z217" s="693"/>
      <c r="AA217" s="693"/>
    </row>
    <row r="218" spans="4:27" s="682" customFormat="1" x14ac:dyDescent="0.2">
      <c r="D218" s="692"/>
      <c r="E218" s="693"/>
      <c r="F218" s="693"/>
      <c r="G218" s="693"/>
      <c r="H218" s="693"/>
      <c r="I218" s="693"/>
      <c r="J218" s="693"/>
      <c r="K218" s="693"/>
      <c r="L218" s="692"/>
      <c r="M218" s="693"/>
      <c r="N218" s="693"/>
      <c r="O218" s="693"/>
      <c r="P218" s="693"/>
      <c r="Q218" s="693"/>
      <c r="R218" s="693"/>
      <c r="S218" s="693"/>
      <c r="T218" s="692"/>
      <c r="U218" s="693"/>
      <c r="V218" s="693"/>
      <c r="W218" s="693"/>
      <c r="X218" s="693"/>
      <c r="Y218" s="693"/>
      <c r="Z218" s="693"/>
      <c r="AA218" s="693"/>
    </row>
    <row r="219" spans="4:27" s="682" customFormat="1" x14ac:dyDescent="0.2">
      <c r="D219" s="692"/>
      <c r="E219" s="693"/>
      <c r="F219" s="693"/>
      <c r="G219" s="693"/>
      <c r="H219" s="693"/>
      <c r="I219" s="693"/>
      <c r="J219" s="693"/>
      <c r="K219" s="693"/>
      <c r="L219" s="692"/>
      <c r="M219" s="693"/>
      <c r="N219" s="693"/>
      <c r="O219" s="693"/>
      <c r="P219" s="693"/>
      <c r="Q219" s="693"/>
      <c r="R219" s="693"/>
      <c r="S219" s="693"/>
      <c r="T219" s="692"/>
      <c r="U219" s="693"/>
      <c r="V219" s="693"/>
      <c r="W219" s="693"/>
      <c r="X219" s="693"/>
      <c r="Y219" s="693"/>
      <c r="Z219" s="693"/>
      <c r="AA219" s="693"/>
    </row>
    <row r="220" spans="4:27" s="682" customFormat="1" x14ac:dyDescent="0.2">
      <c r="D220" s="692"/>
      <c r="E220" s="693"/>
      <c r="F220" s="693"/>
      <c r="G220" s="693"/>
      <c r="H220" s="693"/>
      <c r="I220" s="693"/>
      <c r="J220" s="693"/>
      <c r="K220" s="693"/>
      <c r="L220" s="692"/>
      <c r="M220" s="693"/>
      <c r="N220" s="693"/>
      <c r="O220" s="693"/>
      <c r="P220" s="693"/>
      <c r="Q220" s="693"/>
      <c r="R220" s="693"/>
      <c r="S220" s="693"/>
      <c r="T220" s="692"/>
      <c r="U220" s="693"/>
      <c r="V220" s="693"/>
      <c r="W220" s="693"/>
      <c r="X220" s="693"/>
      <c r="Y220" s="693"/>
      <c r="Z220" s="693"/>
      <c r="AA220" s="693"/>
    </row>
    <row r="221" spans="4:27" s="682" customFormat="1" x14ac:dyDescent="0.2">
      <c r="D221" s="692"/>
      <c r="E221" s="693"/>
      <c r="F221" s="693"/>
      <c r="G221" s="693"/>
      <c r="H221" s="693"/>
      <c r="I221" s="693"/>
      <c r="J221" s="693"/>
      <c r="K221" s="693"/>
      <c r="L221" s="692"/>
      <c r="M221" s="693"/>
      <c r="N221" s="693"/>
      <c r="O221" s="693"/>
      <c r="P221" s="693"/>
      <c r="Q221" s="693"/>
      <c r="R221" s="693"/>
      <c r="S221" s="693"/>
      <c r="T221" s="692"/>
      <c r="U221" s="693"/>
      <c r="V221" s="693"/>
      <c r="W221" s="693"/>
      <c r="X221" s="693"/>
      <c r="Y221" s="693"/>
      <c r="Z221" s="693"/>
      <c r="AA221" s="693"/>
    </row>
    <row r="222" spans="4:27" s="682" customFormat="1" x14ac:dyDescent="0.2">
      <c r="D222" s="692"/>
      <c r="E222" s="693"/>
      <c r="F222" s="693"/>
      <c r="G222" s="693"/>
      <c r="H222" s="693"/>
      <c r="I222" s="693"/>
      <c r="J222" s="693"/>
      <c r="K222" s="693"/>
      <c r="L222" s="692"/>
      <c r="M222" s="693"/>
      <c r="N222" s="693"/>
      <c r="O222" s="693"/>
      <c r="P222" s="693"/>
      <c r="Q222" s="693"/>
      <c r="R222" s="693"/>
      <c r="S222" s="693"/>
      <c r="T222" s="692"/>
      <c r="U222" s="693"/>
      <c r="V222" s="693"/>
      <c r="W222" s="693"/>
      <c r="X222" s="693"/>
      <c r="Y222" s="693"/>
      <c r="Z222" s="693"/>
      <c r="AA222" s="693"/>
    </row>
    <row r="223" spans="4:27" s="682" customFormat="1" x14ac:dyDescent="0.2">
      <c r="D223" s="692"/>
      <c r="E223" s="693"/>
      <c r="F223" s="693"/>
      <c r="G223" s="693"/>
      <c r="H223" s="693"/>
      <c r="I223" s="693"/>
      <c r="J223" s="693"/>
      <c r="K223" s="693"/>
      <c r="L223" s="692"/>
      <c r="M223" s="693"/>
      <c r="N223" s="693"/>
      <c r="O223" s="693"/>
      <c r="P223" s="693"/>
      <c r="Q223" s="693"/>
      <c r="R223" s="693"/>
      <c r="S223" s="693"/>
      <c r="T223" s="692"/>
      <c r="U223" s="693"/>
      <c r="V223" s="693"/>
      <c r="W223" s="693"/>
      <c r="X223" s="693"/>
      <c r="Y223" s="693"/>
      <c r="Z223" s="693"/>
      <c r="AA223" s="693"/>
    </row>
    <row r="224" spans="4:27" s="682" customFormat="1" x14ac:dyDescent="0.2">
      <c r="D224" s="692"/>
      <c r="E224" s="693"/>
      <c r="F224" s="693"/>
      <c r="G224" s="693"/>
      <c r="H224" s="693"/>
      <c r="I224" s="693"/>
      <c r="J224" s="693"/>
      <c r="K224" s="693"/>
      <c r="L224" s="692"/>
      <c r="M224" s="693"/>
      <c r="N224" s="693"/>
      <c r="O224" s="693"/>
      <c r="P224" s="693"/>
      <c r="Q224" s="693"/>
      <c r="R224" s="693"/>
      <c r="S224" s="693"/>
      <c r="T224" s="692"/>
      <c r="U224" s="693"/>
      <c r="V224" s="693"/>
      <c r="W224" s="693"/>
      <c r="X224" s="693"/>
      <c r="Y224" s="693"/>
      <c r="Z224" s="693"/>
      <c r="AA224" s="693"/>
    </row>
    <row r="225" spans="4:27" s="682" customFormat="1" x14ac:dyDescent="0.2">
      <c r="D225" s="692"/>
      <c r="E225" s="693"/>
      <c r="F225" s="693"/>
      <c r="G225" s="693"/>
      <c r="H225" s="693"/>
      <c r="I225" s="693"/>
      <c r="J225" s="693"/>
      <c r="K225" s="693"/>
      <c r="L225" s="692"/>
      <c r="M225" s="693"/>
      <c r="N225" s="693"/>
      <c r="O225" s="693"/>
      <c r="P225" s="693"/>
      <c r="Q225" s="693"/>
      <c r="R225" s="693"/>
      <c r="S225" s="693"/>
      <c r="T225" s="692"/>
      <c r="U225" s="693"/>
      <c r="V225" s="693"/>
      <c r="W225" s="693"/>
      <c r="X225" s="693"/>
      <c r="Y225" s="693"/>
      <c r="Z225" s="693"/>
      <c r="AA225" s="693"/>
    </row>
    <row r="226" spans="4:27" s="682" customFormat="1" x14ac:dyDescent="0.2">
      <c r="D226" s="692"/>
      <c r="E226" s="693"/>
      <c r="F226" s="693"/>
      <c r="G226" s="693"/>
      <c r="H226" s="693"/>
      <c r="I226" s="693"/>
      <c r="J226" s="693"/>
      <c r="K226" s="693"/>
      <c r="L226" s="692"/>
      <c r="M226" s="693"/>
      <c r="N226" s="693"/>
      <c r="O226" s="693"/>
      <c r="P226" s="693"/>
      <c r="Q226" s="693"/>
      <c r="R226" s="693"/>
      <c r="S226" s="693"/>
      <c r="T226" s="692"/>
      <c r="U226" s="693"/>
      <c r="V226" s="693"/>
      <c r="W226" s="693"/>
      <c r="X226" s="693"/>
      <c r="Y226" s="693"/>
      <c r="Z226" s="693"/>
      <c r="AA226" s="693"/>
    </row>
    <row r="227" spans="4:27" s="682" customFormat="1" x14ac:dyDescent="0.2">
      <c r="D227" s="692"/>
      <c r="E227" s="693"/>
      <c r="F227" s="693"/>
      <c r="G227" s="693"/>
      <c r="H227" s="693"/>
      <c r="I227" s="693"/>
      <c r="J227" s="693"/>
      <c r="K227" s="693"/>
      <c r="L227" s="692"/>
      <c r="M227" s="693"/>
      <c r="N227" s="693"/>
      <c r="O227" s="693"/>
      <c r="P227" s="693"/>
      <c r="Q227" s="693"/>
      <c r="R227" s="693"/>
      <c r="S227" s="693"/>
      <c r="T227" s="692"/>
      <c r="U227" s="693"/>
      <c r="V227" s="693"/>
      <c r="W227" s="693"/>
      <c r="X227" s="693"/>
      <c r="Y227" s="693"/>
      <c r="Z227" s="693"/>
      <c r="AA227" s="693"/>
    </row>
    <row r="228" spans="4:27" s="682" customFormat="1" x14ac:dyDescent="0.2">
      <c r="D228" s="692"/>
      <c r="E228" s="693"/>
      <c r="F228" s="693"/>
      <c r="G228" s="693"/>
      <c r="H228" s="693"/>
      <c r="I228" s="693"/>
      <c r="J228" s="693"/>
      <c r="K228" s="693"/>
      <c r="L228" s="692"/>
      <c r="M228" s="693"/>
      <c r="N228" s="693"/>
      <c r="O228" s="693"/>
      <c r="P228" s="693"/>
      <c r="Q228" s="693"/>
      <c r="R228" s="693"/>
      <c r="S228" s="693"/>
      <c r="T228" s="692"/>
      <c r="U228" s="693"/>
      <c r="V228" s="693"/>
      <c r="W228" s="693"/>
      <c r="X228" s="693"/>
      <c r="Y228" s="693"/>
      <c r="Z228" s="693"/>
      <c r="AA228" s="693"/>
    </row>
    <row r="229" spans="4:27" s="682" customFormat="1" x14ac:dyDescent="0.2">
      <c r="D229" s="692"/>
      <c r="E229" s="693"/>
      <c r="F229" s="693"/>
      <c r="G229" s="693"/>
      <c r="H229" s="693"/>
      <c r="I229" s="693"/>
      <c r="J229" s="693"/>
      <c r="K229" s="693"/>
      <c r="L229" s="692"/>
      <c r="M229" s="693"/>
      <c r="N229" s="693"/>
      <c r="O229" s="693"/>
      <c r="P229" s="693"/>
      <c r="Q229" s="693"/>
      <c r="R229" s="693"/>
      <c r="S229" s="693"/>
      <c r="T229" s="692"/>
      <c r="U229" s="693"/>
      <c r="V229" s="693"/>
      <c r="W229" s="693"/>
      <c r="X229" s="693"/>
      <c r="Y229" s="693"/>
      <c r="Z229" s="693"/>
      <c r="AA229" s="693"/>
    </row>
    <row r="230" spans="4:27" s="682" customFormat="1" x14ac:dyDescent="0.2">
      <c r="D230" s="692"/>
      <c r="E230" s="693"/>
      <c r="F230" s="693"/>
      <c r="G230" s="693"/>
      <c r="H230" s="693"/>
      <c r="I230" s="693"/>
      <c r="J230" s="693"/>
      <c r="K230" s="693"/>
      <c r="L230" s="692"/>
      <c r="M230" s="693"/>
      <c r="N230" s="693"/>
      <c r="O230" s="693"/>
      <c r="P230" s="693"/>
      <c r="Q230" s="693"/>
      <c r="R230" s="693"/>
      <c r="S230" s="693"/>
      <c r="T230" s="692"/>
      <c r="U230" s="693"/>
      <c r="V230" s="693"/>
      <c r="W230" s="693"/>
      <c r="X230" s="693"/>
      <c r="Y230" s="693"/>
      <c r="Z230" s="693"/>
      <c r="AA230" s="693"/>
    </row>
    <row r="231" spans="4:27" s="682" customFormat="1" x14ac:dyDescent="0.2">
      <c r="D231" s="692"/>
      <c r="E231" s="693"/>
      <c r="F231" s="693"/>
      <c r="G231" s="693"/>
      <c r="H231" s="693"/>
      <c r="I231" s="693"/>
      <c r="J231" s="693"/>
      <c r="K231" s="693"/>
      <c r="L231" s="692"/>
      <c r="M231" s="693"/>
      <c r="N231" s="693"/>
      <c r="O231" s="693"/>
      <c r="P231" s="693"/>
      <c r="Q231" s="693"/>
      <c r="R231" s="693"/>
      <c r="S231" s="693"/>
      <c r="T231" s="692"/>
      <c r="U231" s="693"/>
      <c r="V231" s="693"/>
      <c r="W231" s="693"/>
      <c r="X231" s="693"/>
      <c r="Y231" s="693"/>
      <c r="Z231" s="693"/>
      <c r="AA231" s="693"/>
    </row>
    <row r="232" spans="4:27" s="682" customFormat="1" x14ac:dyDescent="0.2">
      <c r="D232" s="692"/>
      <c r="E232" s="693"/>
      <c r="F232" s="693"/>
      <c r="G232" s="693"/>
      <c r="H232" s="693"/>
      <c r="I232" s="693"/>
      <c r="J232" s="693"/>
      <c r="K232" s="693"/>
      <c r="L232" s="692"/>
      <c r="M232" s="693"/>
      <c r="N232" s="693"/>
      <c r="O232" s="693"/>
      <c r="P232" s="693"/>
      <c r="Q232" s="693"/>
      <c r="R232" s="693"/>
      <c r="S232" s="693"/>
      <c r="T232" s="692"/>
      <c r="U232" s="693"/>
      <c r="V232" s="693"/>
      <c r="W232" s="693"/>
      <c r="X232" s="693"/>
      <c r="Y232" s="693"/>
      <c r="Z232" s="693"/>
      <c r="AA232" s="693"/>
    </row>
    <row r="233" spans="4:27" s="682" customFormat="1" x14ac:dyDescent="0.2">
      <c r="D233" s="692"/>
      <c r="E233" s="693"/>
      <c r="F233" s="693"/>
      <c r="G233" s="693"/>
      <c r="H233" s="693"/>
      <c r="I233" s="693"/>
      <c r="J233" s="693"/>
      <c r="K233" s="693"/>
      <c r="L233" s="692"/>
      <c r="M233" s="693"/>
      <c r="N233" s="693"/>
      <c r="O233" s="693"/>
      <c r="P233" s="693"/>
      <c r="Q233" s="693"/>
      <c r="R233" s="693"/>
      <c r="S233" s="693"/>
      <c r="T233" s="692"/>
      <c r="U233" s="693"/>
      <c r="V233" s="693"/>
      <c r="W233" s="693"/>
      <c r="X233" s="693"/>
      <c r="Y233" s="693"/>
      <c r="Z233" s="693"/>
      <c r="AA233" s="693"/>
    </row>
    <row r="234" spans="4:27" s="682" customFormat="1" x14ac:dyDescent="0.2">
      <c r="D234" s="692"/>
      <c r="E234" s="693"/>
      <c r="F234" s="693"/>
      <c r="G234" s="693"/>
      <c r="H234" s="693"/>
      <c r="I234" s="693"/>
      <c r="J234" s="693"/>
      <c r="K234" s="693"/>
      <c r="L234" s="692"/>
      <c r="M234" s="693"/>
      <c r="N234" s="693"/>
      <c r="O234" s="693"/>
      <c r="P234" s="693"/>
      <c r="Q234" s="693"/>
      <c r="R234" s="693"/>
      <c r="S234" s="693"/>
      <c r="T234" s="692"/>
      <c r="U234" s="693"/>
      <c r="V234" s="693"/>
      <c r="W234" s="693"/>
      <c r="X234" s="693"/>
      <c r="Y234" s="693"/>
      <c r="Z234" s="693"/>
      <c r="AA234" s="693"/>
    </row>
    <row r="235" spans="4:27" s="682" customFormat="1" x14ac:dyDescent="0.2">
      <c r="D235" s="692"/>
      <c r="E235" s="693"/>
      <c r="F235" s="693"/>
      <c r="G235" s="693"/>
      <c r="H235" s="693"/>
      <c r="I235" s="693"/>
      <c r="J235" s="693"/>
      <c r="K235" s="693"/>
      <c r="L235" s="692"/>
      <c r="M235" s="693"/>
      <c r="N235" s="693"/>
      <c r="O235" s="693"/>
      <c r="P235" s="693"/>
      <c r="Q235" s="693"/>
      <c r="R235" s="693"/>
      <c r="S235" s="693"/>
      <c r="T235" s="692"/>
      <c r="U235" s="693"/>
      <c r="V235" s="693"/>
      <c r="W235" s="693"/>
      <c r="X235" s="693"/>
      <c r="Y235" s="693"/>
      <c r="Z235" s="693"/>
      <c r="AA235" s="693"/>
    </row>
    <row r="236" spans="4:27" s="682" customFormat="1" x14ac:dyDescent="0.2">
      <c r="D236" s="692"/>
      <c r="E236" s="693"/>
      <c r="F236" s="693"/>
      <c r="G236" s="693"/>
      <c r="H236" s="693"/>
      <c r="I236" s="693"/>
      <c r="J236" s="693"/>
      <c r="K236" s="693"/>
      <c r="L236" s="692"/>
      <c r="M236" s="693"/>
      <c r="N236" s="693"/>
      <c r="O236" s="693"/>
      <c r="P236" s="693"/>
      <c r="Q236" s="693"/>
      <c r="R236" s="693"/>
      <c r="S236" s="693"/>
      <c r="T236" s="692"/>
      <c r="U236" s="693"/>
      <c r="V236" s="693"/>
      <c r="W236" s="693"/>
      <c r="X236" s="693"/>
      <c r="Y236" s="693"/>
      <c r="Z236" s="693"/>
      <c r="AA236" s="693"/>
    </row>
    <row r="237" spans="4:27" s="682" customFormat="1" x14ac:dyDescent="0.2">
      <c r="D237" s="692"/>
      <c r="E237" s="693"/>
      <c r="F237" s="693"/>
      <c r="G237" s="693"/>
      <c r="H237" s="693"/>
      <c r="I237" s="693"/>
      <c r="J237" s="693"/>
      <c r="K237" s="693"/>
      <c r="L237" s="692"/>
      <c r="M237" s="693"/>
      <c r="N237" s="693"/>
      <c r="O237" s="693"/>
      <c r="P237" s="693"/>
      <c r="Q237" s="693"/>
      <c r="R237" s="693"/>
      <c r="S237" s="693"/>
      <c r="T237" s="692"/>
      <c r="U237" s="693"/>
      <c r="V237" s="693"/>
      <c r="W237" s="693"/>
      <c r="X237" s="693"/>
      <c r="Y237" s="693"/>
      <c r="Z237" s="693"/>
      <c r="AA237" s="693"/>
    </row>
    <row r="238" spans="4:27" s="682" customFormat="1" x14ac:dyDescent="0.2">
      <c r="D238" s="692"/>
      <c r="E238" s="693"/>
      <c r="F238" s="693"/>
      <c r="G238" s="693"/>
      <c r="H238" s="693"/>
      <c r="I238" s="693"/>
      <c r="J238" s="693"/>
      <c r="K238" s="693"/>
      <c r="L238" s="692"/>
      <c r="M238" s="693"/>
      <c r="N238" s="693"/>
      <c r="O238" s="693"/>
      <c r="P238" s="693"/>
      <c r="Q238" s="693"/>
      <c r="R238" s="693"/>
      <c r="S238" s="693"/>
      <c r="T238" s="692"/>
      <c r="U238" s="693"/>
      <c r="V238" s="693"/>
      <c r="W238" s="693"/>
      <c r="X238" s="693"/>
      <c r="Y238" s="693"/>
      <c r="Z238" s="693"/>
      <c r="AA238" s="693"/>
    </row>
    <row r="239" spans="4:27" s="682" customFormat="1" x14ac:dyDescent="0.2">
      <c r="D239" s="692"/>
      <c r="E239" s="693"/>
      <c r="F239" s="693"/>
      <c r="G239" s="693"/>
      <c r="H239" s="693"/>
      <c r="I239" s="693"/>
      <c r="J239" s="693"/>
      <c r="K239" s="693"/>
      <c r="L239" s="692"/>
      <c r="M239" s="693"/>
      <c r="N239" s="693"/>
      <c r="O239" s="693"/>
      <c r="P239" s="693"/>
      <c r="Q239" s="693"/>
      <c r="R239" s="693"/>
      <c r="S239" s="693"/>
      <c r="T239" s="692"/>
      <c r="U239" s="693"/>
      <c r="V239" s="693"/>
      <c r="W239" s="693"/>
      <c r="X239" s="693"/>
      <c r="Y239" s="693"/>
      <c r="Z239" s="693"/>
      <c r="AA239" s="693"/>
    </row>
    <row r="240" spans="4:27" s="682" customFormat="1" x14ac:dyDescent="0.2">
      <c r="D240" s="692"/>
      <c r="E240" s="693"/>
      <c r="F240" s="693"/>
      <c r="G240" s="693"/>
      <c r="H240" s="693"/>
      <c r="I240" s="693"/>
      <c r="J240" s="693"/>
      <c r="K240" s="693"/>
      <c r="L240" s="692"/>
      <c r="M240" s="693"/>
      <c r="N240" s="693"/>
      <c r="O240" s="693"/>
      <c r="P240" s="693"/>
      <c r="Q240" s="693"/>
      <c r="R240" s="693"/>
      <c r="S240" s="693"/>
      <c r="T240" s="692"/>
      <c r="U240" s="693"/>
      <c r="V240" s="693"/>
      <c r="W240" s="693"/>
      <c r="X240" s="693"/>
      <c r="Y240" s="693"/>
      <c r="Z240" s="693"/>
      <c r="AA240" s="693"/>
    </row>
    <row r="241" spans="4:27" s="682" customFormat="1" x14ac:dyDescent="0.2">
      <c r="D241" s="692"/>
      <c r="E241" s="693"/>
      <c r="F241" s="693"/>
      <c r="G241" s="693"/>
      <c r="H241" s="693"/>
      <c r="I241" s="693"/>
      <c r="J241" s="693"/>
      <c r="K241" s="693"/>
      <c r="L241" s="692"/>
      <c r="M241" s="693"/>
      <c r="N241" s="693"/>
      <c r="O241" s="693"/>
      <c r="P241" s="693"/>
      <c r="Q241" s="693"/>
      <c r="R241" s="693"/>
      <c r="S241" s="693"/>
      <c r="T241" s="692"/>
      <c r="U241" s="693"/>
      <c r="V241" s="693"/>
      <c r="W241" s="693"/>
      <c r="X241" s="693"/>
      <c r="Y241" s="693"/>
      <c r="Z241" s="693"/>
      <c r="AA241" s="693"/>
    </row>
    <row r="242" spans="4:27" s="682" customFormat="1" x14ac:dyDescent="0.2">
      <c r="D242" s="692"/>
      <c r="E242" s="693"/>
      <c r="F242" s="693"/>
      <c r="G242" s="693"/>
      <c r="H242" s="693"/>
      <c r="I242" s="693"/>
      <c r="J242" s="693"/>
      <c r="K242" s="693"/>
      <c r="L242" s="692"/>
      <c r="M242" s="693"/>
      <c r="N242" s="693"/>
      <c r="O242" s="693"/>
      <c r="P242" s="693"/>
      <c r="Q242" s="693"/>
      <c r="R242" s="693"/>
      <c r="S242" s="693"/>
      <c r="T242" s="692"/>
      <c r="U242" s="693"/>
      <c r="V242" s="693"/>
      <c r="W242" s="693"/>
      <c r="X242" s="693"/>
      <c r="Y242" s="693"/>
      <c r="Z242" s="693"/>
      <c r="AA242" s="693"/>
    </row>
    <row r="243" spans="4:27" s="682" customFormat="1" x14ac:dyDescent="0.2">
      <c r="D243" s="692"/>
      <c r="E243" s="693"/>
      <c r="F243" s="693"/>
      <c r="G243" s="693"/>
      <c r="H243" s="693"/>
      <c r="I243" s="693"/>
      <c r="J243" s="693"/>
      <c r="K243" s="693"/>
      <c r="L243" s="692"/>
      <c r="M243" s="693"/>
      <c r="N243" s="693"/>
      <c r="O243" s="693"/>
      <c r="P243" s="693"/>
      <c r="Q243" s="693"/>
      <c r="R243" s="693"/>
      <c r="S243" s="693"/>
      <c r="T243" s="692"/>
      <c r="U243" s="693"/>
      <c r="V243" s="693"/>
      <c r="W243" s="693"/>
      <c r="X243" s="693"/>
      <c r="Y243" s="693"/>
      <c r="Z243" s="693"/>
      <c r="AA243" s="693"/>
    </row>
    <row r="244" spans="4:27" s="682" customFormat="1" x14ac:dyDescent="0.2">
      <c r="D244" s="692"/>
      <c r="E244" s="693"/>
      <c r="F244" s="693"/>
      <c r="G244" s="693"/>
      <c r="H244" s="693"/>
      <c r="I244" s="693"/>
      <c r="J244" s="693"/>
      <c r="K244" s="693"/>
      <c r="L244" s="692"/>
      <c r="M244" s="693"/>
      <c r="N244" s="693"/>
      <c r="O244" s="693"/>
      <c r="P244" s="693"/>
      <c r="Q244" s="693"/>
      <c r="R244" s="693"/>
      <c r="S244" s="693"/>
      <c r="T244" s="692"/>
      <c r="U244" s="693"/>
      <c r="V244" s="693"/>
      <c r="W244" s="693"/>
      <c r="X244" s="693"/>
      <c r="Y244" s="693"/>
      <c r="Z244" s="693"/>
      <c r="AA244" s="693"/>
    </row>
    <row r="245" spans="4:27" s="682" customFormat="1" x14ac:dyDescent="0.2">
      <c r="D245" s="692"/>
      <c r="E245" s="693"/>
      <c r="F245" s="693"/>
      <c r="G245" s="693"/>
      <c r="H245" s="693"/>
      <c r="I245" s="693"/>
      <c r="J245" s="693"/>
      <c r="K245" s="693"/>
      <c r="L245" s="692"/>
      <c r="M245" s="693"/>
      <c r="N245" s="693"/>
      <c r="O245" s="693"/>
      <c r="P245" s="693"/>
      <c r="Q245" s="693"/>
      <c r="R245" s="693"/>
      <c r="S245" s="693"/>
      <c r="T245" s="692"/>
      <c r="U245" s="693"/>
      <c r="V245" s="693"/>
      <c r="W245" s="693"/>
      <c r="X245" s="693"/>
      <c r="Y245" s="693"/>
      <c r="Z245" s="693"/>
      <c r="AA245" s="693"/>
    </row>
    <row r="246" spans="4:27" s="682" customFormat="1" x14ac:dyDescent="0.2">
      <c r="D246" s="692"/>
      <c r="E246" s="693"/>
      <c r="F246" s="693"/>
      <c r="G246" s="693"/>
      <c r="H246" s="693"/>
      <c r="I246" s="693"/>
      <c r="J246" s="693"/>
      <c r="K246" s="693"/>
      <c r="L246" s="692"/>
      <c r="M246" s="693"/>
      <c r="N246" s="693"/>
      <c r="O246" s="693"/>
      <c r="P246" s="693"/>
      <c r="Q246" s="693"/>
      <c r="R246" s="693"/>
      <c r="S246" s="693"/>
      <c r="T246" s="692"/>
      <c r="U246" s="693"/>
      <c r="V246" s="693"/>
      <c r="W246" s="693"/>
      <c r="X246" s="693"/>
      <c r="Y246" s="693"/>
      <c r="Z246" s="693"/>
      <c r="AA246" s="693"/>
    </row>
    <row r="247" spans="4:27" s="682" customFormat="1" x14ac:dyDescent="0.2">
      <c r="D247" s="692"/>
      <c r="E247" s="693"/>
      <c r="F247" s="693"/>
      <c r="G247" s="693"/>
      <c r="H247" s="693"/>
      <c r="I247" s="693"/>
      <c r="J247" s="693"/>
      <c r="K247" s="693"/>
      <c r="L247" s="692"/>
      <c r="M247" s="693"/>
      <c r="N247" s="693"/>
      <c r="O247" s="693"/>
      <c r="P247" s="693"/>
      <c r="Q247" s="693"/>
      <c r="R247" s="693"/>
      <c r="S247" s="693"/>
      <c r="T247" s="692"/>
      <c r="U247" s="693"/>
      <c r="V247" s="693"/>
      <c r="W247" s="693"/>
      <c r="X247" s="693"/>
      <c r="Y247" s="693"/>
      <c r="Z247" s="693"/>
      <c r="AA247" s="693"/>
    </row>
    <row r="248" spans="4:27" s="682" customFormat="1" x14ac:dyDescent="0.2">
      <c r="D248" s="692"/>
      <c r="E248" s="693"/>
      <c r="F248" s="693"/>
      <c r="G248" s="693"/>
      <c r="H248" s="693"/>
      <c r="I248" s="693"/>
      <c r="J248" s="693"/>
      <c r="K248" s="693"/>
      <c r="L248" s="692"/>
      <c r="M248" s="693"/>
      <c r="N248" s="693"/>
      <c r="O248" s="693"/>
      <c r="P248" s="693"/>
      <c r="Q248" s="693"/>
      <c r="R248" s="693"/>
      <c r="S248" s="693"/>
      <c r="T248" s="692"/>
      <c r="U248" s="693"/>
      <c r="V248" s="693"/>
      <c r="W248" s="693"/>
      <c r="X248" s="693"/>
      <c r="Y248" s="693"/>
      <c r="Z248" s="693"/>
      <c r="AA248" s="693"/>
    </row>
    <row r="249" spans="4:27" s="682" customFormat="1" x14ac:dyDescent="0.2">
      <c r="D249" s="692"/>
      <c r="E249" s="693"/>
      <c r="F249" s="693"/>
      <c r="G249" s="693"/>
      <c r="H249" s="693"/>
      <c r="I249" s="693"/>
      <c r="J249" s="693"/>
      <c r="K249" s="693"/>
      <c r="L249" s="692"/>
      <c r="M249" s="693"/>
      <c r="N249" s="693"/>
      <c r="O249" s="693"/>
      <c r="P249" s="693"/>
      <c r="Q249" s="693"/>
      <c r="R249" s="693"/>
      <c r="S249" s="693"/>
      <c r="T249" s="692"/>
      <c r="U249" s="693"/>
      <c r="V249" s="693"/>
      <c r="W249" s="693"/>
      <c r="X249" s="693"/>
      <c r="Y249" s="693"/>
      <c r="Z249" s="693"/>
      <c r="AA249" s="693"/>
    </row>
    <row r="250" spans="4:27" s="682" customFormat="1" x14ac:dyDescent="0.2">
      <c r="D250" s="692"/>
      <c r="E250" s="693"/>
      <c r="F250" s="693"/>
      <c r="G250" s="693"/>
      <c r="H250" s="693"/>
      <c r="I250" s="693"/>
      <c r="J250" s="693"/>
      <c r="K250" s="693"/>
      <c r="L250" s="692"/>
      <c r="M250" s="693"/>
      <c r="N250" s="693"/>
      <c r="O250" s="693"/>
      <c r="P250" s="693"/>
      <c r="Q250" s="693"/>
      <c r="R250" s="693"/>
      <c r="S250" s="693"/>
      <c r="T250" s="692"/>
      <c r="U250" s="693"/>
      <c r="V250" s="693"/>
      <c r="W250" s="693"/>
      <c r="X250" s="693"/>
      <c r="Y250" s="693"/>
      <c r="Z250" s="693"/>
      <c r="AA250" s="693"/>
    </row>
    <row r="251" spans="4:27" s="682" customFormat="1" x14ac:dyDescent="0.2">
      <c r="D251" s="692"/>
      <c r="E251" s="693"/>
      <c r="F251" s="693"/>
      <c r="G251" s="693"/>
      <c r="H251" s="693"/>
      <c r="I251" s="693"/>
      <c r="J251" s="693"/>
      <c r="K251" s="693"/>
      <c r="L251" s="692"/>
      <c r="M251" s="693"/>
      <c r="N251" s="693"/>
      <c r="O251" s="693"/>
      <c r="P251" s="693"/>
      <c r="Q251" s="693"/>
      <c r="R251" s="693"/>
      <c r="S251" s="693"/>
      <c r="T251" s="692"/>
      <c r="U251" s="693"/>
      <c r="V251" s="693"/>
      <c r="W251" s="693"/>
      <c r="X251" s="693"/>
      <c r="Y251" s="693"/>
      <c r="Z251" s="693"/>
      <c r="AA251" s="693"/>
    </row>
    <row r="252" spans="4:27" s="682" customFormat="1" x14ac:dyDescent="0.2">
      <c r="D252" s="692"/>
      <c r="E252" s="693"/>
      <c r="F252" s="693"/>
      <c r="G252" s="693"/>
      <c r="H252" s="693"/>
      <c r="I252" s="693"/>
      <c r="J252" s="693"/>
      <c r="K252" s="693"/>
      <c r="L252" s="692"/>
      <c r="M252" s="693"/>
      <c r="N252" s="693"/>
      <c r="O252" s="693"/>
      <c r="P252" s="693"/>
      <c r="Q252" s="693"/>
      <c r="R252" s="693"/>
      <c r="S252" s="693"/>
      <c r="T252" s="692"/>
      <c r="U252" s="693"/>
      <c r="V252" s="693"/>
      <c r="W252" s="693"/>
      <c r="X252" s="693"/>
      <c r="Y252" s="693"/>
      <c r="Z252" s="693"/>
      <c r="AA252" s="693"/>
    </row>
    <row r="253" spans="4:27" s="682" customFormat="1" x14ac:dyDescent="0.2">
      <c r="D253" s="692"/>
      <c r="E253" s="693"/>
      <c r="F253" s="693"/>
      <c r="G253" s="693"/>
      <c r="H253" s="693"/>
      <c r="I253" s="693"/>
      <c r="J253" s="693"/>
      <c r="K253" s="693"/>
      <c r="L253" s="692"/>
      <c r="M253" s="693"/>
      <c r="N253" s="693"/>
      <c r="O253" s="693"/>
      <c r="P253" s="693"/>
      <c r="Q253" s="693"/>
      <c r="R253" s="693"/>
      <c r="S253" s="693"/>
      <c r="T253" s="692"/>
      <c r="U253" s="693"/>
      <c r="V253" s="693"/>
      <c r="W253" s="693"/>
      <c r="X253" s="693"/>
      <c r="Y253" s="693"/>
      <c r="Z253" s="693"/>
      <c r="AA253" s="693"/>
    </row>
    <row r="254" spans="4:27" s="682" customFormat="1" x14ac:dyDescent="0.2">
      <c r="D254" s="692"/>
      <c r="E254" s="693"/>
      <c r="F254" s="693"/>
      <c r="G254" s="693"/>
      <c r="H254" s="693"/>
      <c r="I254" s="693"/>
      <c r="J254" s="693"/>
      <c r="K254" s="693"/>
      <c r="L254" s="692"/>
      <c r="M254" s="693"/>
      <c r="N254" s="693"/>
      <c r="O254" s="693"/>
      <c r="P254" s="693"/>
      <c r="Q254" s="693"/>
      <c r="R254" s="693"/>
      <c r="S254" s="693"/>
      <c r="T254" s="692"/>
      <c r="U254" s="693"/>
      <c r="V254" s="693"/>
      <c r="W254" s="693"/>
      <c r="X254" s="693"/>
      <c r="Y254" s="693"/>
      <c r="Z254" s="693"/>
      <c r="AA254" s="693"/>
    </row>
    <row r="255" spans="4:27" s="682" customFormat="1" x14ac:dyDescent="0.2">
      <c r="D255" s="692"/>
      <c r="E255" s="693"/>
      <c r="F255" s="693"/>
      <c r="G255" s="693"/>
      <c r="H255" s="693"/>
      <c r="I255" s="693"/>
      <c r="J255" s="693"/>
      <c r="K255" s="693"/>
      <c r="L255" s="692"/>
      <c r="M255" s="693"/>
      <c r="N255" s="693"/>
      <c r="O255" s="693"/>
      <c r="P255" s="693"/>
      <c r="Q255" s="693"/>
      <c r="R255" s="693"/>
      <c r="S255" s="693"/>
      <c r="T255" s="692"/>
      <c r="U255" s="693"/>
      <c r="V255" s="693"/>
      <c r="W255" s="693"/>
      <c r="X255" s="693"/>
      <c r="Y255" s="693"/>
      <c r="Z255" s="693"/>
      <c r="AA255" s="693"/>
    </row>
    <row r="256" spans="4:27" s="682" customFormat="1" x14ac:dyDescent="0.2">
      <c r="D256" s="692"/>
      <c r="E256" s="693"/>
      <c r="F256" s="693"/>
      <c r="G256" s="693"/>
      <c r="H256" s="693"/>
      <c r="I256" s="693"/>
      <c r="J256" s="693"/>
      <c r="K256" s="693"/>
      <c r="L256" s="692"/>
      <c r="M256" s="693"/>
      <c r="N256" s="693"/>
      <c r="O256" s="693"/>
      <c r="P256" s="693"/>
      <c r="Q256" s="693"/>
      <c r="R256" s="693"/>
      <c r="S256" s="693"/>
      <c r="T256" s="692"/>
      <c r="U256" s="693"/>
      <c r="V256" s="693"/>
      <c r="W256" s="693"/>
      <c r="X256" s="693"/>
      <c r="Y256" s="693"/>
      <c r="Z256" s="693"/>
      <c r="AA256" s="693"/>
    </row>
    <row r="257" spans="4:27" s="682" customFormat="1" x14ac:dyDescent="0.2">
      <c r="D257" s="692"/>
      <c r="E257" s="693"/>
      <c r="F257" s="693"/>
      <c r="G257" s="693"/>
      <c r="H257" s="693"/>
      <c r="I257" s="693"/>
      <c r="J257" s="693"/>
      <c r="K257" s="693"/>
      <c r="L257" s="692"/>
      <c r="M257" s="693"/>
      <c r="N257" s="693"/>
      <c r="O257" s="693"/>
      <c r="P257" s="693"/>
      <c r="Q257" s="693"/>
      <c r="R257" s="693"/>
      <c r="S257" s="693"/>
      <c r="T257" s="692"/>
      <c r="U257" s="693"/>
      <c r="V257" s="693"/>
      <c r="W257" s="693"/>
      <c r="X257" s="693"/>
      <c r="Y257" s="693"/>
      <c r="Z257" s="693"/>
      <c r="AA257" s="693"/>
    </row>
    <row r="258" spans="4:27" s="682" customFormat="1" x14ac:dyDescent="0.2">
      <c r="D258" s="692"/>
      <c r="E258" s="693"/>
      <c r="F258" s="693"/>
      <c r="G258" s="693"/>
      <c r="H258" s="693"/>
      <c r="I258" s="693"/>
      <c r="J258" s="693"/>
      <c r="K258" s="693"/>
      <c r="L258" s="692"/>
      <c r="M258" s="693"/>
      <c r="N258" s="693"/>
      <c r="O258" s="693"/>
      <c r="P258" s="693"/>
      <c r="Q258" s="693"/>
      <c r="R258" s="693"/>
      <c r="S258" s="693"/>
      <c r="T258" s="692"/>
      <c r="U258" s="693"/>
      <c r="V258" s="693"/>
      <c r="W258" s="693"/>
      <c r="X258" s="693"/>
      <c r="Y258" s="693"/>
      <c r="Z258" s="693"/>
      <c r="AA258" s="693"/>
    </row>
    <row r="259" spans="4:27" s="682" customFormat="1" x14ac:dyDescent="0.2">
      <c r="D259" s="692"/>
      <c r="E259" s="693"/>
      <c r="F259" s="693"/>
      <c r="G259" s="693"/>
      <c r="H259" s="693"/>
      <c r="I259" s="693"/>
      <c r="J259" s="693"/>
      <c r="K259" s="693"/>
      <c r="L259" s="692"/>
      <c r="M259" s="693"/>
      <c r="N259" s="693"/>
      <c r="O259" s="693"/>
      <c r="P259" s="693"/>
      <c r="Q259" s="693"/>
      <c r="R259" s="693"/>
      <c r="S259" s="693"/>
      <c r="T259" s="692"/>
      <c r="U259" s="693"/>
      <c r="V259" s="693"/>
      <c r="W259" s="693"/>
      <c r="X259" s="693"/>
      <c r="Y259" s="693"/>
      <c r="Z259" s="693"/>
      <c r="AA259" s="693"/>
    </row>
    <row r="260" spans="4:27" s="682" customFormat="1" x14ac:dyDescent="0.2">
      <c r="D260" s="692"/>
      <c r="E260" s="693"/>
      <c r="F260" s="693"/>
      <c r="G260" s="693"/>
      <c r="H260" s="693"/>
      <c r="I260" s="693"/>
      <c r="J260" s="693"/>
      <c r="K260" s="693"/>
      <c r="L260" s="692"/>
      <c r="M260" s="693"/>
      <c r="N260" s="693"/>
      <c r="O260" s="693"/>
      <c r="P260" s="693"/>
      <c r="Q260" s="693"/>
      <c r="R260" s="693"/>
      <c r="S260" s="693"/>
      <c r="T260" s="692"/>
      <c r="U260" s="693"/>
      <c r="V260" s="693"/>
      <c r="W260" s="693"/>
      <c r="X260" s="693"/>
      <c r="Y260" s="693"/>
      <c r="Z260" s="693"/>
      <c r="AA260" s="693"/>
    </row>
    <row r="261" spans="4:27" s="682" customFormat="1" x14ac:dyDescent="0.2">
      <c r="D261" s="692"/>
      <c r="E261" s="693"/>
      <c r="F261" s="693"/>
      <c r="G261" s="693"/>
      <c r="H261" s="693"/>
      <c r="I261" s="693"/>
      <c r="J261" s="693"/>
      <c r="K261" s="693"/>
      <c r="L261" s="692"/>
      <c r="M261" s="693"/>
      <c r="N261" s="693"/>
      <c r="O261" s="693"/>
      <c r="P261" s="693"/>
      <c r="Q261" s="693"/>
      <c r="R261" s="693"/>
      <c r="S261" s="693"/>
      <c r="T261" s="692"/>
      <c r="U261" s="693"/>
      <c r="V261" s="693"/>
      <c r="W261" s="693"/>
      <c r="X261" s="693"/>
      <c r="Y261" s="693"/>
      <c r="Z261" s="693"/>
      <c r="AA261" s="693"/>
    </row>
    <row r="262" spans="4:27" s="682" customFormat="1" x14ac:dyDescent="0.2">
      <c r="D262" s="692"/>
      <c r="E262" s="693"/>
      <c r="F262" s="693"/>
      <c r="G262" s="693"/>
      <c r="H262" s="693"/>
      <c r="I262" s="693"/>
      <c r="J262" s="693"/>
      <c r="K262" s="693"/>
      <c r="L262" s="692"/>
      <c r="M262" s="693"/>
      <c r="N262" s="693"/>
      <c r="O262" s="693"/>
      <c r="P262" s="693"/>
      <c r="Q262" s="693"/>
      <c r="R262" s="693"/>
      <c r="S262" s="693"/>
      <c r="T262" s="692"/>
      <c r="U262" s="693"/>
      <c r="V262" s="693"/>
      <c r="W262" s="693"/>
      <c r="X262" s="693"/>
      <c r="Y262" s="693"/>
      <c r="Z262" s="693"/>
      <c r="AA262" s="693"/>
    </row>
    <row r="263" spans="4:27" s="682" customFormat="1" x14ac:dyDescent="0.2">
      <c r="D263" s="692"/>
      <c r="E263" s="693"/>
      <c r="F263" s="693"/>
      <c r="G263" s="693"/>
      <c r="H263" s="693"/>
      <c r="I263" s="693"/>
      <c r="J263" s="693"/>
      <c r="K263" s="693"/>
      <c r="L263" s="692"/>
      <c r="M263" s="693"/>
      <c r="N263" s="693"/>
      <c r="O263" s="693"/>
      <c r="P263" s="693"/>
      <c r="Q263" s="693"/>
      <c r="R263" s="693"/>
      <c r="S263" s="693"/>
      <c r="T263" s="692"/>
      <c r="U263" s="693"/>
      <c r="V263" s="693"/>
      <c r="W263" s="693"/>
      <c r="X263" s="693"/>
      <c r="Y263" s="693"/>
      <c r="Z263" s="693"/>
      <c r="AA263" s="693"/>
    </row>
    <row r="264" spans="4:27" s="682" customFormat="1" x14ac:dyDescent="0.2">
      <c r="D264" s="692"/>
      <c r="E264" s="693"/>
      <c r="F264" s="693"/>
      <c r="G264" s="693"/>
      <c r="H264" s="693"/>
      <c r="I264" s="693"/>
      <c r="J264" s="693"/>
      <c r="K264" s="693"/>
      <c r="L264" s="692"/>
      <c r="M264" s="693"/>
      <c r="N264" s="693"/>
      <c r="O264" s="693"/>
      <c r="P264" s="693"/>
      <c r="Q264" s="693"/>
      <c r="R264" s="693"/>
      <c r="S264" s="693"/>
      <c r="T264" s="692"/>
      <c r="U264" s="693"/>
      <c r="V264" s="693"/>
      <c r="W264" s="693"/>
      <c r="X264" s="693"/>
      <c r="Y264" s="693"/>
      <c r="Z264" s="693"/>
      <c r="AA264" s="693"/>
    </row>
    <row r="265" spans="4:27" s="682" customFormat="1" x14ac:dyDescent="0.2">
      <c r="D265" s="692"/>
      <c r="E265" s="693"/>
      <c r="F265" s="693"/>
      <c r="G265" s="693"/>
      <c r="H265" s="693"/>
      <c r="I265" s="693"/>
      <c r="J265" s="693"/>
      <c r="K265" s="693"/>
      <c r="L265" s="692"/>
      <c r="M265" s="693"/>
      <c r="N265" s="693"/>
      <c r="O265" s="693"/>
      <c r="P265" s="693"/>
      <c r="Q265" s="693"/>
      <c r="R265" s="693"/>
      <c r="S265" s="693"/>
      <c r="T265" s="692"/>
      <c r="U265" s="693"/>
      <c r="V265" s="693"/>
      <c r="W265" s="693"/>
      <c r="X265" s="693"/>
      <c r="Y265" s="693"/>
      <c r="Z265" s="693"/>
      <c r="AA265" s="693"/>
    </row>
    <row r="266" spans="4:27" s="682" customFormat="1" x14ac:dyDescent="0.2">
      <c r="D266" s="692"/>
      <c r="E266" s="693"/>
      <c r="F266" s="693"/>
      <c r="G266" s="693"/>
      <c r="H266" s="693"/>
      <c r="I266" s="693"/>
      <c r="J266" s="693"/>
      <c r="K266" s="693"/>
      <c r="L266" s="692"/>
      <c r="M266" s="693"/>
      <c r="N266" s="693"/>
      <c r="O266" s="693"/>
      <c r="P266" s="693"/>
      <c r="Q266" s="693"/>
      <c r="R266" s="693"/>
      <c r="S266" s="693"/>
      <c r="T266" s="692"/>
      <c r="U266" s="693"/>
      <c r="V266" s="693"/>
      <c r="W266" s="693"/>
      <c r="X266" s="693"/>
      <c r="Y266" s="693"/>
      <c r="Z266" s="693"/>
      <c r="AA266" s="693"/>
    </row>
    <row r="267" spans="4:27" s="682" customFormat="1" x14ac:dyDescent="0.2">
      <c r="D267" s="692"/>
      <c r="E267" s="693"/>
      <c r="F267" s="693"/>
      <c r="G267" s="693"/>
      <c r="H267" s="693"/>
      <c r="I267" s="693"/>
      <c r="J267" s="693"/>
      <c r="K267" s="693"/>
      <c r="L267" s="692"/>
      <c r="M267" s="693"/>
      <c r="N267" s="693"/>
      <c r="O267" s="693"/>
      <c r="P267" s="693"/>
      <c r="Q267" s="693"/>
      <c r="R267" s="693"/>
      <c r="S267" s="693"/>
      <c r="T267" s="692"/>
      <c r="U267" s="693"/>
      <c r="V267" s="693"/>
      <c r="W267" s="693"/>
      <c r="X267" s="693"/>
      <c r="Y267" s="693"/>
      <c r="Z267" s="693"/>
      <c r="AA267" s="693"/>
    </row>
    <row r="268" spans="4:27" s="682" customFormat="1" x14ac:dyDescent="0.2">
      <c r="D268" s="692"/>
      <c r="E268" s="693"/>
      <c r="F268" s="693"/>
      <c r="G268" s="693"/>
      <c r="H268" s="693"/>
      <c r="I268" s="693"/>
      <c r="J268" s="693"/>
      <c r="K268" s="693"/>
      <c r="L268" s="692"/>
      <c r="M268" s="693"/>
      <c r="N268" s="693"/>
      <c r="O268" s="693"/>
      <c r="P268" s="693"/>
      <c r="Q268" s="693"/>
      <c r="R268" s="693"/>
      <c r="S268" s="693"/>
      <c r="T268" s="692"/>
      <c r="U268" s="693"/>
      <c r="V268" s="693"/>
      <c r="W268" s="693"/>
      <c r="X268" s="693"/>
      <c r="Y268" s="693"/>
      <c r="Z268" s="693"/>
      <c r="AA268" s="693"/>
    </row>
    <row r="269" spans="4:27" s="682" customFormat="1" x14ac:dyDescent="0.2">
      <c r="D269" s="692"/>
      <c r="E269" s="693"/>
      <c r="F269" s="693"/>
      <c r="G269" s="693"/>
      <c r="H269" s="693"/>
      <c r="I269" s="693"/>
      <c r="J269" s="693"/>
      <c r="K269" s="693"/>
      <c r="L269" s="692"/>
      <c r="M269" s="693"/>
      <c r="N269" s="693"/>
      <c r="O269" s="693"/>
      <c r="P269" s="693"/>
      <c r="Q269" s="693"/>
      <c r="R269" s="693"/>
      <c r="S269" s="693"/>
      <c r="T269" s="692"/>
      <c r="U269" s="693"/>
      <c r="V269" s="693"/>
      <c r="W269" s="693"/>
      <c r="X269" s="693"/>
      <c r="Y269" s="693"/>
      <c r="Z269" s="693"/>
      <c r="AA269" s="693"/>
    </row>
    <row r="270" spans="4:27" s="682" customFormat="1" x14ac:dyDescent="0.2">
      <c r="D270" s="692"/>
      <c r="E270" s="693"/>
      <c r="F270" s="693"/>
      <c r="G270" s="693"/>
      <c r="H270" s="693"/>
      <c r="I270" s="693"/>
      <c r="J270" s="693"/>
      <c r="K270" s="693"/>
      <c r="L270" s="692"/>
      <c r="M270" s="693"/>
      <c r="N270" s="693"/>
      <c r="O270" s="693"/>
      <c r="P270" s="693"/>
      <c r="Q270" s="693"/>
      <c r="R270" s="693"/>
      <c r="S270" s="693"/>
      <c r="T270" s="692"/>
      <c r="U270" s="693"/>
      <c r="V270" s="693"/>
      <c r="W270" s="693"/>
      <c r="X270" s="693"/>
      <c r="Y270" s="693"/>
      <c r="Z270" s="693"/>
      <c r="AA270" s="693"/>
    </row>
    <row r="271" spans="4:27" s="682" customFormat="1" x14ac:dyDescent="0.2">
      <c r="D271" s="692"/>
      <c r="E271" s="693"/>
      <c r="F271" s="693"/>
      <c r="G271" s="693"/>
      <c r="H271" s="693"/>
      <c r="I271" s="693"/>
      <c r="J271" s="693"/>
      <c r="K271" s="693"/>
      <c r="L271" s="692"/>
      <c r="M271" s="693"/>
      <c r="N271" s="693"/>
      <c r="O271" s="693"/>
      <c r="P271" s="693"/>
      <c r="Q271" s="693"/>
      <c r="R271" s="693"/>
      <c r="S271" s="693"/>
      <c r="T271" s="692"/>
      <c r="U271" s="693"/>
      <c r="V271" s="693"/>
      <c r="W271" s="693"/>
      <c r="X271" s="693"/>
      <c r="Y271" s="693"/>
      <c r="Z271" s="693"/>
      <c r="AA271" s="693"/>
    </row>
    <row r="272" spans="4:27" s="682" customFormat="1" x14ac:dyDescent="0.2">
      <c r="D272" s="692"/>
      <c r="E272" s="693"/>
      <c r="F272" s="693"/>
      <c r="G272" s="693"/>
      <c r="H272" s="693"/>
      <c r="I272" s="693"/>
      <c r="J272" s="693"/>
      <c r="K272" s="693"/>
      <c r="L272" s="692"/>
      <c r="M272" s="693"/>
      <c r="N272" s="693"/>
      <c r="O272" s="693"/>
      <c r="P272" s="693"/>
      <c r="Q272" s="693"/>
      <c r="R272" s="693"/>
      <c r="S272" s="693"/>
      <c r="T272" s="692"/>
      <c r="U272" s="693"/>
      <c r="V272" s="693"/>
      <c r="W272" s="693"/>
      <c r="X272" s="693"/>
      <c r="Y272" s="693"/>
      <c r="Z272" s="693"/>
      <c r="AA272" s="693"/>
    </row>
    <row r="273" spans="4:27" s="682" customFormat="1" x14ac:dyDescent="0.2">
      <c r="D273" s="692"/>
      <c r="E273" s="693"/>
      <c r="F273" s="693"/>
      <c r="G273" s="693"/>
      <c r="H273" s="693"/>
      <c r="I273" s="693"/>
      <c r="J273" s="693"/>
      <c r="K273" s="693"/>
      <c r="L273" s="692"/>
      <c r="M273" s="693"/>
      <c r="N273" s="693"/>
      <c r="O273" s="693"/>
      <c r="P273" s="693"/>
      <c r="Q273" s="693"/>
      <c r="R273" s="693"/>
      <c r="S273" s="693"/>
      <c r="T273" s="692"/>
      <c r="U273" s="693"/>
      <c r="V273" s="693"/>
      <c r="W273" s="693"/>
      <c r="X273" s="693"/>
      <c r="Y273" s="693"/>
      <c r="Z273" s="693"/>
      <c r="AA273" s="693"/>
    </row>
    <row r="274" spans="4:27" s="682" customFormat="1" x14ac:dyDescent="0.2">
      <c r="D274" s="692"/>
      <c r="E274" s="693"/>
      <c r="F274" s="693"/>
      <c r="G274" s="693"/>
      <c r="H274" s="693"/>
      <c r="I274" s="693"/>
      <c r="J274" s="693"/>
      <c r="K274" s="693"/>
      <c r="L274" s="692"/>
      <c r="M274" s="693"/>
      <c r="N274" s="693"/>
      <c r="O274" s="693"/>
      <c r="P274" s="693"/>
      <c r="Q274" s="693"/>
      <c r="R274" s="693"/>
      <c r="S274" s="693"/>
      <c r="T274" s="692"/>
      <c r="U274" s="693"/>
      <c r="V274" s="693"/>
      <c r="W274" s="693"/>
      <c r="X274" s="693"/>
      <c r="Y274" s="693"/>
      <c r="Z274" s="693"/>
      <c r="AA274" s="693"/>
    </row>
    <row r="275" spans="4:27" s="682" customFormat="1" x14ac:dyDescent="0.2">
      <c r="D275" s="692"/>
      <c r="E275" s="693"/>
      <c r="F275" s="693"/>
      <c r="G275" s="693"/>
      <c r="H275" s="693"/>
      <c r="I275" s="693"/>
      <c r="J275" s="693"/>
      <c r="K275" s="693"/>
      <c r="L275" s="692"/>
      <c r="M275" s="693"/>
      <c r="N275" s="693"/>
      <c r="O275" s="693"/>
      <c r="P275" s="693"/>
      <c r="Q275" s="693"/>
      <c r="R275" s="693"/>
      <c r="S275" s="693"/>
      <c r="T275" s="692"/>
      <c r="U275" s="693"/>
      <c r="V275" s="693"/>
      <c r="W275" s="693"/>
      <c r="X275" s="693"/>
      <c r="Y275" s="693"/>
      <c r="Z275" s="693"/>
      <c r="AA275" s="693"/>
    </row>
    <row r="276" spans="4:27" s="682" customFormat="1" x14ac:dyDescent="0.2">
      <c r="D276" s="692"/>
      <c r="E276" s="693"/>
      <c r="F276" s="693"/>
      <c r="G276" s="693"/>
      <c r="H276" s="693"/>
      <c r="I276" s="693"/>
      <c r="J276" s="693"/>
      <c r="K276" s="693"/>
      <c r="L276" s="692"/>
      <c r="M276" s="693"/>
      <c r="N276" s="693"/>
      <c r="O276" s="693"/>
      <c r="P276" s="693"/>
      <c r="Q276" s="693"/>
      <c r="R276" s="693"/>
      <c r="S276" s="693"/>
      <c r="T276" s="692"/>
      <c r="U276" s="693"/>
      <c r="V276" s="693"/>
      <c r="W276" s="693"/>
      <c r="X276" s="693"/>
      <c r="Y276" s="693"/>
      <c r="Z276" s="693"/>
      <c r="AA276" s="693"/>
    </row>
    <row r="277" spans="4:27" s="682" customFormat="1" x14ac:dyDescent="0.2">
      <c r="D277" s="692"/>
      <c r="E277" s="693"/>
      <c r="F277" s="693"/>
      <c r="G277" s="693"/>
      <c r="H277" s="693"/>
      <c r="I277" s="693"/>
      <c r="J277" s="693"/>
      <c r="K277" s="693"/>
      <c r="L277" s="692"/>
      <c r="M277" s="693"/>
      <c r="N277" s="693"/>
      <c r="O277" s="693"/>
      <c r="P277" s="693"/>
      <c r="Q277" s="693"/>
      <c r="R277" s="693"/>
      <c r="S277" s="693"/>
      <c r="T277" s="692"/>
      <c r="U277" s="693"/>
      <c r="V277" s="693"/>
      <c r="W277" s="693"/>
      <c r="X277" s="693"/>
      <c r="Y277" s="693"/>
      <c r="Z277" s="693"/>
      <c r="AA277" s="693"/>
    </row>
    <row r="278" spans="4:27" s="682" customFormat="1" x14ac:dyDescent="0.2">
      <c r="D278" s="692"/>
      <c r="E278" s="693"/>
      <c r="F278" s="693"/>
      <c r="G278" s="693"/>
      <c r="H278" s="693"/>
      <c r="I278" s="693"/>
      <c r="J278" s="693"/>
      <c r="K278" s="693"/>
      <c r="L278" s="692"/>
      <c r="M278" s="693"/>
      <c r="N278" s="693"/>
      <c r="O278" s="693"/>
      <c r="P278" s="693"/>
      <c r="Q278" s="693"/>
      <c r="R278" s="693"/>
      <c r="S278" s="693"/>
      <c r="T278" s="692"/>
      <c r="U278" s="693"/>
      <c r="V278" s="693"/>
      <c r="W278" s="693"/>
      <c r="X278" s="693"/>
      <c r="Y278" s="693"/>
      <c r="Z278" s="693"/>
      <c r="AA278" s="693"/>
    </row>
  </sheetData>
  <sheetProtection formatCells="0" formatColumns="0" formatRows="0" selectLockedCells="1"/>
  <mergeCells count="15">
    <mergeCell ref="C57:AC57"/>
    <mergeCell ref="C63:AA63"/>
    <mergeCell ref="A7:B10"/>
    <mergeCell ref="U8:AA8"/>
    <mergeCell ref="D11:K11"/>
    <mergeCell ref="L11:S11"/>
    <mergeCell ref="T11:AA11"/>
    <mergeCell ref="L7:S7"/>
    <mergeCell ref="T7:AA7"/>
    <mergeCell ref="D8:D10"/>
    <mergeCell ref="E8:K8"/>
    <mergeCell ref="L8:L10"/>
    <mergeCell ref="M8:S8"/>
    <mergeCell ref="T8:T10"/>
    <mergeCell ref="D7:K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49" firstPageNumber="89" fitToHeight="9999" orientation="landscape" useFirstPageNumber="1" r:id="rId1"/>
  <headerFooter>
    <oddFooter>&amp;L&amp;"Arial,Kurzíva"Zastupitelstvo Olomouckého kraje 11.12.2023
2.1. - Rozpočet Olomouckého kraje na rok 2024 - návrh rozpočtu
Příloha č. 3c): Příspěvkové organizace zřizované&amp;R&amp;"-,Kurzíva"Strana &amp;P (Celkem 216)</oddFooter>
  </headerFooter>
  <rowBreaks count="1" manualBreakCount="1">
    <brk id="33" min="2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R657"/>
  <sheetViews>
    <sheetView view="pageBreakPreview" zoomScale="90" zoomScaleNormal="100" zoomScaleSheetLayoutView="90" workbookViewId="0">
      <selection activeCell="X18" sqref="X18"/>
    </sheetView>
  </sheetViews>
  <sheetFormatPr defaultColWidth="9.140625" defaultRowHeight="12.75" x14ac:dyDescent="0.2"/>
  <cols>
    <col min="1" max="1" width="14.140625" style="1" customWidth="1"/>
    <col min="2" max="2" width="7" style="1" customWidth="1"/>
    <col min="3" max="3" width="50.5703125" style="1" customWidth="1"/>
    <col min="4" max="4" width="12.85546875" style="5" customWidth="1"/>
    <col min="5" max="6" width="11.7109375" style="1" customWidth="1"/>
    <col min="7" max="7" width="11.28515625" style="1" customWidth="1"/>
    <col min="8" max="11" width="11.7109375" style="1" customWidth="1"/>
    <col min="12" max="12" width="10.7109375" style="5" hidden="1" customWidth="1"/>
    <col min="13" max="19" width="10.7109375" style="13" hidden="1" customWidth="1"/>
    <col min="20" max="20" width="13.85546875" style="5" customWidth="1"/>
    <col min="21" max="21" width="11.28515625" style="1" customWidth="1"/>
    <col min="22" max="22" width="13" style="1" customWidth="1"/>
    <col min="23" max="27" width="11.7109375" style="1" customWidth="1"/>
    <col min="28" max="28" width="9.7109375" style="1" hidden="1" customWidth="1"/>
    <col min="29" max="29" width="7.85546875" style="1" hidden="1" customWidth="1"/>
    <col min="30" max="122" width="9.140625" style="467"/>
    <col min="123" max="16384" width="9.140625" style="1"/>
  </cols>
  <sheetData>
    <row r="1" spans="1:122" ht="20.25" x14ac:dyDescent="0.3">
      <c r="C1" s="617" t="s">
        <v>9</v>
      </c>
      <c r="D1" s="630"/>
      <c r="E1" s="467"/>
      <c r="F1" s="619"/>
      <c r="G1" s="619"/>
      <c r="H1" s="619"/>
      <c r="I1" s="619"/>
      <c r="J1" s="619"/>
      <c r="K1" s="619"/>
      <c r="L1" s="630"/>
      <c r="M1" s="619"/>
      <c r="N1" s="903"/>
      <c r="O1" s="903"/>
      <c r="P1" s="903"/>
      <c r="Q1" s="903"/>
      <c r="R1" s="903"/>
      <c r="S1" s="903"/>
      <c r="T1" s="1239" t="s">
        <v>512</v>
      </c>
      <c r="U1" s="1240"/>
      <c r="V1" s="1240"/>
      <c r="W1" s="1240"/>
      <c r="X1" s="1240"/>
      <c r="Y1" s="1240"/>
      <c r="Z1" s="1240"/>
      <c r="AA1" s="1240"/>
    </row>
    <row r="2" spans="1:122" ht="15" x14ac:dyDescent="0.2">
      <c r="C2" s="620" t="s">
        <v>511</v>
      </c>
      <c r="D2" s="632"/>
      <c r="E2" s="467"/>
      <c r="F2" s="467"/>
      <c r="G2" s="467"/>
      <c r="H2" s="467"/>
      <c r="I2" s="467"/>
      <c r="J2" s="467"/>
      <c r="K2" s="467"/>
      <c r="L2" s="630"/>
      <c r="M2" s="903"/>
      <c r="N2" s="903"/>
      <c r="O2" s="903"/>
      <c r="P2" s="903"/>
      <c r="Q2" s="903"/>
      <c r="R2" s="903"/>
      <c r="S2" s="903"/>
      <c r="T2" s="630"/>
      <c r="U2" s="467"/>
      <c r="V2" s="467"/>
      <c r="W2" s="467"/>
      <c r="X2" s="467"/>
      <c r="Y2" s="467"/>
      <c r="Z2" s="467"/>
      <c r="AA2" s="467"/>
    </row>
    <row r="3" spans="1:122" ht="15" x14ac:dyDescent="0.2">
      <c r="A3" s="467"/>
      <c r="B3" s="467"/>
      <c r="C3" s="621" t="s">
        <v>482</v>
      </c>
      <c r="D3" s="632"/>
      <c r="E3" s="467"/>
      <c r="F3" s="467"/>
      <c r="G3" s="467"/>
      <c r="H3" s="467"/>
      <c r="I3" s="467"/>
      <c r="J3" s="467"/>
      <c r="K3" s="467"/>
      <c r="L3" s="630"/>
      <c r="M3" s="903"/>
      <c r="N3" s="903"/>
      <c r="O3" s="903"/>
      <c r="P3" s="903"/>
      <c r="Q3" s="903"/>
      <c r="R3" s="903"/>
      <c r="S3" s="903"/>
      <c r="T3" s="630"/>
      <c r="U3" s="467"/>
      <c r="V3" s="467"/>
      <c r="W3" s="467"/>
      <c r="X3" s="467"/>
      <c r="Y3" s="467"/>
      <c r="Z3" s="467"/>
      <c r="AA3" s="467"/>
    </row>
    <row r="4" spans="1:122" ht="15.75" x14ac:dyDescent="0.25">
      <c r="A4" s="467"/>
      <c r="B4" s="467"/>
      <c r="C4" s="623" t="s">
        <v>414</v>
      </c>
      <c r="D4" s="630"/>
      <c r="E4" s="467"/>
      <c r="F4" s="467"/>
      <c r="G4" s="467"/>
      <c r="H4" s="467"/>
      <c r="I4" s="467"/>
      <c r="J4" s="467"/>
      <c r="K4" s="467"/>
      <c r="L4" s="630"/>
      <c r="M4" s="903"/>
      <c r="N4" s="903"/>
      <c r="O4" s="903"/>
      <c r="P4" s="903"/>
      <c r="Q4" s="903"/>
      <c r="R4" s="903"/>
      <c r="S4" s="903"/>
      <c r="T4" s="630"/>
      <c r="U4" s="467"/>
      <c r="V4" s="467"/>
      <c r="W4" s="467"/>
      <c r="X4" s="467"/>
      <c r="Y4" s="467"/>
      <c r="Z4" s="467"/>
      <c r="AA4" s="467"/>
    </row>
    <row r="5" spans="1:122" ht="6" customHeight="1" x14ac:dyDescent="0.2">
      <c r="A5" s="467"/>
      <c r="B5" s="467"/>
      <c r="C5" s="633"/>
      <c r="D5" s="630"/>
      <c r="E5" s="467"/>
      <c r="F5" s="467"/>
      <c r="G5" s="467"/>
      <c r="H5" s="467"/>
      <c r="I5" s="467"/>
      <c r="J5" s="467"/>
      <c r="K5" s="467"/>
      <c r="L5" s="630"/>
      <c r="M5" s="903"/>
      <c r="N5" s="903"/>
      <c r="O5" s="903"/>
      <c r="P5" s="903"/>
      <c r="Q5" s="903"/>
      <c r="R5" s="903"/>
      <c r="S5" s="903"/>
      <c r="T5" s="630"/>
      <c r="U5" s="467"/>
      <c r="V5" s="467"/>
      <c r="W5" s="467"/>
      <c r="X5" s="467"/>
      <c r="Y5" s="467"/>
      <c r="Z5" s="467"/>
      <c r="AA5" s="467"/>
    </row>
    <row r="6" spans="1:122" ht="13.5" thickBot="1" x14ac:dyDescent="0.25">
      <c r="A6" s="467"/>
      <c r="B6" s="467"/>
      <c r="C6" s="467"/>
      <c r="D6" s="634"/>
      <c r="E6" s="634"/>
      <c r="F6" s="634"/>
      <c r="G6" s="634"/>
      <c r="H6" s="634"/>
      <c r="I6" s="634"/>
      <c r="J6" s="634"/>
      <c r="K6" s="634"/>
      <c r="L6" s="635"/>
      <c r="M6" s="641"/>
      <c r="N6" s="641"/>
      <c r="O6" s="641"/>
      <c r="P6" s="641"/>
      <c r="Q6" s="641"/>
      <c r="R6" s="641"/>
      <c r="S6" s="641"/>
      <c r="T6" s="1241" t="s">
        <v>17</v>
      </c>
      <c r="U6" s="1242"/>
      <c r="V6" s="1242"/>
      <c r="W6" s="1242"/>
      <c r="X6" s="1242"/>
      <c r="Y6" s="1242"/>
      <c r="Z6" s="1242"/>
      <c r="AA6" s="1242"/>
      <c r="AB6" s="40"/>
    </row>
    <row r="7" spans="1:122" ht="16.5" thickTop="1" thickBot="1" x14ac:dyDescent="0.3">
      <c r="A7" s="1251" t="s">
        <v>19</v>
      </c>
      <c r="B7" s="1252"/>
      <c r="C7" s="1260" t="s">
        <v>20</v>
      </c>
      <c r="D7" s="1230" t="s">
        <v>574</v>
      </c>
      <c r="E7" s="1231"/>
      <c r="F7" s="1231"/>
      <c r="G7" s="1231"/>
      <c r="H7" s="1231"/>
      <c r="I7" s="1231"/>
      <c r="J7" s="1231"/>
      <c r="K7" s="1238"/>
      <c r="L7" s="1230" t="s">
        <v>580</v>
      </c>
      <c r="M7" s="1231"/>
      <c r="N7" s="1231"/>
      <c r="O7" s="1231"/>
      <c r="P7" s="1231"/>
      <c r="Q7" s="1231"/>
      <c r="R7" s="1231"/>
      <c r="S7" s="1263"/>
      <c r="T7" s="1230" t="s">
        <v>576</v>
      </c>
      <c r="U7" s="1231"/>
      <c r="V7" s="1231"/>
      <c r="W7" s="1231"/>
      <c r="X7" s="1231"/>
      <c r="Y7" s="1231"/>
      <c r="Z7" s="1233"/>
      <c r="AA7" s="1234"/>
      <c r="AB7" s="1243" t="s">
        <v>43</v>
      </c>
      <c r="AC7" s="1243"/>
      <c r="AD7" s="467" t="s">
        <v>40</v>
      </c>
    </row>
    <row r="8" spans="1:122" ht="14.45" customHeight="1" thickTop="1" thickBot="1" x14ac:dyDescent="0.25">
      <c r="A8" s="1253"/>
      <c r="B8" s="1254"/>
      <c r="C8" s="1261"/>
      <c r="D8" s="1264" t="s">
        <v>21</v>
      </c>
      <c r="E8" s="1222" t="s">
        <v>22</v>
      </c>
      <c r="F8" s="1244"/>
      <c r="G8" s="1244"/>
      <c r="H8" s="1244"/>
      <c r="I8" s="1244"/>
      <c r="J8" s="1244"/>
      <c r="K8" s="1245"/>
      <c r="L8" s="1235" t="s">
        <v>21</v>
      </c>
      <c r="M8" s="1222" t="s">
        <v>22</v>
      </c>
      <c r="N8" s="1223"/>
      <c r="O8" s="1223"/>
      <c r="P8" s="1223"/>
      <c r="Q8" s="1223"/>
      <c r="R8" s="1223"/>
      <c r="S8" s="1223"/>
      <c r="T8" s="1235" t="s">
        <v>21</v>
      </c>
      <c r="U8" s="1222" t="s">
        <v>22</v>
      </c>
      <c r="V8" s="1222"/>
      <c r="W8" s="1222"/>
      <c r="X8" s="1244"/>
      <c r="Y8" s="1244"/>
      <c r="Z8" s="1244"/>
      <c r="AA8" s="1245"/>
      <c r="AB8" s="1248" t="s">
        <v>42</v>
      </c>
      <c r="AC8" s="1086" t="s">
        <v>22</v>
      </c>
      <c r="AD8" s="467" t="s">
        <v>40</v>
      </c>
    </row>
    <row r="9" spans="1:122" ht="51.75" customHeight="1" x14ac:dyDescent="0.2">
      <c r="A9" s="1253"/>
      <c r="B9" s="1254"/>
      <c r="C9" s="1261"/>
      <c r="D9" s="1265"/>
      <c r="E9" s="182" t="s">
        <v>23</v>
      </c>
      <c r="F9" s="192" t="s">
        <v>24</v>
      </c>
      <c r="G9" s="337" t="s">
        <v>26</v>
      </c>
      <c r="H9" s="500" t="s">
        <v>27</v>
      </c>
      <c r="I9" s="182" t="s">
        <v>578</v>
      </c>
      <c r="J9" s="500" t="s">
        <v>579</v>
      </c>
      <c r="K9" s="428" t="s">
        <v>572</v>
      </c>
      <c r="L9" s="1236"/>
      <c r="M9" s="182" t="s">
        <v>23</v>
      </c>
      <c r="N9" s="192" t="s">
        <v>24</v>
      </c>
      <c r="O9" s="337" t="s">
        <v>26</v>
      </c>
      <c r="P9" s="500" t="s">
        <v>27</v>
      </c>
      <c r="Q9" s="182" t="s">
        <v>578</v>
      </c>
      <c r="R9" s="500" t="s">
        <v>579</v>
      </c>
      <c r="S9" s="428" t="s">
        <v>572</v>
      </c>
      <c r="T9" s="1236"/>
      <c r="U9" s="182" t="s">
        <v>23</v>
      </c>
      <c r="V9" s="192" t="s">
        <v>24</v>
      </c>
      <c r="W9" s="337" t="s">
        <v>26</v>
      </c>
      <c r="X9" s="500" t="s">
        <v>27</v>
      </c>
      <c r="Y9" s="182" t="s">
        <v>578</v>
      </c>
      <c r="Z9" s="500" t="s">
        <v>579</v>
      </c>
      <c r="AA9" s="428" t="s">
        <v>572</v>
      </c>
      <c r="AB9" s="1249"/>
      <c r="AC9" s="1246" t="s">
        <v>41</v>
      </c>
      <c r="AD9" s="467" t="s">
        <v>40</v>
      </c>
    </row>
    <row r="10" spans="1:122" ht="16.5" customHeight="1" thickBot="1" x14ac:dyDescent="0.25">
      <c r="A10" s="1255"/>
      <c r="B10" s="1256"/>
      <c r="C10" s="1262"/>
      <c r="D10" s="1266"/>
      <c r="E10" s="191" t="s">
        <v>103</v>
      </c>
      <c r="F10" s="60" t="s">
        <v>104</v>
      </c>
      <c r="G10" s="60" t="s">
        <v>105</v>
      </c>
      <c r="H10" s="613" t="s">
        <v>107</v>
      </c>
      <c r="I10" s="614" t="s">
        <v>558</v>
      </c>
      <c r="J10" s="614" t="s">
        <v>559</v>
      </c>
      <c r="K10" s="193" t="s">
        <v>573</v>
      </c>
      <c r="L10" s="1237"/>
      <c r="M10" s="191" t="s">
        <v>103</v>
      </c>
      <c r="N10" s="60" t="s">
        <v>104</v>
      </c>
      <c r="O10" s="60" t="s">
        <v>105</v>
      </c>
      <c r="P10" s="613" t="s">
        <v>107</v>
      </c>
      <c r="Q10" s="614" t="s">
        <v>558</v>
      </c>
      <c r="R10" s="614" t="s">
        <v>559</v>
      </c>
      <c r="S10" s="193" t="s">
        <v>573</v>
      </c>
      <c r="T10" s="1237"/>
      <c r="U10" s="191" t="s">
        <v>103</v>
      </c>
      <c r="V10" s="60" t="s">
        <v>104</v>
      </c>
      <c r="W10" s="60" t="s">
        <v>105</v>
      </c>
      <c r="X10" s="613" t="s">
        <v>107</v>
      </c>
      <c r="Y10" s="614" t="s">
        <v>558</v>
      </c>
      <c r="Z10" s="614" t="s">
        <v>559</v>
      </c>
      <c r="AA10" s="193" t="s">
        <v>573</v>
      </c>
      <c r="AB10" s="1250"/>
      <c r="AC10" s="1247"/>
      <c r="AD10" s="467" t="s">
        <v>40</v>
      </c>
    </row>
    <row r="11" spans="1:122" ht="19.5" customHeight="1" thickTop="1" thickBot="1" x14ac:dyDescent="0.3">
      <c r="A11" s="534" t="s">
        <v>154</v>
      </c>
      <c r="B11" s="1098" t="s">
        <v>29</v>
      </c>
      <c r="C11" s="1102"/>
      <c r="D11" s="1225" t="s">
        <v>33</v>
      </c>
      <c r="E11" s="1228"/>
      <c r="F11" s="1228"/>
      <c r="G11" s="1228"/>
      <c r="H11" s="1228"/>
      <c r="I11" s="1228"/>
      <c r="J11" s="1228"/>
      <c r="K11" s="1229"/>
      <c r="L11" s="1259" t="s">
        <v>33</v>
      </c>
      <c r="M11" s="1228"/>
      <c r="N11" s="1228"/>
      <c r="O11" s="1228"/>
      <c r="P11" s="1228"/>
      <c r="Q11" s="1228"/>
      <c r="R11" s="1228"/>
      <c r="S11" s="1228"/>
      <c r="T11" s="1259" t="s">
        <v>33</v>
      </c>
      <c r="U11" s="1228"/>
      <c r="V11" s="1228"/>
      <c r="W11" s="1228"/>
      <c r="X11" s="1228"/>
      <c r="Y11" s="1228"/>
      <c r="Z11" s="1228"/>
      <c r="AA11" s="1229"/>
      <c r="AB11" s="204"/>
      <c r="AC11" s="300"/>
    </row>
    <row r="12" spans="1:122" s="814" customFormat="1" ht="30" customHeight="1" thickTop="1" x14ac:dyDescent="0.2">
      <c r="A12" s="815" t="s">
        <v>262</v>
      </c>
      <c r="B12" s="1099" t="s">
        <v>158</v>
      </c>
      <c r="C12" s="809" t="s">
        <v>349</v>
      </c>
      <c r="D12" s="816">
        <f t="shared" ref="D12:D22" si="0">SUM(E12:K12)</f>
        <v>5565</v>
      </c>
      <c r="E12" s="817">
        <v>1840</v>
      </c>
      <c r="F12" s="818">
        <v>0</v>
      </c>
      <c r="G12" s="818">
        <v>872</v>
      </c>
      <c r="H12" s="818">
        <v>0</v>
      </c>
      <c r="I12" s="818">
        <v>2071</v>
      </c>
      <c r="J12" s="818">
        <v>782</v>
      </c>
      <c r="K12" s="819">
        <v>0</v>
      </c>
      <c r="L12" s="904">
        <f t="shared" ref="L12:L22" si="1">SUM(M12:S12)</f>
        <v>5565</v>
      </c>
      <c r="M12" s="441">
        <v>1840</v>
      </c>
      <c r="N12" s="442">
        <v>0</v>
      </c>
      <c r="O12" s="442">
        <v>872</v>
      </c>
      <c r="P12" s="442">
        <v>0</v>
      </c>
      <c r="Q12" s="442">
        <v>2071</v>
      </c>
      <c r="R12" s="442">
        <v>782</v>
      </c>
      <c r="S12" s="443">
        <v>0</v>
      </c>
      <c r="T12" s="820">
        <f t="shared" ref="T12:T22" si="2">SUM(U12:AA12)</f>
        <v>4634</v>
      </c>
      <c r="U12" s="465">
        <v>1840</v>
      </c>
      <c r="V12" s="951">
        <v>0</v>
      </c>
      <c r="W12" s="951">
        <v>874</v>
      </c>
      <c r="X12" s="955">
        <v>0</v>
      </c>
      <c r="Y12" s="955">
        <v>1200</v>
      </c>
      <c r="Z12" s="955">
        <v>720</v>
      </c>
      <c r="AA12" s="819">
        <v>0</v>
      </c>
      <c r="AB12" s="821">
        <f t="shared" ref="AB12:AB23" si="3">+T12/D12</f>
        <v>0.83270440251572331</v>
      </c>
      <c r="AC12" s="822">
        <f t="shared" ref="AC12:AC23" si="4">+U12/E12</f>
        <v>1</v>
      </c>
      <c r="AD12" s="823"/>
      <c r="AE12" s="813"/>
      <c r="AF12" s="813"/>
      <c r="AG12" s="813"/>
      <c r="AH12" s="813"/>
      <c r="AI12" s="813"/>
      <c r="AJ12" s="813"/>
      <c r="AK12" s="813"/>
      <c r="AL12" s="813"/>
      <c r="AM12" s="813"/>
      <c r="AN12" s="813"/>
      <c r="AO12" s="813"/>
      <c r="AP12" s="813"/>
      <c r="AQ12" s="813"/>
      <c r="AR12" s="813"/>
      <c r="AS12" s="813"/>
      <c r="AT12" s="813"/>
      <c r="AU12" s="813"/>
      <c r="AV12" s="813"/>
      <c r="AW12" s="813"/>
      <c r="AX12" s="813"/>
      <c r="AY12" s="813"/>
      <c r="AZ12" s="813"/>
      <c r="BA12" s="813"/>
      <c r="BB12" s="813"/>
      <c r="BC12" s="813"/>
      <c r="BD12" s="813"/>
      <c r="BE12" s="813"/>
      <c r="BF12" s="813"/>
      <c r="BG12" s="813"/>
      <c r="BH12" s="813"/>
      <c r="BI12" s="813"/>
      <c r="BJ12" s="813"/>
      <c r="BK12" s="813"/>
      <c r="BL12" s="813"/>
      <c r="BM12" s="813"/>
      <c r="BN12" s="813"/>
      <c r="BO12" s="813"/>
      <c r="BP12" s="813"/>
      <c r="BQ12" s="813"/>
      <c r="BR12" s="813"/>
      <c r="BS12" s="813"/>
      <c r="BT12" s="813"/>
      <c r="BU12" s="813"/>
      <c r="BV12" s="813"/>
      <c r="BW12" s="813"/>
      <c r="BX12" s="813"/>
      <c r="BY12" s="813"/>
      <c r="BZ12" s="813"/>
      <c r="CA12" s="813"/>
      <c r="CB12" s="813"/>
      <c r="CC12" s="813"/>
      <c r="CD12" s="813"/>
      <c r="CE12" s="813"/>
      <c r="CF12" s="813"/>
      <c r="CG12" s="813"/>
      <c r="CH12" s="813"/>
      <c r="CI12" s="813"/>
      <c r="CJ12" s="813"/>
      <c r="CK12" s="813"/>
      <c r="CL12" s="813"/>
      <c r="CM12" s="813"/>
      <c r="CN12" s="813"/>
      <c r="CO12" s="813"/>
      <c r="CP12" s="813"/>
      <c r="CQ12" s="813"/>
      <c r="CR12" s="813"/>
      <c r="CS12" s="813"/>
      <c r="CT12" s="813"/>
      <c r="CU12" s="813"/>
      <c r="CV12" s="813"/>
      <c r="CW12" s="813"/>
      <c r="CX12" s="813"/>
      <c r="CY12" s="813"/>
      <c r="CZ12" s="813"/>
      <c r="DA12" s="813"/>
      <c r="DB12" s="813"/>
      <c r="DC12" s="813"/>
      <c r="DD12" s="813"/>
      <c r="DE12" s="813"/>
      <c r="DF12" s="813"/>
      <c r="DG12" s="813"/>
      <c r="DH12" s="813"/>
      <c r="DI12" s="813"/>
      <c r="DJ12" s="813"/>
      <c r="DK12" s="813"/>
      <c r="DL12" s="813"/>
      <c r="DM12" s="813"/>
      <c r="DN12" s="813"/>
      <c r="DO12" s="813"/>
      <c r="DP12" s="813"/>
      <c r="DQ12" s="813"/>
      <c r="DR12" s="813"/>
    </row>
    <row r="13" spans="1:122" s="814" customFormat="1" ht="30" customHeight="1" x14ac:dyDescent="0.2">
      <c r="A13" s="808" t="s">
        <v>263</v>
      </c>
      <c r="B13" s="1100" t="s">
        <v>164</v>
      </c>
      <c r="C13" s="809" t="s">
        <v>275</v>
      </c>
      <c r="D13" s="816">
        <f t="shared" si="0"/>
        <v>7150</v>
      </c>
      <c r="E13" s="810">
        <v>3875</v>
      </c>
      <c r="F13" s="811">
        <v>20</v>
      </c>
      <c r="G13" s="811">
        <v>1040</v>
      </c>
      <c r="H13" s="811">
        <v>0</v>
      </c>
      <c r="I13" s="811">
        <v>1891</v>
      </c>
      <c r="J13" s="811">
        <v>324</v>
      </c>
      <c r="K13" s="812">
        <v>0</v>
      </c>
      <c r="L13" s="905">
        <f t="shared" si="1"/>
        <v>7197</v>
      </c>
      <c r="M13" s="898">
        <v>3875</v>
      </c>
      <c r="N13" s="445">
        <v>20</v>
      </c>
      <c r="O13" s="445">
        <v>1040</v>
      </c>
      <c r="P13" s="445">
        <v>47</v>
      </c>
      <c r="Q13" s="445">
        <v>1891</v>
      </c>
      <c r="R13" s="445">
        <v>324</v>
      </c>
      <c r="S13" s="446">
        <v>0</v>
      </c>
      <c r="T13" s="816">
        <f t="shared" si="2"/>
        <v>6454</v>
      </c>
      <c r="U13" s="458">
        <v>4068</v>
      </c>
      <c r="V13" s="952">
        <v>20</v>
      </c>
      <c r="W13" s="952">
        <v>1026</v>
      </c>
      <c r="X13" s="956">
        <v>0</v>
      </c>
      <c r="Y13" s="956">
        <v>1060</v>
      </c>
      <c r="Z13" s="956">
        <v>280</v>
      </c>
      <c r="AA13" s="812">
        <v>0</v>
      </c>
      <c r="AB13" s="821">
        <f t="shared" si="3"/>
        <v>0.90265734265734265</v>
      </c>
      <c r="AC13" s="822">
        <f t="shared" si="4"/>
        <v>1.0498064516129033</v>
      </c>
      <c r="AD13" s="823"/>
      <c r="AE13" s="813"/>
      <c r="AF13" s="813"/>
      <c r="AG13" s="813"/>
      <c r="AH13" s="813"/>
      <c r="AI13" s="813"/>
      <c r="AJ13" s="813"/>
      <c r="AK13" s="813"/>
      <c r="AL13" s="813"/>
      <c r="AM13" s="813"/>
      <c r="AN13" s="813"/>
      <c r="AO13" s="813"/>
      <c r="AP13" s="813"/>
      <c r="AQ13" s="813"/>
      <c r="AR13" s="813"/>
      <c r="AS13" s="813"/>
      <c r="AT13" s="813"/>
      <c r="AU13" s="813"/>
      <c r="AV13" s="813"/>
      <c r="AW13" s="813"/>
      <c r="AX13" s="813"/>
      <c r="AY13" s="813"/>
      <c r="AZ13" s="813"/>
      <c r="BA13" s="813"/>
      <c r="BB13" s="813"/>
      <c r="BC13" s="813"/>
      <c r="BD13" s="813"/>
      <c r="BE13" s="813"/>
      <c r="BF13" s="813"/>
      <c r="BG13" s="813"/>
      <c r="BH13" s="813"/>
      <c r="BI13" s="813"/>
      <c r="BJ13" s="813"/>
      <c r="BK13" s="813"/>
      <c r="BL13" s="813"/>
      <c r="BM13" s="813"/>
      <c r="BN13" s="813"/>
      <c r="BO13" s="813"/>
      <c r="BP13" s="813"/>
      <c r="BQ13" s="813"/>
      <c r="BR13" s="813"/>
      <c r="BS13" s="813"/>
      <c r="BT13" s="813"/>
      <c r="BU13" s="813"/>
      <c r="BV13" s="813"/>
      <c r="BW13" s="813"/>
      <c r="BX13" s="813"/>
      <c r="BY13" s="813"/>
      <c r="BZ13" s="813"/>
      <c r="CA13" s="813"/>
      <c r="CB13" s="813"/>
      <c r="CC13" s="813"/>
      <c r="CD13" s="813"/>
      <c r="CE13" s="813"/>
      <c r="CF13" s="813"/>
      <c r="CG13" s="813"/>
      <c r="CH13" s="813"/>
      <c r="CI13" s="813"/>
      <c r="CJ13" s="813"/>
      <c r="CK13" s="813"/>
      <c r="CL13" s="813"/>
      <c r="CM13" s="813"/>
      <c r="CN13" s="813"/>
      <c r="CO13" s="813"/>
      <c r="CP13" s="813"/>
      <c r="CQ13" s="813"/>
      <c r="CR13" s="813"/>
      <c r="CS13" s="813"/>
      <c r="CT13" s="813"/>
      <c r="CU13" s="813"/>
      <c r="CV13" s="813"/>
      <c r="CW13" s="813"/>
      <c r="CX13" s="813"/>
      <c r="CY13" s="813"/>
      <c r="CZ13" s="813"/>
      <c r="DA13" s="813"/>
      <c r="DB13" s="813"/>
      <c r="DC13" s="813"/>
      <c r="DD13" s="813"/>
      <c r="DE13" s="813"/>
      <c r="DF13" s="813"/>
      <c r="DG13" s="813"/>
      <c r="DH13" s="813"/>
      <c r="DI13" s="813"/>
      <c r="DJ13" s="813"/>
      <c r="DK13" s="813"/>
      <c r="DL13" s="813"/>
      <c r="DM13" s="813"/>
      <c r="DN13" s="813"/>
      <c r="DO13" s="813"/>
      <c r="DP13" s="813"/>
      <c r="DQ13" s="813"/>
      <c r="DR13" s="813"/>
    </row>
    <row r="14" spans="1:122" s="814" customFormat="1" ht="30" customHeight="1" x14ac:dyDescent="0.2">
      <c r="A14" s="808" t="s">
        <v>264</v>
      </c>
      <c r="B14" s="1100" t="s">
        <v>166</v>
      </c>
      <c r="C14" s="809" t="s">
        <v>350</v>
      </c>
      <c r="D14" s="816">
        <f t="shared" si="0"/>
        <v>5602</v>
      </c>
      <c r="E14" s="810">
        <v>1838</v>
      </c>
      <c r="F14" s="811">
        <v>0</v>
      </c>
      <c r="G14" s="811">
        <v>905</v>
      </c>
      <c r="H14" s="811">
        <v>0</v>
      </c>
      <c r="I14" s="811">
        <v>2082</v>
      </c>
      <c r="J14" s="811">
        <v>777</v>
      </c>
      <c r="K14" s="812">
        <v>0</v>
      </c>
      <c r="L14" s="905">
        <f t="shared" si="1"/>
        <v>5602</v>
      </c>
      <c r="M14" s="898">
        <v>1838</v>
      </c>
      <c r="N14" s="445">
        <v>0</v>
      </c>
      <c r="O14" s="445">
        <v>905</v>
      </c>
      <c r="P14" s="445">
        <v>0</v>
      </c>
      <c r="Q14" s="445">
        <v>2082</v>
      </c>
      <c r="R14" s="445">
        <v>777</v>
      </c>
      <c r="S14" s="446">
        <v>0</v>
      </c>
      <c r="T14" s="816">
        <f t="shared" si="2"/>
        <v>5193</v>
      </c>
      <c r="U14" s="458">
        <v>2438</v>
      </c>
      <c r="V14" s="952">
        <v>0</v>
      </c>
      <c r="W14" s="952">
        <v>905</v>
      </c>
      <c r="X14" s="956">
        <v>0</v>
      </c>
      <c r="Y14" s="956">
        <v>1200</v>
      </c>
      <c r="Z14" s="956">
        <v>650</v>
      </c>
      <c r="AA14" s="812">
        <v>0</v>
      </c>
      <c r="AB14" s="821">
        <f t="shared" si="3"/>
        <v>0.92699036058550521</v>
      </c>
      <c r="AC14" s="822">
        <f t="shared" si="4"/>
        <v>1.3264417845484222</v>
      </c>
      <c r="AD14" s="823"/>
      <c r="AE14" s="813"/>
      <c r="AF14" s="813"/>
      <c r="AG14" s="813"/>
      <c r="AH14" s="813"/>
      <c r="AI14" s="813"/>
      <c r="AJ14" s="813"/>
      <c r="AK14" s="813"/>
      <c r="AL14" s="813"/>
      <c r="AM14" s="813"/>
      <c r="AN14" s="813"/>
      <c r="AO14" s="813"/>
      <c r="AP14" s="813"/>
      <c r="AQ14" s="813"/>
      <c r="AR14" s="813"/>
      <c r="AS14" s="813"/>
      <c r="AT14" s="813"/>
      <c r="AU14" s="813"/>
      <c r="AV14" s="813"/>
      <c r="AW14" s="813"/>
      <c r="AX14" s="813"/>
      <c r="AY14" s="813"/>
      <c r="AZ14" s="813"/>
      <c r="BA14" s="813"/>
      <c r="BB14" s="813"/>
      <c r="BC14" s="813"/>
      <c r="BD14" s="813"/>
      <c r="BE14" s="813"/>
      <c r="BF14" s="813"/>
      <c r="BG14" s="813"/>
      <c r="BH14" s="813"/>
      <c r="BI14" s="813"/>
      <c r="BJ14" s="813"/>
      <c r="BK14" s="813"/>
      <c r="BL14" s="813"/>
      <c r="BM14" s="813"/>
      <c r="BN14" s="813"/>
      <c r="BO14" s="813"/>
      <c r="BP14" s="813"/>
      <c r="BQ14" s="813"/>
      <c r="BR14" s="813"/>
      <c r="BS14" s="813"/>
      <c r="BT14" s="813"/>
      <c r="BU14" s="813"/>
      <c r="BV14" s="813"/>
      <c r="BW14" s="813"/>
      <c r="BX14" s="813"/>
      <c r="BY14" s="813"/>
      <c r="BZ14" s="813"/>
      <c r="CA14" s="813"/>
      <c r="CB14" s="813"/>
      <c r="CC14" s="813"/>
      <c r="CD14" s="813"/>
      <c r="CE14" s="813"/>
      <c r="CF14" s="813"/>
      <c r="CG14" s="813"/>
      <c r="CH14" s="813"/>
      <c r="CI14" s="813"/>
      <c r="CJ14" s="813"/>
      <c r="CK14" s="813"/>
      <c r="CL14" s="813"/>
      <c r="CM14" s="813"/>
      <c r="CN14" s="813"/>
      <c r="CO14" s="813"/>
      <c r="CP14" s="813"/>
      <c r="CQ14" s="813"/>
      <c r="CR14" s="813"/>
      <c r="CS14" s="813"/>
      <c r="CT14" s="813"/>
      <c r="CU14" s="813"/>
      <c r="CV14" s="813"/>
      <c r="CW14" s="813"/>
      <c r="CX14" s="813"/>
      <c r="CY14" s="813"/>
      <c r="CZ14" s="813"/>
      <c r="DA14" s="813"/>
      <c r="DB14" s="813"/>
      <c r="DC14" s="813"/>
      <c r="DD14" s="813"/>
      <c r="DE14" s="813"/>
      <c r="DF14" s="813"/>
      <c r="DG14" s="813"/>
      <c r="DH14" s="813"/>
      <c r="DI14" s="813"/>
      <c r="DJ14" s="813"/>
      <c r="DK14" s="813"/>
      <c r="DL14" s="813"/>
      <c r="DM14" s="813"/>
      <c r="DN14" s="813"/>
      <c r="DO14" s="813"/>
      <c r="DP14" s="813"/>
      <c r="DQ14" s="813"/>
      <c r="DR14" s="813"/>
    </row>
    <row r="15" spans="1:122" s="814" customFormat="1" ht="30" customHeight="1" x14ac:dyDescent="0.2">
      <c r="A15" s="808" t="s">
        <v>265</v>
      </c>
      <c r="B15" s="1100" t="s">
        <v>173</v>
      </c>
      <c r="C15" s="809" t="s">
        <v>351</v>
      </c>
      <c r="D15" s="816">
        <f t="shared" si="0"/>
        <v>7043</v>
      </c>
      <c r="E15" s="810">
        <v>3876</v>
      </c>
      <c r="F15" s="811">
        <v>0</v>
      </c>
      <c r="G15" s="811">
        <v>524</v>
      </c>
      <c r="H15" s="811">
        <v>0</v>
      </c>
      <c r="I15" s="811">
        <v>1491</v>
      </c>
      <c r="J15" s="811">
        <v>1152</v>
      </c>
      <c r="K15" s="812">
        <v>0</v>
      </c>
      <c r="L15" s="905">
        <f t="shared" si="1"/>
        <v>7193</v>
      </c>
      <c r="M15" s="898">
        <v>3865</v>
      </c>
      <c r="N15" s="445">
        <v>11</v>
      </c>
      <c r="O15" s="445">
        <v>524</v>
      </c>
      <c r="P15" s="445">
        <v>150</v>
      </c>
      <c r="Q15" s="445">
        <v>1491</v>
      </c>
      <c r="R15" s="445">
        <v>1152</v>
      </c>
      <c r="S15" s="446">
        <v>0</v>
      </c>
      <c r="T15" s="816">
        <f t="shared" si="2"/>
        <v>6499</v>
      </c>
      <c r="U15" s="458">
        <v>3176</v>
      </c>
      <c r="V15" s="952">
        <v>0</v>
      </c>
      <c r="W15" s="952">
        <v>773</v>
      </c>
      <c r="X15" s="956">
        <v>0</v>
      </c>
      <c r="Y15" s="956">
        <v>800</v>
      </c>
      <c r="Z15" s="956">
        <v>800</v>
      </c>
      <c r="AA15" s="812">
        <v>950</v>
      </c>
      <c r="AB15" s="821">
        <f t="shared" si="3"/>
        <v>0.92276018742013344</v>
      </c>
      <c r="AC15" s="822">
        <f t="shared" si="4"/>
        <v>0.81940144478844168</v>
      </c>
      <c r="AD15" s="823"/>
      <c r="AE15" s="813"/>
      <c r="AF15" s="813"/>
      <c r="AG15" s="813"/>
      <c r="AH15" s="813"/>
      <c r="AI15" s="813"/>
      <c r="AJ15" s="813"/>
      <c r="AK15" s="813"/>
      <c r="AL15" s="813"/>
      <c r="AM15" s="813"/>
      <c r="AN15" s="813"/>
      <c r="AO15" s="813"/>
      <c r="AP15" s="813"/>
      <c r="AQ15" s="813"/>
      <c r="AR15" s="813"/>
      <c r="AS15" s="813"/>
      <c r="AT15" s="813"/>
      <c r="AU15" s="813"/>
      <c r="AV15" s="813"/>
      <c r="AW15" s="813"/>
      <c r="AX15" s="813"/>
      <c r="AY15" s="813"/>
      <c r="AZ15" s="813"/>
      <c r="BA15" s="813"/>
      <c r="BB15" s="813"/>
      <c r="BC15" s="813"/>
      <c r="BD15" s="813"/>
      <c r="BE15" s="813"/>
      <c r="BF15" s="813"/>
      <c r="BG15" s="813"/>
      <c r="BH15" s="813"/>
      <c r="BI15" s="813"/>
      <c r="BJ15" s="813"/>
      <c r="BK15" s="813"/>
      <c r="BL15" s="813"/>
      <c r="BM15" s="813"/>
      <c r="BN15" s="813"/>
      <c r="BO15" s="813"/>
      <c r="BP15" s="813"/>
      <c r="BQ15" s="813"/>
      <c r="BR15" s="813"/>
      <c r="BS15" s="813"/>
      <c r="BT15" s="813"/>
      <c r="BU15" s="813"/>
      <c r="BV15" s="813"/>
      <c r="BW15" s="813"/>
      <c r="BX15" s="813"/>
      <c r="BY15" s="813"/>
      <c r="BZ15" s="813"/>
      <c r="CA15" s="813"/>
      <c r="CB15" s="813"/>
      <c r="CC15" s="813"/>
      <c r="CD15" s="813"/>
      <c r="CE15" s="813"/>
      <c r="CF15" s="813"/>
      <c r="CG15" s="813"/>
      <c r="CH15" s="813"/>
      <c r="CI15" s="813"/>
      <c r="CJ15" s="813"/>
      <c r="CK15" s="813"/>
      <c r="CL15" s="813"/>
      <c r="CM15" s="813"/>
      <c r="CN15" s="813"/>
      <c r="CO15" s="813"/>
      <c r="CP15" s="813"/>
      <c r="CQ15" s="813"/>
      <c r="CR15" s="813"/>
      <c r="CS15" s="813"/>
      <c r="CT15" s="813"/>
      <c r="CU15" s="813"/>
      <c r="CV15" s="813"/>
      <c r="CW15" s="813"/>
      <c r="CX15" s="813"/>
      <c r="CY15" s="813"/>
      <c r="CZ15" s="813"/>
      <c r="DA15" s="813"/>
      <c r="DB15" s="813"/>
      <c r="DC15" s="813"/>
      <c r="DD15" s="813"/>
      <c r="DE15" s="813"/>
      <c r="DF15" s="813"/>
      <c r="DG15" s="813"/>
      <c r="DH15" s="813"/>
      <c r="DI15" s="813"/>
      <c r="DJ15" s="813"/>
      <c r="DK15" s="813"/>
      <c r="DL15" s="813"/>
      <c r="DM15" s="813"/>
      <c r="DN15" s="813"/>
      <c r="DO15" s="813"/>
      <c r="DP15" s="813"/>
      <c r="DQ15" s="813"/>
      <c r="DR15" s="813"/>
    </row>
    <row r="16" spans="1:122" s="814" customFormat="1" ht="42" customHeight="1" x14ac:dyDescent="0.2">
      <c r="A16" s="808" t="s">
        <v>266</v>
      </c>
      <c r="B16" s="1100" t="s">
        <v>176</v>
      </c>
      <c r="C16" s="809" t="s">
        <v>352</v>
      </c>
      <c r="D16" s="816">
        <f t="shared" si="0"/>
        <v>6787</v>
      </c>
      <c r="E16" s="810">
        <v>2757</v>
      </c>
      <c r="F16" s="811">
        <v>0</v>
      </c>
      <c r="G16" s="811">
        <v>73</v>
      </c>
      <c r="H16" s="811">
        <v>0</v>
      </c>
      <c r="I16" s="811">
        <v>2892</v>
      </c>
      <c r="J16" s="811">
        <v>1065</v>
      </c>
      <c r="K16" s="812">
        <v>0</v>
      </c>
      <c r="L16" s="905">
        <f t="shared" si="1"/>
        <v>6787</v>
      </c>
      <c r="M16" s="898">
        <v>2757</v>
      </c>
      <c r="N16" s="445">
        <v>0</v>
      </c>
      <c r="O16" s="445">
        <v>73</v>
      </c>
      <c r="P16" s="445">
        <v>0</v>
      </c>
      <c r="Q16" s="445">
        <v>2892</v>
      </c>
      <c r="R16" s="445">
        <v>1065</v>
      </c>
      <c r="S16" s="446">
        <v>0</v>
      </c>
      <c r="T16" s="816">
        <f t="shared" si="2"/>
        <v>5480</v>
      </c>
      <c r="U16" s="458">
        <v>2757</v>
      </c>
      <c r="V16" s="952">
        <v>0</v>
      </c>
      <c r="W16" s="952">
        <v>73</v>
      </c>
      <c r="X16" s="956">
        <v>0</v>
      </c>
      <c r="Y16" s="956">
        <v>1650</v>
      </c>
      <c r="Z16" s="956">
        <v>1000</v>
      </c>
      <c r="AA16" s="812">
        <v>0</v>
      </c>
      <c r="AB16" s="821">
        <f t="shared" si="3"/>
        <v>0.80742596139678802</v>
      </c>
      <c r="AC16" s="822">
        <f t="shared" si="4"/>
        <v>1</v>
      </c>
      <c r="AD16" s="823"/>
      <c r="AE16" s="813"/>
      <c r="AF16" s="813"/>
      <c r="AG16" s="813"/>
      <c r="AH16" s="813"/>
      <c r="AI16" s="813"/>
      <c r="AJ16" s="813"/>
      <c r="AK16" s="813"/>
      <c r="AL16" s="813"/>
      <c r="AM16" s="813"/>
      <c r="AN16" s="813"/>
      <c r="AO16" s="813"/>
      <c r="AP16" s="813"/>
      <c r="AQ16" s="813"/>
      <c r="AR16" s="813"/>
      <c r="AS16" s="813"/>
      <c r="AT16" s="813"/>
      <c r="AU16" s="813"/>
      <c r="AV16" s="813"/>
      <c r="AW16" s="813"/>
      <c r="AX16" s="813"/>
      <c r="AY16" s="813"/>
      <c r="AZ16" s="813"/>
      <c r="BA16" s="813"/>
      <c r="BB16" s="813"/>
      <c r="BC16" s="813"/>
      <c r="BD16" s="813"/>
      <c r="BE16" s="813"/>
      <c r="BF16" s="813"/>
      <c r="BG16" s="813"/>
      <c r="BH16" s="813"/>
      <c r="BI16" s="813"/>
      <c r="BJ16" s="813"/>
      <c r="BK16" s="813"/>
      <c r="BL16" s="813"/>
      <c r="BM16" s="813"/>
      <c r="BN16" s="813"/>
      <c r="BO16" s="813"/>
      <c r="BP16" s="813"/>
      <c r="BQ16" s="813"/>
      <c r="BR16" s="813"/>
      <c r="BS16" s="813"/>
      <c r="BT16" s="813"/>
      <c r="BU16" s="813"/>
      <c r="BV16" s="813"/>
      <c r="BW16" s="813"/>
      <c r="BX16" s="813"/>
      <c r="BY16" s="813"/>
      <c r="BZ16" s="813"/>
      <c r="CA16" s="813"/>
      <c r="CB16" s="813"/>
      <c r="CC16" s="813"/>
      <c r="CD16" s="813"/>
      <c r="CE16" s="813"/>
      <c r="CF16" s="813"/>
      <c r="CG16" s="813"/>
      <c r="CH16" s="813"/>
      <c r="CI16" s="813"/>
      <c r="CJ16" s="813"/>
      <c r="CK16" s="813"/>
      <c r="CL16" s="813"/>
      <c r="CM16" s="813"/>
      <c r="CN16" s="813"/>
      <c r="CO16" s="813"/>
      <c r="CP16" s="813"/>
      <c r="CQ16" s="813"/>
      <c r="CR16" s="813"/>
      <c r="CS16" s="813"/>
      <c r="CT16" s="813"/>
      <c r="CU16" s="813"/>
      <c r="CV16" s="813"/>
      <c r="CW16" s="813"/>
      <c r="CX16" s="813"/>
      <c r="CY16" s="813"/>
      <c r="CZ16" s="813"/>
      <c r="DA16" s="813"/>
      <c r="DB16" s="813"/>
      <c r="DC16" s="813"/>
      <c r="DD16" s="813"/>
      <c r="DE16" s="813"/>
      <c r="DF16" s="813"/>
      <c r="DG16" s="813"/>
      <c r="DH16" s="813"/>
      <c r="DI16" s="813"/>
      <c r="DJ16" s="813"/>
      <c r="DK16" s="813"/>
      <c r="DL16" s="813"/>
      <c r="DM16" s="813"/>
      <c r="DN16" s="813"/>
      <c r="DO16" s="813"/>
      <c r="DP16" s="813"/>
      <c r="DQ16" s="813"/>
      <c r="DR16" s="813"/>
    </row>
    <row r="17" spans="1:122" s="814" customFormat="1" ht="30" customHeight="1" x14ac:dyDescent="0.2">
      <c r="A17" s="808" t="s">
        <v>267</v>
      </c>
      <c r="B17" s="1100" t="s">
        <v>176</v>
      </c>
      <c r="C17" s="809" t="s">
        <v>353</v>
      </c>
      <c r="D17" s="816">
        <f t="shared" si="0"/>
        <v>14934</v>
      </c>
      <c r="E17" s="810">
        <v>3684</v>
      </c>
      <c r="F17" s="811">
        <v>59</v>
      </c>
      <c r="G17" s="811">
        <v>2993</v>
      </c>
      <c r="H17" s="811">
        <v>0</v>
      </c>
      <c r="I17" s="811">
        <v>6245</v>
      </c>
      <c r="J17" s="811">
        <v>1953</v>
      </c>
      <c r="K17" s="812">
        <v>0</v>
      </c>
      <c r="L17" s="905">
        <f t="shared" si="1"/>
        <v>14934</v>
      </c>
      <c r="M17" s="898">
        <v>3684</v>
      </c>
      <c r="N17" s="445">
        <v>59</v>
      </c>
      <c r="O17" s="445">
        <v>2993</v>
      </c>
      <c r="P17" s="445">
        <v>0</v>
      </c>
      <c r="Q17" s="445">
        <v>6245</v>
      </c>
      <c r="R17" s="445">
        <v>1953</v>
      </c>
      <c r="S17" s="446">
        <v>0</v>
      </c>
      <c r="T17" s="816">
        <f t="shared" si="2"/>
        <v>11243</v>
      </c>
      <c r="U17" s="458">
        <v>4158</v>
      </c>
      <c r="V17" s="952">
        <v>59</v>
      </c>
      <c r="W17" s="952">
        <v>2976</v>
      </c>
      <c r="X17" s="956">
        <v>0</v>
      </c>
      <c r="Y17" s="956">
        <v>2900</v>
      </c>
      <c r="Z17" s="956">
        <v>1150</v>
      </c>
      <c r="AA17" s="812">
        <v>0</v>
      </c>
      <c r="AB17" s="821">
        <f t="shared" si="3"/>
        <v>0.75284585509575463</v>
      </c>
      <c r="AC17" s="822">
        <f t="shared" si="4"/>
        <v>1.1286644951140066</v>
      </c>
      <c r="AD17" s="823"/>
      <c r="AE17" s="813"/>
      <c r="AF17" s="813"/>
      <c r="AG17" s="813"/>
      <c r="AH17" s="813"/>
      <c r="AI17" s="813"/>
      <c r="AJ17" s="813"/>
      <c r="AK17" s="813"/>
      <c r="AL17" s="813"/>
      <c r="AM17" s="813"/>
      <c r="AN17" s="813"/>
      <c r="AO17" s="813"/>
      <c r="AP17" s="813"/>
      <c r="AQ17" s="813"/>
      <c r="AR17" s="813"/>
      <c r="AS17" s="813"/>
      <c r="AT17" s="813"/>
      <c r="AU17" s="813"/>
      <c r="AV17" s="813"/>
      <c r="AW17" s="813"/>
      <c r="AX17" s="813"/>
      <c r="AY17" s="813"/>
      <c r="AZ17" s="813"/>
      <c r="BA17" s="813"/>
      <c r="BB17" s="813"/>
      <c r="BC17" s="813"/>
      <c r="BD17" s="813"/>
      <c r="BE17" s="813"/>
      <c r="BF17" s="813"/>
      <c r="BG17" s="813"/>
      <c r="BH17" s="813"/>
      <c r="BI17" s="813"/>
      <c r="BJ17" s="813"/>
      <c r="BK17" s="813"/>
      <c r="BL17" s="813"/>
      <c r="BM17" s="813"/>
      <c r="BN17" s="813"/>
      <c r="BO17" s="813"/>
      <c r="BP17" s="813"/>
      <c r="BQ17" s="813"/>
      <c r="BR17" s="813"/>
      <c r="BS17" s="813"/>
      <c r="BT17" s="813"/>
      <c r="BU17" s="813"/>
      <c r="BV17" s="813"/>
      <c r="BW17" s="813"/>
      <c r="BX17" s="813"/>
      <c r="BY17" s="813"/>
      <c r="BZ17" s="813"/>
      <c r="CA17" s="813"/>
      <c r="CB17" s="813"/>
      <c r="CC17" s="813"/>
      <c r="CD17" s="813"/>
      <c r="CE17" s="813"/>
      <c r="CF17" s="813"/>
      <c r="CG17" s="813"/>
      <c r="CH17" s="813"/>
      <c r="CI17" s="813"/>
      <c r="CJ17" s="813"/>
      <c r="CK17" s="813"/>
      <c r="CL17" s="813"/>
      <c r="CM17" s="813"/>
      <c r="CN17" s="813"/>
      <c r="CO17" s="813"/>
      <c r="CP17" s="813"/>
      <c r="CQ17" s="813"/>
      <c r="CR17" s="813"/>
      <c r="CS17" s="813"/>
      <c r="CT17" s="813"/>
      <c r="CU17" s="813"/>
      <c r="CV17" s="813"/>
      <c r="CW17" s="813"/>
      <c r="CX17" s="813"/>
      <c r="CY17" s="813"/>
      <c r="CZ17" s="813"/>
      <c r="DA17" s="813"/>
      <c r="DB17" s="813"/>
      <c r="DC17" s="813"/>
      <c r="DD17" s="813"/>
      <c r="DE17" s="813"/>
      <c r="DF17" s="813"/>
      <c r="DG17" s="813"/>
      <c r="DH17" s="813"/>
      <c r="DI17" s="813"/>
      <c r="DJ17" s="813"/>
      <c r="DK17" s="813"/>
      <c r="DL17" s="813"/>
      <c r="DM17" s="813"/>
      <c r="DN17" s="813"/>
      <c r="DO17" s="813"/>
      <c r="DP17" s="813"/>
      <c r="DQ17" s="813"/>
      <c r="DR17" s="813"/>
    </row>
    <row r="18" spans="1:122" s="814" customFormat="1" ht="30" customHeight="1" x14ac:dyDescent="0.2">
      <c r="A18" s="808" t="s">
        <v>268</v>
      </c>
      <c r="B18" s="1100" t="s">
        <v>173</v>
      </c>
      <c r="C18" s="809" t="s">
        <v>354</v>
      </c>
      <c r="D18" s="816">
        <f t="shared" si="0"/>
        <v>2142</v>
      </c>
      <c r="E18" s="810">
        <v>1033</v>
      </c>
      <c r="F18" s="811">
        <v>0</v>
      </c>
      <c r="G18" s="811">
        <v>108</v>
      </c>
      <c r="H18" s="811">
        <v>0</v>
      </c>
      <c r="I18" s="811">
        <v>664</v>
      </c>
      <c r="J18" s="811">
        <v>337</v>
      </c>
      <c r="K18" s="812">
        <v>0</v>
      </c>
      <c r="L18" s="905">
        <f t="shared" si="1"/>
        <v>2142</v>
      </c>
      <c r="M18" s="898">
        <v>1033</v>
      </c>
      <c r="N18" s="445">
        <v>0</v>
      </c>
      <c r="O18" s="445">
        <v>108</v>
      </c>
      <c r="P18" s="445">
        <v>0</v>
      </c>
      <c r="Q18" s="445">
        <v>664</v>
      </c>
      <c r="R18" s="445">
        <v>337</v>
      </c>
      <c r="S18" s="446">
        <v>0</v>
      </c>
      <c r="T18" s="816">
        <f t="shared" si="2"/>
        <v>2049</v>
      </c>
      <c r="U18" s="458">
        <v>1233</v>
      </c>
      <c r="V18" s="952">
        <v>0</v>
      </c>
      <c r="W18" s="952">
        <v>116</v>
      </c>
      <c r="X18" s="956">
        <v>0</v>
      </c>
      <c r="Y18" s="956">
        <v>400</v>
      </c>
      <c r="Z18" s="956">
        <v>300</v>
      </c>
      <c r="AA18" s="812">
        <v>0</v>
      </c>
      <c r="AB18" s="821">
        <f t="shared" si="3"/>
        <v>0.95658263305322133</v>
      </c>
      <c r="AC18" s="822">
        <f t="shared" si="4"/>
        <v>1.1936108422071636</v>
      </c>
      <c r="AD18" s="823"/>
      <c r="AE18" s="813"/>
      <c r="AF18" s="813"/>
      <c r="AG18" s="813"/>
      <c r="AH18" s="813"/>
      <c r="AI18" s="813"/>
      <c r="AJ18" s="813"/>
      <c r="AK18" s="813"/>
      <c r="AL18" s="813"/>
      <c r="AM18" s="813"/>
      <c r="AN18" s="813"/>
      <c r="AO18" s="813"/>
      <c r="AP18" s="813"/>
      <c r="AQ18" s="813"/>
      <c r="AR18" s="813"/>
      <c r="AS18" s="813"/>
      <c r="AT18" s="813"/>
      <c r="AU18" s="813"/>
      <c r="AV18" s="813"/>
      <c r="AW18" s="813"/>
      <c r="AX18" s="813"/>
      <c r="AY18" s="813"/>
      <c r="AZ18" s="813"/>
      <c r="BA18" s="813"/>
      <c r="BB18" s="813"/>
      <c r="BC18" s="813"/>
      <c r="BD18" s="813"/>
      <c r="BE18" s="813"/>
      <c r="BF18" s="813"/>
      <c r="BG18" s="813"/>
      <c r="BH18" s="813"/>
      <c r="BI18" s="813"/>
      <c r="BJ18" s="813"/>
      <c r="BK18" s="813"/>
      <c r="BL18" s="813"/>
      <c r="BM18" s="813"/>
      <c r="BN18" s="813"/>
      <c r="BO18" s="813"/>
      <c r="BP18" s="813"/>
      <c r="BQ18" s="813"/>
      <c r="BR18" s="813"/>
      <c r="BS18" s="813"/>
      <c r="BT18" s="813"/>
      <c r="BU18" s="813"/>
      <c r="BV18" s="813"/>
      <c r="BW18" s="813"/>
      <c r="BX18" s="813"/>
      <c r="BY18" s="813"/>
      <c r="BZ18" s="813"/>
      <c r="CA18" s="813"/>
      <c r="CB18" s="813"/>
      <c r="CC18" s="813"/>
      <c r="CD18" s="813"/>
      <c r="CE18" s="813"/>
      <c r="CF18" s="813"/>
      <c r="CG18" s="813"/>
      <c r="CH18" s="813"/>
      <c r="CI18" s="813"/>
      <c r="CJ18" s="813"/>
      <c r="CK18" s="813"/>
      <c r="CL18" s="813"/>
      <c r="CM18" s="813"/>
      <c r="CN18" s="813"/>
      <c r="CO18" s="813"/>
      <c r="CP18" s="813"/>
      <c r="CQ18" s="813"/>
      <c r="CR18" s="813"/>
      <c r="CS18" s="813"/>
      <c r="CT18" s="813"/>
      <c r="CU18" s="813"/>
      <c r="CV18" s="813"/>
      <c r="CW18" s="813"/>
      <c r="CX18" s="813"/>
      <c r="CY18" s="813"/>
      <c r="CZ18" s="813"/>
      <c r="DA18" s="813"/>
      <c r="DB18" s="813"/>
      <c r="DC18" s="813"/>
      <c r="DD18" s="813"/>
      <c r="DE18" s="813"/>
      <c r="DF18" s="813"/>
      <c r="DG18" s="813"/>
      <c r="DH18" s="813"/>
      <c r="DI18" s="813"/>
      <c r="DJ18" s="813"/>
      <c r="DK18" s="813"/>
      <c r="DL18" s="813"/>
      <c r="DM18" s="813"/>
      <c r="DN18" s="813"/>
      <c r="DO18" s="813"/>
      <c r="DP18" s="813"/>
      <c r="DQ18" s="813"/>
      <c r="DR18" s="813"/>
    </row>
    <row r="19" spans="1:122" s="814" customFormat="1" ht="30" customHeight="1" x14ac:dyDescent="0.2">
      <c r="A19" s="808" t="s">
        <v>269</v>
      </c>
      <c r="B19" s="1100" t="s">
        <v>173</v>
      </c>
      <c r="C19" s="809" t="s">
        <v>355</v>
      </c>
      <c r="D19" s="816">
        <f t="shared" si="0"/>
        <v>2282</v>
      </c>
      <c r="E19" s="810">
        <v>979</v>
      </c>
      <c r="F19" s="811">
        <v>0</v>
      </c>
      <c r="G19" s="811">
        <v>37</v>
      </c>
      <c r="H19" s="811">
        <v>0</v>
      </c>
      <c r="I19" s="811">
        <v>1085</v>
      </c>
      <c r="J19" s="811">
        <v>181</v>
      </c>
      <c r="K19" s="812">
        <v>0</v>
      </c>
      <c r="L19" s="905">
        <f t="shared" si="1"/>
        <v>2282</v>
      </c>
      <c r="M19" s="898">
        <v>979</v>
      </c>
      <c r="N19" s="445">
        <v>0</v>
      </c>
      <c r="O19" s="445">
        <v>37</v>
      </c>
      <c r="P19" s="445">
        <v>0</v>
      </c>
      <c r="Q19" s="445">
        <v>1085</v>
      </c>
      <c r="R19" s="445">
        <v>181</v>
      </c>
      <c r="S19" s="446">
        <v>0</v>
      </c>
      <c r="T19" s="816">
        <f t="shared" si="2"/>
        <v>1669</v>
      </c>
      <c r="U19" s="458">
        <v>979</v>
      </c>
      <c r="V19" s="952">
        <v>0</v>
      </c>
      <c r="W19" s="952">
        <v>30</v>
      </c>
      <c r="X19" s="956">
        <v>0</v>
      </c>
      <c r="Y19" s="956">
        <v>500</v>
      </c>
      <c r="Z19" s="956">
        <v>160</v>
      </c>
      <c r="AA19" s="812">
        <v>0</v>
      </c>
      <c r="AB19" s="821">
        <f t="shared" si="3"/>
        <v>0.73137598597721298</v>
      </c>
      <c r="AC19" s="822">
        <f t="shared" si="4"/>
        <v>1</v>
      </c>
      <c r="AD19" s="823"/>
      <c r="AE19" s="813"/>
      <c r="AF19" s="813"/>
      <c r="AG19" s="813"/>
      <c r="AH19" s="813"/>
      <c r="AI19" s="813"/>
      <c r="AJ19" s="813"/>
      <c r="AK19" s="813"/>
      <c r="AL19" s="813"/>
      <c r="AM19" s="813"/>
      <c r="AN19" s="813"/>
      <c r="AO19" s="813"/>
      <c r="AP19" s="813"/>
      <c r="AQ19" s="813"/>
      <c r="AR19" s="813"/>
      <c r="AS19" s="813"/>
      <c r="AT19" s="813"/>
      <c r="AU19" s="813"/>
      <c r="AV19" s="813"/>
      <c r="AW19" s="813"/>
      <c r="AX19" s="813"/>
      <c r="AY19" s="813"/>
      <c r="AZ19" s="813"/>
      <c r="BA19" s="813"/>
      <c r="BB19" s="813"/>
      <c r="BC19" s="813"/>
      <c r="BD19" s="813"/>
      <c r="BE19" s="813"/>
      <c r="BF19" s="813"/>
      <c r="BG19" s="813"/>
      <c r="BH19" s="813"/>
      <c r="BI19" s="813"/>
      <c r="BJ19" s="813"/>
      <c r="BK19" s="813"/>
      <c r="BL19" s="813"/>
      <c r="BM19" s="813"/>
      <c r="BN19" s="813"/>
      <c r="BO19" s="813"/>
      <c r="BP19" s="813"/>
      <c r="BQ19" s="813"/>
      <c r="BR19" s="813"/>
      <c r="BS19" s="813"/>
      <c r="BT19" s="813"/>
      <c r="BU19" s="813"/>
      <c r="BV19" s="813"/>
      <c r="BW19" s="813"/>
      <c r="BX19" s="813"/>
      <c r="BY19" s="813"/>
      <c r="BZ19" s="813"/>
      <c r="CA19" s="813"/>
      <c r="CB19" s="813"/>
      <c r="CC19" s="813"/>
      <c r="CD19" s="813"/>
      <c r="CE19" s="813"/>
      <c r="CF19" s="813"/>
      <c r="CG19" s="813"/>
      <c r="CH19" s="813"/>
      <c r="CI19" s="813"/>
      <c r="CJ19" s="813"/>
      <c r="CK19" s="813"/>
      <c r="CL19" s="813"/>
      <c r="CM19" s="813"/>
      <c r="CN19" s="813"/>
      <c r="CO19" s="813"/>
      <c r="CP19" s="813"/>
      <c r="CQ19" s="813"/>
      <c r="CR19" s="813"/>
      <c r="CS19" s="813"/>
      <c r="CT19" s="813"/>
      <c r="CU19" s="813"/>
      <c r="CV19" s="813"/>
      <c r="CW19" s="813"/>
      <c r="CX19" s="813"/>
      <c r="CY19" s="813"/>
      <c r="CZ19" s="813"/>
      <c r="DA19" s="813"/>
      <c r="DB19" s="813"/>
      <c r="DC19" s="813"/>
      <c r="DD19" s="813"/>
      <c r="DE19" s="813"/>
      <c r="DF19" s="813"/>
      <c r="DG19" s="813"/>
      <c r="DH19" s="813"/>
      <c r="DI19" s="813"/>
      <c r="DJ19" s="813"/>
      <c r="DK19" s="813"/>
      <c r="DL19" s="813"/>
      <c r="DM19" s="813"/>
      <c r="DN19" s="813"/>
      <c r="DO19" s="813"/>
      <c r="DP19" s="813"/>
      <c r="DQ19" s="813"/>
      <c r="DR19" s="813"/>
    </row>
    <row r="20" spans="1:122" s="814" customFormat="1" ht="30" customHeight="1" x14ac:dyDescent="0.2">
      <c r="A20" s="808" t="s">
        <v>270</v>
      </c>
      <c r="B20" s="1100" t="s">
        <v>176</v>
      </c>
      <c r="C20" s="809" t="s">
        <v>276</v>
      </c>
      <c r="D20" s="816">
        <f t="shared" si="0"/>
        <v>3909</v>
      </c>
      <c r="E20" s="810">
        <v>2165</v>
      </c>
      <c r="F20" s="811">
        <v>0</v>
      </c>
      <c r="G20" s="811">
        <v>160</v>
      </c>
      <c r="H20" s="811">
        <v>0</v>
      </c>
      <c r="I20" s="811">
        <v>806</v>
      </c>
      <c r="J20" s="811">
        <v>778</v>
      </c>
      <c r="K20" s="812">
        <v>0</v>
      </c>
      <c r="L20" s="905">
        <f t="shared" si="1"/>
        <v>3909</v>
      </c>
      <c r="M20" s="898">
        <v>2165</v>
      </c>
      <c r="N20" s="445">
        <v>0</v>
      </c>
      <c r="O20" s="445">
        <v>160</v>
      </c>
      <c r="P20" s="445">
        <v>0</v>
      </c>
      <c r="Q20" s="445">
        <v>806</v>
      </c>
      <c r="R20" s="445">
        <v>778</v>
      </c>
      <c r="S20" s="446">
        <v>0</v>
      </c>
      <c r="T20" s="816">
        <f t="shared" si="2"/>
        <v>3337</v>
      </c>
      <c r="U20" s="458">
        <v>2165</v>
      </c>
      <c r="V20" s="952">
        <v>0</v>
      </c>
      <c r="W20" s="952">
        <v>162</v>
      </c>
      <c r="X20" s="956">
        <v>0</v>
      </c>
      <c r="Y20" s="956">
        <v>470</v>
      </c>
      <c r="Z20" s="956">
        <v>540</v>
      </c>
      <c r="AA20" s="812">
        <v>0</v>
      </c>
      <c r="AB20" s="821">
        <f t="shared" si="3"/>
        <v>0.85367101560501402</v>
      </c>
      <c r="AC20" s="822">
        <f t="shared" si="4"/>
        <v>1</v>
      </c>
      <c r="AD20" s="823"/>
      <c r="AE20" s="813"/>
      <c r="AF20" s="813"/>
      <c r="AG20" s="813"/>
      <c r="AH20" s="813"/>
      <c r="AI20" s="813"/>
      <c r="AJ20" s="813"/>
      <c r="AK20" s="813"/>
      <c r="AL20" s="813"/>
      <c r="AM20" s="813"/>
      <c r="AN20" s="813"/>
      <c r="AO20" s="813"/>
      <c r="AP20" s="813"/>
      <c r="AQ20" s="813"/>
      <c r="AR20" s="813"/>
      <c r="AS20" s="813"/>
      <c r="AT20" s="813"/>
      <c r="AU20" s="813"/>
      <c r="AV20" s="813"/>
      <c r="AW20" s="813"/>
      <c r="AX20" s="813"/>
      <c r="AY20" s="813"/>
      <c r="AZ20" s="813"/>
      <c r="BA20" s="813"/>
      <c r="BB20" s="813"/>
      <c r="BC20" s="813"/>
      <c r="BD20" s="813"/>
      <c r="BE20" s="813"/>
      <c r="BF20" s="813"/>
      <c r="BG20" s="813"/>
      <c r="BH20" s="813"/>
      <c r="BI20" s="813"/>
      <c r="BJ20" s="813"/>
      <c r="BK20" s="813"/>
      <c r="BL20" s="813"/>
      <c r="BM20" s="813"/>
      <c r="BN20" s="813"/>
      <c r="BO20" s="813"/>
      <c r="BP20" s="813"/>
      <c r="BQ20" s="813"/>
      <c r="BR20" s="813"/>
      <c r="BS20" s="813"/>
      <c r="BT20" s="813"/>
      <c r="BU20" s="813"/>
      <c r="BV20" s="813"/>
      <c r="BW20" s="813"/>
      <c r="BX20" s="813"/>
      <c r="BY20" s="813"/>
      <c r="BZ20" s="813"/>
      <c r="CA20" s="813"/>
      <c r="CB20" s="813"/>
      <c r="CC20" s="813"/>
      <c r="CD20" s="813"/>
      <c r="CE20" s="813"/>
      <c r="CF20" s="813"/>
      <c r="CG20" s="813"/>
      <c r="CH20" s="813"/>
      <c r="CI20" s="813"/>
      <c r="CJ20" s="813"/>
      <c r="CK20" s="813"/>
      <c r="CL20" s="813"/>
      <c r="CM20" s="813"/>
      <c r="CN20" s="813"/>
      <c r="CO20" s="813"/>
      <c r="CP20" s="813"/>
      <c r="CQ20" s="813"/>
      <c r="CR20" s="813"/>
      <c r="CS20" s="813"/>
      <c r="CT20" s="813"/>
      <c r="CU20" s="813"/>
      <c r="CV20" s="813"/>
      <c r="CW20" s="813"/>
      <c r="CX20" s="813"/>
      <c r="CY20" s="813"/>
      <c r="CZ20" s="813"/>
      <c r="DA20" s="813"/>
      <c r="DB20" s="813"/>
      <c r="DC20" s="813"/>
      <c r="DD20" s="813"/>
      <c r="DE20" s="813"/>
      <c r="DF20" s="813"/>
      <c r="DG20" s="813"/>
      <c r="DH20" s="813"/>
      <c r="DI20" s="813"/>
      <c r="DJ20" s="813"/>
      <c r="DK20" s="813"/>
      <c r="DL20" s="813"/>
      <c r="DM20" s="813"/>
      <c r="DN20" s="813"/>
      <c r="DO20" s="813"/>
      <c r="DP20" s="813"/>
      <c r="DQ20" s="813"/>
      <c r="DR20" s="813"/>
    </row>
    <row r="21" spans="1:122" s="814" customFormat="1" ht="30" customHeight="1" x14ac:dyDescent="0.2">
      <c r="A21" s="808" t="s">
        <v>271</v>
      </c>
      <c r="B21" s="1100" t="s">
        <v>190</v>
      </c>
      <c r="C21" s="892" t="s">
        <v>356</v>
      </c>
      <c r="D21" s="816">
        <f t="shared" si="0"/>
        <v>374</v>
      </c>
      <c r="E21" s="810">
        <v>45</v>
      </c>
      <c r="F21" s="811">
        <v>0</v>
      </c>
      <c r="G21" s="811">
        <v>0</v>
      </c>
      <c r="H21" s="811">
        <v>0</v>
      </c>
      <c r="I21" s="811">
        <v>264</v>
      </c>
      <c r="J21" s="811">
        <v>65</v>
      </c>
      <c r="K21" s="812">
        <v>0</v>
      </c>
      <c r="L21" s="905">
        <f t="shared" si="1"/>
        <v>374</v>
      </c>
      <c r="M21" s="898">
        <v>45</v>
      </c>
      <c r="N21" s="445">
        <v>0</v>
      </c>
      <c r="O21" s="445">
        <v>0</v>
      </c>
      <c r="P21" s="445">
        <v>0</v>
      </c>
      <c r="Q21" s="445">
        <v>264</v>
      </c>
      <c r="R21" s="445">
        <v>65</v>
      </c>
      <c r="S21" s="446">
        <v>0</v>
      </c>
      <c r="T21" s="816">
        <f t="shared" si="2"/>
        <v>270</v>
      </c>
      <c r="U21" s="458">
        <v>45</v>
      </c>
      <c r="V21" s="952">
        <v>0</v>
      </c>
      <c r="W21" s="952">
        <v>0</v>
      </c>
      <c r="X21" s="956">
        <v>0</v>
      </c>
      <c r="Y21" s="956">
        <v>160</v>
      </c>
      <c r="Z21" s="956">
        <v>65</v>
      </c>
      <c r="AA21" s="812">
        <v>0</v>
      </c>
      <c r="AB21" s="821">
        <f t="shared" si="3"/>
        <v>0.72192513368983957</v>
      </c>
      <c r="AC21" s="822">
        <f t="shared" si="4"/>
        <v>1</v>
      </c>
      <c r="AD21" s="823"/>
      <c r="AE21" s="813"/>
      <c r="AF21" s="813"/>
      <c r="AG21" s="813"/>
      <c r="AH21" s="813"/>
      <c r="AI21" s="813"/>
      <c r="AJ21" s="813"/>
      <c r="AK21" s="813"/>
      <c r="AL21" s="813"/>
      <c r="AM21" s="813"/>
      <c r="AN21" s="813"/>
      <c r="AO21" s="813"/>
      <c r="AP21" s="813"/>
      <c r="AQ21" s="813"/>
      <c r="AR21" s="813"/>
      <c r="AS21" s="813"/>
      <c r="AT21" s="813"/>
      <c r="AU21" s="813"/>
      <c r="AV21" s="813"/>
      <c r="AW21" s="813"/>
      <c r="AX21" s="813"/>
      <c r="AY21" s="813"/>
      <c r="AZ21" s="813"/>
      <c r="BA21" s="813"/>
      <c r="BB21" s="813"/>
      <c r="BC21" s="813"/>
      <c r="BD21" s="813"/>
      <c r="BE21" s="813"/>
      <c r="BF21" s="813"/>
      <c r="BG21" s="813"/>
      <c r="BH21" s="813"/>
      <c r="BI21" s="813"/>
      <c r="BJ21" s="813"/>
      <c r="BK21" s="813"/>
      <c r="BL21" s="813"/>
      <c r="BM21" s="813"/>
      <c r="BN21" s="813"/>
      <c r="BO21" s="813"/>
      <c r="BP21" s="813"/>
      <c r="BQ21" s="813"/>
      <c r="BR21" s="813"/>
      <c r="BS21" s="813"/>
      <c r="BT21" s="813"/>
      <c r="BU21" s="813"/>
      <c r="BV21" s="813"/>
      <c r="BW21" s="813"/>
      <c r="BX21" s="813"/>
      <c r="BY21" s="813"/>
      <c r="BZ21" s="813"/>
      <c r="CA21" s="813"/>
      <c r="CB21" s="813"/>
      <c r="CC21" s="813"/>
      <c r="CD21" s="813"/>
      <c r="CE21" s="813"/>
      <c r="CF21" s="813"/>
      <c r="CG21" s="813"/>
      <c r="CH21" s="813"/>
      <c r="CI21" s="813"/>
      <c r="CJ21" s="813"/>
      <c r="CK21" s="813"/>
      <c r="CL21" s="813"/>
      <c r="CM21" s="813"/>
      <c r="CN21" s="813"/>
      <c r="CO21" s="813"/>
      <c r="CP21" s="813"/>
      <c r="CQ21" s="813"/>
      <c r="CR21" s="813"/>
      <c r="CS21" s="813"/>
      <c r="CT21" s="813"/>
      <c r="CU21" s="813"/>
      <c r="CV21" s="813"/>
      <c r="CW21" s="813"/>
      <c r="CX21" s="813"/>
      <c r="CY21" s="813"/>
      <c r="CZ21" s="813"/>
      <c r="DA21" s="813"/>
      <c r="DB21" s="813"/>
      <c r="DC21" s="813"/>
      <c r="DD21" s="813"/>
      <c r="DE21" s="813"/>
      <c r="DF21" s="813"/>
      <c r="DG21" s="813"/>
      <c r="DH21" s="813"/>
      <c r="DI21" s="813"/>
      <c r="DJ21" s="813"/>
      <c r="DK21" s="813"/>
      <c r="DL21" s="813"/>
      <c r="DM21" s="813"/>
      <c r="DN21" s="813"/>
      <c r="DO21" s="813"/>
      <c r="DP21" s="813"/>
      <c r="DQ21" s="813"/>
      <c r="DR21" s="813"/>
    </row>
    <row r="22" spans="1:122" s="814" customFormat="1" ht="30" customHeight="1" thickBot="1" x14ac:dyDescent="0.25">
      <c r="A22" s="808" t="s">
        <v>272</v>
      </c>
      <c r="B22" s="1100" t="s">
        <v>164</v>
      </c>
      <c r="C22" s="809" t="s">
        <v>514</v>
      </c>
      <c r="D22" s="824">
        <f t="shared" si="0"/>
        <v>5208</v>
      </c>
      <c r="E22" s="825">
        <v>2581</v>
      </c>
      <c r="F22" s="826">
        <v>0</v>
      </c>
      <c r="G22" s="826">
        <v>692</v>
      </c>
      <c r="H22" s="826">
        <v>0</v>
      </c>
      <c r="I22" s="826">
        <v>1472</v>
      </c>
      <c r="J22" s="826">
        <v>463</v>
      </c>
      <c r="K22" s="827">
        <v>0</v>
      </c>
      <c r="L22" s="906">
        <f t="shared" si="1"/>
        <v>5208</v>
      </c>
      <c r="M22" s="907">
        <v>2581</v>
      </c>
      <c r="N22" s="908">
        <v>0</v>
      </c>
      <c r="O22" s="908">
        <v>692</v>
      </c>
      <c r="P22" s="908">
        <v>0</v>
      </c>
      <c r="Q22" s="908">
        <v>1472</v>
      </c>
      <c r="R22" s="908">
        <v>463</v>
      </c>
      <c r="S22" s="909">
        <v>0</v>
      </c>
      <c r="T22" s="824">
        <f t="shared" si="2"/>
        <v>4557</v>
      </c>
      <c r="U22" s="957">
        <v>2581</v>
      </c>
      <c r="V22" s="492">
        <v>0</v>
      </c>
      <c r="W22" s="492">
        <v>706</v>
      </c>
      <c r="X22" s="958">
        <v>0</v>
      </c>
      <c r="Y22" s="958">
        <v>850</v>
      </c>
      <c r="Z22" s="958">
        <v>420</v>
      </c>
      <c r="AA22" s="959">
        <v>0</v>
      </c>
      <c r="AB22" s="821">
        <f t="shared" si="3"/>
        <v>0.875</v>
      </c>
      <c r="AC22" s="822">
        <f t="shared" si="4"/>
        <v>1</v>
      </c>
      <c r="AD22" s="823"/>
      <c r="AE22" s="813"/>
      <c r="AF22" s="813"/>
      <c r="AG22" s="813"/>
      <c r="AH22" s="813"/>
      <c r="AI22" s="813"/>
      <c r="AJ22" s="813"/>
      <c r="AK22" s="813"/>
      <c r="AL22" s="813"/>
      <c r="AM22" s="813"/>
      <c r="AN22" s="813"/>
      <c r="AO22" s="813"/>
      <c r="AP22" s="813"/>
      <c r="AQ22" s="813"/>
      <c r="AR22" s="813"/>
      <c r="AS22" s="813"/>
      <c r="AT22" s="813"/>
      <c r="AU22" s="813"/>
      <c r="AV22" s="813"/>
      <c r="AW22" s="813"/>
      <c r="AX22" s="813"/>
      <c r="AY22" s="813"/>
      <c r="AZ22" s="813"/>
      <c r="BA22" s="813"/>
      <c r="BB22" s="813"/>
      <c r="BC22" s="813"/>
      <c r="BD22" s="813"/>
      <c r="BE22" s="813"/>
      <c r="BF22" s="813"/>
      <c r="BG22" s="813"/>
      <c r="BH22" s="813"/>
      <c r="BI22" s="813"/>
      <c r="BJ22" s="813"/>
      <c r="BK22" s="813"/>
      <c r="BL22" s="813"/>
      <c r="BM22" s="813"/>
      <c r="BN22" s="813"/>
      <c r="BO22" s="813"/>
      <c r="BP22" s="813"/>
      <c r="BQ22" s="813"/>
      <c r="BR22" s="813"/>
      <c r="BS22" s="813"/>
      <c r="BT22" s="813"/>
      <c r="BU22" s="813"/>
      <c r="BV22" s="813"/>
      <c r="BW22" s="813"/>
      <c r="BX22" s="813"/>
      <c r="BY22" s="813"/>
      <c r="BZ22" s="813"/>
      <c r="CA22" s="813"/>
      <c r="CB22" s="813"/>
      <c r="CC22" s="813"/>
      <c r="CD22" s="813"/>
      <c r="CE22" s="813"/>
      <c r="CF22" s="813"/>
      <c r="CG22" s="813"/>
      <c r="CH22" s="813"/>
      <c r="CI22" s="813"/>
      <c r="CJ22" s="813"/>
      <c r="CK22" s="813"/>
      <c r="CL22" s="813"/>
      <c r="CM22" s="813"/>
      <c r="CN22" s="813"/>
      <c r="CO22" s="813"/>
      <c r="CP22" s="813"/>
      <c r="CQ22" s="813"/>
      <c r="CR22" s="813"/>
      <c r="CS22" s="813"/>
      <c r="CT22" s="813"/>
      <c r="CU22" s="813"/>
      <c r="CV22" s="813"/>
      <c r="CW22" s="813"/>
      <c r="CX22" s="813"/>
      <c r="CY22" s="813"/>
      <c r="CZ22" s="813"/>
      <c r="DA22" s="813"/>
      <c r="DB22" s="813"/>
      <c r="DC22" s="813"/>
      <c r="DD22" s="813"/>
      <c r="DE22" s="813"/>
      <c r="DF22" s="813"/>
      <c r="DG22" s="813"/>
      <c r="DH22" s="813"/>
      <c r="DI22" s="813"/>
      <c r="DJ22" s="813"/>
      <c r="DK22" s="813"/>
      <c r="DL22" s="813"/>
      <c r="DM22" s="813"/>
      <c r="DN22" s="813"/>
      <c r="DO22" s="813"/>
      <c r="DP22" s="813"/>
      <c r="DQ22" s="813"/>
      <c r="DR22" s="813"/>
    </row>
    <row r="23" spans="1:122" s="279" customFormat="1" ht="30" customHeight="1" thickBot="1" x14ac:dyDescent="0.3">
      <c r="A23" s="529"/>
      <c r="B23" s="1101"/>
      <c r="C23" s="304" t="s">
        <v>39</v>
      </c>
      <c r="D23" s="305">
        <f>SUM(D12:D22)</f>
        <v>60996</v>
      </c>
      <c r="E23" s="306">
        <f t="shared" ref="E23:AA23" si="5">SUM(E12:E22)</f>
        <v>24673</v>
      </c>
      <c r="F23" s="307">
        <f t="shared" si="5"/>
        <v>79</v>
      </c>
      <c r="G23" s="307">
        <f t="shared" si="5"/>
        <v>7404</v>
      </c>
      <c r="H23" s="307">
        <f t="shared" si="5"/>
        <v>0</v>
      </c>
      <c r="I23" s="308">
        <f>SUM(I12:I22)</f>
        <v>20963</v>
      </c>
      <c r="J23" s="308">
        <f>SUM(J12:J22)</f>
        <v>7877</v>
      </c>
      <c r="K23" s="308">
        <f t="shared" si="5"/>
        <v>0</v>
      </c>
      <c r="L23" s="305">
        <f t="shared" si="5"/>
        <v>61193</v>
      </c>
      <c r="M23" s="306">
        <f t="shared" si="5"/>
        <v>24662</v>
      </c>
      <c r="N23" s="307">
        <f t="shared" si="5"/>
        <v>90</v>
      </c>
      <c r="O23" s="307">
        <f t="shared" si="5"/>
        <v>7404</v>
      </c>
      <c r="P23" s="307">
        <f t="shared" si="5"/>
        <v>197</v>
      </c>
      <c r="Q23" s="308">
        <f>SUM(Q12:Q22)</f>
        <v>20963</v>
      </c>
      <c r="R23" s="308">
        <f>SUM(R12:R22)</f>
        <v>7877</v>
      </c>
      <c r="S23" s="308">
        <f t="shared" si="5"/>
        <v>0</v>
      </c>
      <c r="T23" s="305">
        <f t="shared" si="5"/>
        <v>51385</v>
      </c>
      <c r="U23" s="306">
        <f t="shared" si="5"/>
        <v>25440</v>
      </c>
      <c r="V23" s="306">
        <f t="shared" si="5"/>
        <v>79</v>
      </c>
      <c r="W23" s="306">
        <f t="shared" si="5"/>
        <v>7641</v>
      </c>
      <c r="X23" s="307">
        <f t="shared" si="5"/>
        <v>0</v>
      </c>
      <c r="Y23" s="307">
        <f>SUM(Y12:Y22)</f>
        <v>11190</v>
      </c>
      <c r="Z23" s="307">
        <f t="shared" si="5"/>
        <v>6085</v>
      </c>
      <c r="AA23" s="309">
        <f t="shared" si="5"/>
        <v>950</v>
      </c>
      <c r="AB23" s="302">
        <f t="shared" si="3"/>
        <v>0.84243229064200931</v>
      </c>
      <c r="AC23" s="303">
        <f t="shared" si="4"/>
        <v>1.0310866128966887</v>
      </c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</row>
    <row r="24" spans="1:122" ht="13.5" hidden="1" thickBot="1" x14ac:dyDescent="0.25">
      <c r="D24" s="301"/>
      <c r="L24" s="295"/>
    </row>
    <row r="25" spans="1:122" x14ac:dyDescent="0.2">
      <c r="C25" s="467"/>
      <c r="D25" s="629"/>
      <c r="E25" s="467"/>
      <c r="F25" s="467"/>
      <c r="G25" s="467"/>
      <c r="H25" s="467"/>
      <c r="I25" s="467"/>
      <c r="J25" s="467"/>
      <c r="K25" s="467"/>
      <c r="L25" s="645"/>
      <c r="M25" s="903"/>
      <c r="N25" s="903"/>
      <c r="O25" s="903"/>
      <c r="P25" s="903"/>
      <c r="Q25" s="903"/>
      <c r="R25" s="903"/>
      <c r="S25" s="903"/>
      <c r="T25" s="629"/>
      <c r="U25" s="467"/>
      <c r="V25" s="467"/>
      <c r="W25" s="467"/>
      <c r="X25" s="467"/>
      <c r="Y25" s="467"/>
      <c r="Z25" s="467"/>
      <c r="AA25" s="467"/>
    </row>
    <row r="26" spans="1:122" x14ac:dyDescent="0.2">
      <c r="C26" s="630"/>
      <c r="D26" s="467"/>
      <c r="E26" s="467"/>
      <c r="F26" s="467"/>
      <c r="G26" s="631"/>
      <c r="H26" s="631"/>
      <c r="I26" s="631"/>
      <c r="J26" s="631"/>
      <c r="K26" s="631"/>
      <c r="L26" s="910"/>
      <c r="M26" s="910"/>
      <c r="N26" s="910"/>
      <c r="O26" s="910"/>
      <c r="P26" s="910"/>
      <c r="Q26" s="910"/>
      <c r="R26" s="910"/>
      <c r="S26" s="910"/>
      <c r="T26" s="631"/>
      <c r="U26" s="631"/>
      <c r="V26" s="631"/>
      <c r="W26" s="631"/>
      <c r="X26" s="631"/>
      <c r="Y26" s="631"/>
      <c r="Z26" s="631"/>
      <c r="AA26" s="631"/>
      <c r="AB26" s="45"/>
      <c r="AC26" s="45"/>
      <c r="AD26" s="631"/>
      <c r="AE26" s="631"/>
      <c r="AF26" s="631"/>
      <c r="AG26" s="631"/>
      <c r="AH26" s="631"/>
      <c r="AI26" s="631"/>
      <c r="AJ26" s="631"/>
      <c r="AK26" s="631"/>
      <c r="AL26" s="631"/>
      <c r="AM26" s="631"/>
      <c r="AN26" s="631"/>
      <c r="AO26" s="631"/>
    </row>
    <row r="27" spans="1:122" ht="29.25" customHeight="1" x14ac:dyDescent="0.25">
      <c r="C27" s="1257"/>
      <c r="D27" s="1258"/>
      <c r="E27" s="1258"/>
      <c r="F27" s="1258"/>
      <c r="G27" s="1258"/>
      <c r="H27" s="1258"/>
      <c r="I27" s="1258"/>
      <c r="J27" s="1258"/>
      <c r="K27" s="1258"/>
      <c r="L27" s="1258"/>
      <c r="M27" s="1258"/>
      <c r="N27" s="1258"/>
      <c r="O27" s="1258"/>
      <c r="P27" s="1258"/>
      <c r="Q27" s="1258"/>
      <c r="R27" s="1258"/>
      <c r="S27" s="1258"/>
      <c r="T27" s="1258"/>
      <c r="U27" s="1258"/>
      <c r="V27" s="1258"/>
      <c r="W27" s="1258"/>
      <c r="X27" s="1258"/>
      <c r="Y27" s="1258"/>
      <c r="Z27" s="1258"/>
      <c r="AA27" s="1258"/>
      <c r="AB27" s="45"/>
      <c r="AC27" s="45"/>
      <c r="AD27" s="631"/>
      <c r="AE27" s="631"/>
      <c r="AF27" s="631"/>
      <c r="AG27" s="631"/>
      <c r="AH27" s="631"/>
      <c r="AI27" s="631"/>
      <c r="AJ27" s="631"/>
      <c r="AK27" s="631"/>
      <c r="AL27" s="631"/>
      <c r="AM27" s="631"/>
      <c r="AN27" s="631"/>
      <c r="AO27" s="631"/>
    </row>
    <row r="28" spans="1:122" s="467" customFormat="1" ht="30" customHeight="1" x14ac:dyDescent="0.25">
      <c r="C28" s="1257"/>
      <c r="D28" s="1258"/>
      <c r="E28" s="1258"/>
      <c r="F28" s="1258"/>
      <c r="G28" s="1258"/>
      <c r="H28" s="1258"/>
      <c r="I28" s="1258"/>
      <c r="J28" s="1258"/>
      <c r="K28" s="1258"/>
      <c r="L28" s="1258"/>
      <c r="M28" s="1258"/>
      <c r="N28" s="1258"/>
      <c r="O28" s="1258"/>
      <c r="P28" s="1258"/>
      <c r="Q28" s="1258"/>
      <c r="R28" s="1258"/>
      <c r="S28" s="1258"/>
      <c r="T28" s="1258"/>
      <c r="U28" s="1258"/>
      <c r="V28" s="1258"/>
      <c r="W28" s="1258"/>
      <c r="X28" s="1258"/>
      <c r="Y28" s="1258"/>
      <c r="Z28" s="1258"/>
      <c r="AA28" s="1258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</row>
    <row r="29" spans="1:122" s="467" customFormat="1" x14ac:dyDescent="0.2">
      <c r="D29" s="630"/>
      <c r="L29" s="630"/>
      <c r="M29" s="903"/>
      <c r="N29" s="903"/>
      <c r="O29" s="903"/>
      <c r="P29" s="903"/>
      <c r="Q29" s="903"/>
      <c r="R29" s="903"/>
      <c r="S29" s="903"/>
      <c r="T29" s="630"/>
    </row>
    <row r="30" spans="1:122" s="467" customFormat="1" x14ac:dyDescent="0.2">
      <c r="D30" s="630"/>
      <c r="L30" s="630"/>
      <c r="M30" s="903"/>
      <c r="N30" s="903"/>
      <c r="O30" s="903"/>
      <c r="P30" s="903"/>
      <c r="Q30" s="903"/>
      <c r="R30" s="903"/>
      <c r="S30" s="903"/>
      <c r="T30" s="630"/>
    </row>
    <row r="31" spans="1:122" s="467" customFormat="1" x14ac:dyDescent="0.2">
      <c r="D31" s="630"/>
      <c r="L31" s="630"/>
      <c r="M31" s="903"/>
      <c r="N31" s="903"/>
      <c r="O31" s="903"/>
      <c r="P31" s="903"/>
      <c r="Q31" s="903"/>
      <c r="R31" s="903"/>
      <c r="S31" s="903"/>
      <c r="T31" s="630"/>
    </row>
    <row r="32" spans="1:122" s="467" customFormat="1" x14ac:dyDescent="0.2">
      <c r="D32" s="630"/>
      <c r="L32" s="630"/>
      <c r="M32" s="903"/>
      <c r="N32" s="903"/>
      <c r="O32" s="903"/>
      <c r="P32" s="903"/>
      <c r="Q32" s="903"/>
      <c r="R32" s="903"/>
      <c r="S32" s="903"/>
      <c r="T32" s="630"/>
    </row>
    <row r="33" spans="4:20" s="467" customFormat="1" x14ac:dyDescent="0.2">
      <c r="D33" s="630"/>
      <c r="L33" s="630"/>
      <c r="M33" s="903"/>
      <c r="N33" s="903"/>
      <c r="O33" s="903"/>
      <c r="P33" s="903"/>
      <c r="Q33" s="903"/>
      <c r="R33" s="903"/>
      <c r="S33" s="903"/>
      <c r="T33" s="630"/>
    </row>
    <row r="34" spans="4:20" s="467" customFormat="1" x14ac:dyDescent="0.2">
      <c r="D34" s="630"/>
      <c r="L34" s="630"/>
      <c r="M34" s="903"/>
      <c r="N34" s="903"/>
      <c r="O34" s="903"/>
      <c r="P34" s="903"/>
      <c r="Q34" s="903"/>
      <c r="R34" s="903"/>
      <c r="S34" s="903"/>
      <c r="T34" s="630"/>
    </row>
    <row r="35" spans="4:20" s="467" customFormat="1" x14ac:dyDescent="0.2">
      <c r="D35" s="630"/>
      <c r="L35" s="630"/>
      <c r="M35" s="903"/>
      <c r="N35" s="903"/>
      <c r="O35" s="903"/>
      <c r="P35" s="903"/>
      <c r="Q35" s="903"/>
      <c r="R35" s="903"/>
      <c r="S35" s="903"/>
      <c r="T35" s="630"/>
    </row>
    <row r="36" spans="4:20" s="467" customFormat="1" x14ac:dyDescent="0.2">
      <c r="D36" s="630"/>
      <c r="L36" s="630"/>
      <c r="M36" s="903"/>
      <c r="N36" s="903"/>
      <c r="O36" s="903"/>
      <c r="P36" s="903"/>
      <c r="Q36" s="903"/>
      <c r="R36" s="903"/>
      <c r="S36" s="903"/>
      <c r="T36" s="630"/>
    </row>
    <row r="37" spans="4:20" s="467" customFormat="1" x14ac:dyDescent="0.2">
      <c r="D37" s="630"/>
      <c r="L37" s="630"/>
      <c r="M37" s="903"/>
      <c r="N37" s="903"/>
      <c r="O37" s="903"/>
      <c r="P37" s="903"/>
      <c r="Q37" s="903"/>
      <c r="R37" s="903"/>
      <c r="S37" s="903"/>
      <c r="T37" s="630"/>
    </row>
    <row r="38" spans="4:20" s="467" customFormat="1" x14ac:dyDescent="0.2">
      <c r="D38" s="630"/>
      <c r="L38" s="630"/>
      <c r="M38" s="903"/>
      <c r="N38" s="903"/>
      <c r="O38" s="903"/>
      <c r="P38" s="903"/>
      <c r="Q38" s="903"/>
      <c r="R38" s="903"/>
      <c r="S38" s="903"/>
      <c r="T38" s="630"/>
    </row>
    <row r="39" spans="4:20" s="467" customFormat="1" x14ac:dyDescent="0.2">
      <c r="D39" s="630"/>
      <c r="L39" s="630"/>
      <c r="M39" s="903"/>
      <c r="N39" s="903"/>
      <c r="O39" s="903"/>
      <c r="P39" s="903"/>
      <c r="Q39" s="903"/>
      <c r="R39" s="903"/>
      <c r="S39" s="903"/>
      <c r="T39" s="630"/>
    </row>
    <row r="40" spans="4:20" s="467" customFormat="1" x14ac:dyDescent="0.2">
      <c r="D40" s="630"/>
      <c r="L40" s="630"/>
      <c r="M40" s="903"/>
      <c r="N40" s="903"/>
      <c r="O40" s="903"/>
      <c r="P40" s="903"/>
      <c r="Q40" s="903"/>
      <c r="R40" s="903"/>
      <c r="S40" s="903"/>
      <c r="T40" s="630"/>
    </row>
    <row r="41" spans="4:20" s="467" customFormat="1" x14ac:dyDescent="0.2">
      <c r="D41" s="630"/>
      <c r="L41" s="630"/>
      <c r="M41" s="903"/>
      <c r="N41" s="903"/>
      <c r="O41" s="903"/>
      <c r="P41" s="903"/>
      <c r="Q41" s="903"/>
      <c r="R41" s="903"/>
      <c r="S41" s="903"/>
      <c r="T41" s="630"/>
    </row>
    <row r="42" spans="4:20" s="467" customFormat="1" x14ac:dyDescent="0.2">
      <c r="D42" s="630"/>
      <c r="L42" s="630"/>
      <c r="M42" s="903"/>
      <c r="N42" s="903"/>
      <c r="O42" s="903"/>
      <c r="P42" s="903"/>
      <c r="Q42" s="903"/>
      <c r="R42" s="903"/>
      <c r="S42" s="903"/>
      <c r="T42" s="630"/>
    </row>
    <row r="43" spans="4:20" s="467" customFormat="1" x14ac:dyDescent="0.2">
      <c r="D43" s="630"/>
      <c r="L43" s="630"/>
      <c r="M43" s="903"/>
      <c r="N43" s="903"/>
      <c r="O43" s="903"/>
      <c r="P43" s="903"/>
      <c r="Q43" s="903"/>
      <c r="R43" s="903"/>
      <c r="S43" s="903"/>
      <c r="T43" s="630"/>
    </row>
    <row r="44" spans="4:20" s="467" customFormat="1" x14ac:dyDescent="0.2">
      <c r="D44" s="630"/>
      <c r="L44" s="630"/>
      <c r="M44" s="903"/>
      <c r="N44" s="903"/>
      <c r="O44" s="903"/>
      <c r="P44" s="903"/>
      <c r="Q44" s="903"/>
      <c r="R44" s="903"/>
      <c r="S44" s="903"/>
      <c r="T44" s="630"/>
    </row>
    <row r="45" spans="4:20" s="467" customFormat="1" x14ac:dyDescent="0.2">
      <c r="D45" s="630"/>
      <c r="L45" s="630"/>
      <c r="M45" s="903"/>
      <c r="N45" s="903"/>
      <c r="O45" s="903"/>
      <c r="P45" s="903"/>
      <c r="Q45" s="903"/>
      <c r="R45" s="903"/>
      <c r="S45" s="903"/>
      <c r="T45" s="630"/>
    </row>
    <row r="46" spans="4:20" s="467" customFormat="1" x14ac:dyDescent="0.2">
      <c r="D46" s="630"/>
      <c r="L46" s="630"/>
      <c r="M46" s="903"/>
      <c r="N46" s="903"/>
      <c r="O46" s="903"/>
      <c r="P46" s="903"/>
      <c r="Q46" s="903"/>
      <c r="R46" s="903"/>
      <c r="S46" s="903"/>
      <c r="T46" s="630"/>
    </row>
    <row r="47" spans="4:20" s="467" customFormat="1" x14ac:dyDescent="0.2">
      <c r="D47" s="630"/>
      <c r="L47" s="630"/>
      <c r="M47" s="903"/>
      <c r="N47" s="903"/>
      <c r="O47" s="903"/>
      <c r="P47" s="903"/>
      <c r="Q47" s="903"/>
      <c r="R47" s="903"/>
      <c r="S47" s="903"/>
      <c r="T47" s="630"/>
    </row>
    <row r="48" spans="4:20" s="467" customFormat="1" x14ac:dyDescent="0.2">
      <c r="D48" s="630"/>
      <c r="L48" s="630"/>
      <c r="M48" s="903"/>
      <c r="N48" s="903"/>
      <c r="O48" s="903"/>
      <c r="P48" s="903"/>
      <c r="Q48" s="903"/>
      <c r="R48" s="903"/>
      <c r="S48" s="903"/>
      <c r="T48" s="630"/>
    </row>
    <row r="49" spans="4:20" s="467" customFormat="1" x14ac:dyDescent="0.2">
      <c r="D49" s="630"/>
      <c r="L49" s="630"/>
      <c r="M49" s="903"/>
      <c r="N49" s="903"/>
      <c r="O49" s="903"/>
      <c r="P49" s="903"/>
      <c r="Q49" s="903"/>
      <c r="R49" s="903"/>
      <c r="S49" s="903"/>
      <c r="T49" s="630"/>
    </row>
    <row r="50" spans="4:20" s="467" customFormat="1" x14ac:dyDescent="0.2">
      <c r="D50" s="630"/>
      <c r="L50" s="630"/>
      <c r="M50" s="903"/>
      <c r="N50" s="903"/>
      <c r="O50" s="903"/>
      <c r="P50" s="903"/>
      <c r="Q50" s="903"/>
      <c r="R50" s="903"/>
      <c r="S50" s="903"/>
      <c r="T50" s="630"/>
    </row>
    <row r="51" spans="4:20" s="467" customFormat="1" x14ac:dyDescent="0.2">
      <c r="D51" s="630"/>
      <c r="L51" s="630"/>
      <c r="M51" s="903"/>
      <c r="N51" s="903"/>
      <c r="O51" s="903"/>
      <c r="P51" s="903"/>
      <c r="Q51" s="903"/>
      <c r="R51" s="903"/>
      <c r="S51" s="903"/>
      <c r="T51" s="630"/>
    </row>
    <row r="52" spans="4:20" s="467" customFormat="1" x14ac:dyDescent="0.2">
      <c r="D52" s="630"/>
      <c r="L52" s="630"/>
      <c r="M52" s="903"/>
      <c r="N52" s="903"/>
      <c r="O52" s="903"/>
      <c r="P52" s="903"/>
      <c r="Q52" s="903"/>
      <c r="R52" s="903"/>
      <c r="S52" s="903"/>
      <c r="T52" s="630"/>
    </row>
    <row r="53" spans="4:20" s="467" customFormat="1" x14ac:dyDescent="0.2">
      <c r="D53" s="630"/>
      <c r="L53" s="630"/>
      <c r="M53" s="903"/>
      <c r="N53" s="903"/>
      <c r="O53" s="903"/>
      <c r="P53" s="903"/>
      <c r="Q53" s="903"/>
      <c r="R53" s="903"/>
      <c r="S53" s="903"/>
      <c r="T53" s="630"/>
    </row>
    <row r="54" spans="4:20" s="467" customFormat="1" x14ac:dyDescent="0.2">
      <c r="D54" s="630"/>
      <c r="L54" s="630"/>
      <c r="M54" s="903"/>
      <c r="N54" s="903"/>
      <c r="O54" s="903"/>
      <c r="P54" s="903"/>
      <c r="Q54" s="903"/>
      <c r="R54" s="903"/>
      <c r="S54" s="903"/>
      <c r="T54" s="630"/>
    </row>
    <row r="55" spans="4:20" s="467" customFormat="1" x14ac:dyDescent="0.2">
      <c r="D55" s="630"/>
      <c r="L55" s="630"/>
      <c r="M55" s="903"/>
      <c r="N55" s="903"/>
      <c r="O55" s="903"/>
      <c r="P55" s="903"/>
      <c r="Q55" s="903"/>
      <c r="R55" s="903"/>
      <c r="S55" s="903"/>
      <c r="T55" s="630"/>
    </row>
    <row r="56" spans="4:20" s="467" customFormat="1" x14ac:dyDescent="0.2">
      <c r="D56" s="630"/>
      <c r="L56" s="630"/>
      <c r="M56" s="903"/>
      <c r="N56" s="903"/>
      <c r="O56" s="903"/>
      <c r="P56" s="903"/>
      <c r="Q56" s="903"/>
      <c r="R56" s="903"/>
      <c r="S56" s="903"/>
      <c r="T56" s="630"/>
    </row>
    <row r="57" spans="4:20" s="467" customFormat="1" x14ac:dyDescent="0.2">
      <c r="D57" s="630"/>
      <c r="L57" s="630"/>
      <c r="M57" s="903"/>
      <c r="N57" s="903"/>
      <c r="O57" s="903"/>
      <c r="P57" s="903"/>
      <c r="Q57" s="903"/>
      <c r="R57" s="903"/>
      <c r="S57" s="903"/>
      <c r="T57" s="630"/>
    </row>
    <row r="58" spans="4:20" s="467" customFormat="1" x14ac:dyDescent="0.2">
      <c r="D58" s="630"/>
      <c r="L58" s="630"/>
      <c r="M58" s="903"/>
      <c r="N58" s="903"/>
      <c r="O58" s="903"/>
      <c r="P58" s="903"/>
      <c r="Q58" s="903"/>
      <c r="R58" s="903"/>
      <c r="S58" s="903"/>
      <c r="T58" s="630"/>
    </row>
    <row r="59" spans="4:20" s="467" customFormat="1" x14ac:dyDescent="0.2">
      <c r="D59" s="630"/>
      <c r="L59" s="630"/>
      <c r="M59" s="903"/>
      <c r="N59" s="903"/>
      <c r="O59" s="903"/>
      <c r="P59" s="903"/>
      <c r="Q59" s="903"/>
      <c r="R59" s="903"/>
      <c r="S59" s="903"/>
      <c r="T59" s="630"/>
    </row>
    <row r="60" spans="4:20" s="467" customFormat="1" x14ac:dyDescent="0.2">
      <c r="D60" s="630"/>
      <c r="L60" s="630"/>
      <c r="M60" s="903"/>
      <c r="N60" s="903"/>
      <c r="O60" s="903"/>
      <c r="P60" s="903"/>
      <c r="Q60" s="903"/>
      <c r="R60" s="903"/>
      <c r="S60" s="903"/>
      <c r="T60" s="630"/>
    </row>
    <row r="61" spans="4:20" s="467" customFormat="1" x14ac:dyDescent="0.2">
      <c r="D61" s="630"/>
      <c r="L61" s="630"/>
      <c r="M61" s="903"/>
      <c r="N61" s="903"/>
      <c r="O61" s="903"/>
      <c r="P61" s="903"/>
      <c r="Q61" s="903"/>
      <c r="R61" s="903"/>
      <c r="S61" s="903"/>
      <c r="T61" s="630"/>
    </row>
    <row r="62" spans="4:20" s="467" customFormat="1" x14ac:dyDescent="0.2">
      <c r="D62" s="630"/>
      <c r="L62" s="630"/>
      <c r="M62" s="903"/>
      <c r="N62" s="903"/>
      <c r="O62" s="903"/>
      <c r="P62" s="903"/>
      <c r="Q62" s="903"/>
      <c r="R62" s="903"/>
      <c r="S62" s="903"/>
      <c r="T62" s="630"/>
    </row>
    <row r="63" spans="4:20" s="467" customFormat="1" x14ac:dyDescent="0.2">
      <c r="D63" s="630"/>
      <c r="L63" s="630"/>
      <c r="M63" s="903"/>
      <c r="N63" s="903"/>
      <c r="O63" s="903"/>
      <c r="P63" s="903"/>
      <c r="Q63" s="903"/>
      <c r="R63" s="903"/>
      <c r="S63" s="903"/>
      <c r="T63" s="630"/>
    </row>
    <row r="64" spans="4:20" s="467" customFormat="1" x14ac:dyDescent="0.2">
      <c r="D64" s="630"/>
      <c r="L64" s="630"/>
      <c r="M64" s="903"/>
      <c r="N64" s="903"/>
      <c r="O64" s="903"/>
      <c r="P64" s="903"/>
      <c r="Q64" s="903"/>
      <c r="R64" s="903"/>
      <c r="S64" s="903"/>
      <c r="T64" s="630"/>
    </row>
    <row r="65" spans="4:20" s="467" customFormat="1" x14ac:dyDescent="0.2">
      <c r="D65" s="630"/>
      <c r="L65" s="630"/>
      <c r="M65" s="903"/>
      <c r="N65" s="903"/>
      <c r="O65" s="903"/>
      <c r="P65" s="903"/>
      <c r="Q65" s="903"/>
      <c r="R65" s="903"/>
      <c r="S65" s="903"/>
      <c r="T65" s="630"/>
    </row>
    <row r="66" spans="4:20" s="467" customFormat="1" x14ac:dyDescent="0.2">
      <c r="D66" s="630"/>
      <c r="L66" s="630"/>
      <c r="M66" s="903"/>
      <c r="N66" s="903"/>
      <c r="O66" s="903"/>
      <c r="P66" s="903"/>
      <c r="Q66" s="903"/>
      <c r="R66" s="903"/>
      <c r="S66" s="903"/>
      <c r="T66" s="630"/>
    </row>
    <row r="67" spans="4:20" s="467" customFormat="1" x14ac:dyDescent="0.2">
      <c r="D67" s="630"/>
      <c r="L67" s="630"/>
      <c r="M67" s="903"/>
      <c r="N67" s="903"/>
      <c r="O67" s="903"/>
      <c r="P67" s="903"/>
      <c r="Q67" s="903"/>
      <c r="R67" s="903"/>
      <c r="S67" s="903"/>
      <c r="T67" s="630"/>
    </row>
    <row r="68" spans="4:20" s="467" customFormat="1" x14ac:dyDescent="0.2">
      <c r="D68" s="630"/>
      <c r="L68" s="630"/>
      <c r="M68" s="903"/>
      <c r="N68" s="903"/>
      <c r="O68" s="903"/>
      <c r="P68" s="903"/>
      <c r="Q68" s="903"/>
      <c r="R68" s="903"/>
      <c r="S68" s="903"/>
      <c r="T68" s="630"/>
    </row>
    <row r="69" spans="4:20" s="467" customFormat="1" x14ac:dyDescent="0.2">
      <c r="D69" s="630"/>
      <c r="L69" s="630"/>
      <c r="M69" s="903"/>
      <c r="N69" s="903"/>
      <c r="O69" s="903"/>
      <c r="P69" s="903"/>
      <c r="Q69" s="903"/>
      <c r="R69" s="903"/>
      <c r="S69" s="903"/>
      <c r="T69" s="630"/>
    </row>
    <row r="70" spans="4:20" s="467" customFormat="1" x14ac:dyDescent="0.2">
      <c r="D70" s="630"/>
      <c r="L70" s="630"/>
      <c r="M70" s="903"/>
      <c r="N70" s="903"/>
      <c r="O70" s="903"/>
      <c r="P70" s="903"/>
      <c r="Q70" s="903"/>
      <c r="R70" s="903"/>
      <c r="S70" s="903"/>
      <c r="T70" s="630"/>
    </row>
    <row r="71" spans="4:20" s="467" customFormat="1" x14ac:dyDescent="0.2">
      <c r="D71" s="630"/>
      <c r="L71" s="630"/>
      <c r="M71" s="903"/>
      <c r="N71" s="903"/>
      <c r="O71" s="903"/>
      <c r="P71" s="903"/>
      <c r="Q71" s="903"/>
      <c r="R71" s="903"/>
      <c r="S71" s="903"/>
      <c r="T71" s="630"/>
    </row>
    <row r="72" spans="4:20" s="467" customFormat="1" x14ac:dyDescent="0.2">
      <c r="D72" s="630"/>
      <c r="L72" s="630"/>
      <c r="M72" s="903"/>
      <c r="N72" s="903"/>
      <c r="O72" s="903"/>
      <c r="P72" s="903"/>
      <c r="Q72" s="903"/>
      <c r="R72" s="903"/>
      <c r="S72" s="903"/>
      <c r="T72" s="630"/>
    </row>
    <row r="73" spans="4:20" s="467" customFormat="1" x14ac:dyDescent="0.2">
      <c r="D73" s="630"/>
      <c r="L73" s="630"/>
      <c r="M73" s="903"/>
      <c r="N73" s="903"/>
      <c r="O73" s="903"/>
      <c r="P73" s="903"/>
      <c r="Q73" s="903"/>
      <c r="R73" s="903"/>
      <c r="S73" s="903"/>
      <c r="T73" s="630"/>
    </row>
    <row r="74" spans="4:20" s="467" customFormat="1" x14ac:dyDescent="0.2">
      <c r="D74" s="630"/>
      <c r="L74" s="630"/>
      <c r="M74" s="903"/>
      <c r="N74" s="903"/>
      <c r="O74" s="903"/>
      <c r="P74" s="903"/>
      <c r="Q74" s="903"/>
      <c r="R74" s="903"/>
      <c r="S74" s="903"/>
      <c r="T74" s="630"/>
    </row>
    <row r="75" spans="4:20" s="467" customFormat="1" x14ac:dyDescent="0.2">
      <c r="D75" s="630"/>
      <c r="L75" s="630"/>
      <c r="M75" s="903"/>
      <c r="N75" s="903"/>
      <c r="O75" s="903"/>
      <c r="P75" s="903"/>
      <c r="Q75" s="903"/>
      <c r="R75" s="903"/>
      <c r="S75" s="903"/>
      <c r="T75" s="630"/>
    </row>
    <row r="76" spans="4:20" s="467" customFormat="1" x14ac:dyDescent="0.2">
      <c r="D76" s="630"/>
      <c r="L76" s="630"/>
      <c r="M76" s="903"/>
      <c r="N76" s="903"/>
      <c r="O76" s="903"/>
      <c r="P76" s="903"/>
      <c r="Q76" s="903"/>
      <c r="R76" s="903"/>
      <c r="S76" s="903"/>
      <c r="T76" s="630"/>
    </row>
    <row r="77" spans="4:20" s="467" customFormat="1" x14ac:dyDescent="0.2">
      <c r="D77" s="630"/>
      <c r="L77" s="630"/>
      <c r="M77" s="903"/>
      <c r="N77" s="903"/>
      <c r="O77" s="903"/>
      <c r="P77" s="903"/>
      <c r="Q77" s="903"/>
      <c r="R77" s="903"/>
      <c r="S77" s="903"/>
      <c r="T77" s="630"/>
    </row>
    <row r="78" spans="4:20" s="467" customFormat="1" x14ac:dyDescent="0.2">
      <c r="D78" s="630"/>
      <c r="L78" s="630"/>
      <c r="M78" s="903"/>
      <c r="N78" s="903"/>
      <c r="O78" s="903"/>
      <c r="P78" s="903"/>
      <c r="Q78" s="903"/>
      <c r="R78" s="903"/>
      <c r="S78" s="903"/>
      <c r="T78" s="630"/>
    </row>
    <row r="79" spans="4:20" s="467" customFormat="1" x14ac:dyDescent="0.2">
      <c r="D79" s="630"/>
      <c r="L79" s="630"/>
      <c r="M79" s="903"/>
      <c r="N79" s="903"/>
      <c r="O79" s="903"/>
      <c r="P79" s="903"/>
      <c r="Q79" s="903"/>
      <c r="R79" s="903"/>
      <c r="S79" s="903"/>
      <c r="T79" s="630"/>
    </row>
    <row r="80" spans="4:20" s="467" customFormat="1" x14ac:dyDescent="0.2">
      <c r="D80" s="630"/>
      <c r="L80" s="630"/>
      <c r="M80" s="903"/>
      <c r="N80" s="903"/>
      <c r="O80" s="903"/>
      <c r="P80" s="903"/>
      <c r="Q80" s="903"/>
      <c r="R80" s="903"/>
      <c r="S80" s="903"/>
      <c r="T80" s="630"/>
    </row>
    <row r="81" spans="4:20" s="467" customFormat="1" x14ac:dyDescent="0.2">
      <c r="D81" s="630"/>
      <c r="L81" s="630"/>
      <c r="M81" s="903"/>
      <c r="N81" s="903"/>
      <c r="O81" s="903"/>
      <c r="P81" s="903"/>
      <c r="Q81" s="903"/>
      <c r="R81" s="903"/>
      <c r="S81" s="903"/>
      <c r="T81" s="630"/>
    </row>
    <row r="82" spans="4:20" s="467" customFormat="1" x14ac:dyDescent="0.2">
      <c r="D82" s="630"/>
      <c r="L82" s="630"/>
      <c r="M82" s="903"/>
      <c r="N82" s="903"/>
      <c r="O82" s="903"/>
      <c r="P82" s="903"/>
      <c r="Q82" s="903"/>
      <c r="R82" s="903"/>
      <c r="S82" s="903"/>
      <c r="T82" s="630"/>
    </row>
    <row r="83" spans="4:20" s="467" customFormat="1" x14ac:dyDescent="0.2">
      <c r="D83" s="630"/>
      <c r="L83" s="630"/>
      <c r="M83" s="903"/>
      <c r="N83" s="903"/>
      <c r="O83" s="903"/>
      <c r="P83" s="903"/>
      <c r="Q83" s="903"/>
      <c r="R83" s="903"/>
      <c r="S83" s="903"/>
      <c r="T83" s="630"/>
    </row>
    <row r="84" spans="4:20" s="467" customFormat="1" x14ac:dyDescent="0.2">
      <c r="D84" s="630"/>
      <c r="L84" s="630"/>
      <c r="M84" s="903"/>
      <c r="N84" s="903"/>
      <c r="O84" s="903"/>
      <c r="P84" s="903"/>
      <c r="Q84" s="903"/>
      <c r="R84" s="903"/>
      <c r="S84" s="903"/>
      <c r="T84" s="630"/>
    </row>
    <row r="85" spans="4:20" s="467" customFormat="1" x14ac:dyDescent="0.2">
      <c r="D85" s="630"/>
      <c r="L85" s="630"/>
      <c r="M85" s="903"/>
      <c r="N85" s="903"/>
      <c r="O85" s="903"/>
      <c r="P85" s="903"/>
      <c r="Q85" s="903"/>
      <c r="R85" s="903"/>
      <c r="S85" s="903"/>
      <c r="T85" s="630"/>
    </row>
    <row r="86" spans="4:20" s="467" customFormat="1" x14ac:dyDescent="0.2">
      <c r="D86" s="630"/>
      <c r="L86" s="630"/>
      <c r="M86" s="903"/>
      <c r="N86" s="903"/>
      <c r="O86" s="903"/>
      <c r="P86" s="903"/>
      <c r="Q86" s="903"/>
      <c r="R86" s="903"/>
      <c r="S86" s="903"/>
      <c r="T86" s="630"/>
    </row>
    <row r="87" spans="4:20" s="467" customFormat="1" x14ac:dyDescent="0.2">
      <c r="D87" s="630"/>
      <c r="L87" s="630"/>
      <c r="M87" s="903"/>
      <c r="N87" s="903"/>
      <c r="O87" s="903"/>
      <c r="P87" s="903"/>
      <c r="Q87" s="903"/>
      <c r="R87" s="903"/>
      <c r="S87" s="903"/>
      <c r="T87" s="630"/>
    </row>
    <row r="88" spans="4:20" s="467" customFormat="1" x14ac:dyDescent="0.2">
      <c r="D88" s="630"/>
      <c r="L88" s="630"/>
      <c r="M88" s="903"/>
      <c r="N88" s="903"/>
      <c r="O88" s="903"/>
      <c r="P88" s="903"/>
      <c r="Q88" s="903"/>
      <c r="R88" s="903"/>
      <c r="S88" s="903"/>
      <c r="T88" s="630"/>
    </row>
    <row r="89" spans="4:20" s="467" customFormat="1" x14ac:dyDescent="0.2">
      <c r="D89" s="630"/>
      <c r="L89" s="630"/>
      <c r="M89" s="903"/>
      <c r="N89" s="903"/>
      <c r="O89" s="903"/>
      <c r="P89" s="903"/>
      <c r="Q89" s="903"/>
      <c r="R89" s="903"/>
      <c r="S89" s="903"/>
      <c r="T89" s="630"/>
    </row>
    <row r="90" spans="4:20" s="467" customFormat="1" x14ac:dyDescent="0.2">
      <c r="D90" s="630"/>
      <c r="L90" s="630"/>
      <c r="M90" s="903"/>
      <c r="N90" s="903"/>
      <c r="O90" s="903"/>
      <c r="P90" s="903"/>
      <c r="Q90" s="903"/>
      <c r="R90" s="903"/>
      <c r="S90" s="903"/>
      <c r="T90" s="630"/>
    </row>
    <row r="91" spans="4:20" s="467" customFormat="1" x14ac:dyDescent="0.2">
      <c r="D91" s="630"/>
      <c r="L91" s="630"/>
      <c r="M91" s="903"/>
      <c r="N91" s="903"/>
      <c r="O91" s="903"/>
      <c r="P91" s="903"/>
      <c r="Q91" s="903"/>
      <c r="R91" s="903"/>
      <c r="S91" s="903"/>
      <c r="T91" s="630"/>
    </row>
    <row r="92" spans="4:20" s="467" customFormat="1" x14ac:dyDescent="0.2">
      <c r="D92" s="630"/>
      <c r="L92" s="630"/>
      <c r="M92" s="903"/>
      <c r="N92" s="903"/>
      <c r="O92" s="903"/>
      <c r="P92" s="903"/>
      <c r="Q92" s="903"/>
      <c r="R92" s="903"/>
      <c r="S92" s="903"/>
      <c r="T92" s="630"/>
    </row>
    <row r="93" spans="4:20" s="467" customFormat="1" x14ac:dyDescent="0.2">
      <c r="D93" s="630"/>
      <c r="L93" s="630"/>
      <c r="M93" s="903"/>
      <c r="N93" s="903"/>
      <c r="O93" s="903"/>
      <c r="P93" s="903"/>
      <c r="Q93" s="903"/>
      <c r="R93" s="903"/>
      <c r="S93" s="903"/>
      <c r="T93" s="630"/>
    </row>
    <row r="94" spans="4:20" s="467" customFormat="1" x14ac:dyDescent="0.2">
      <c r="D94" s="630"/>
      <c r="L94" s="630"/>
      <c r="M94" s="903"/>
      <c r="N94" s="903"/>
      <c r="O94" s="903"/>
      <c r="P94" s="903"/>
      <c r="Q94" s="903"/>
      <c r="R94" s="903"/>
      <c r="S94" s="903"/>
      <c r="T94" s="630"/>
    </row>
    <row r="95" spans="4:20" s="467" customFormat="1" x14ac:dyDescent="0.2">
      <c r="D95" s="630"/>
      <c r="L95" s="630"/>
      <c r="M95" s="903"/>
      <c r="N95" s="903"/>
      <c r="O95" s="903"/>
      <c r="P95" s="903"/>
      <c r="Q95" s="903"/>
      <c r="R95" s="903"/>
      <c r="S95" s="903"/>
      <c r="T95" s="630"/>
    </row>
    <row r="96" spans="4:20" s="467" customFormat="1" x14ac:dyDescent="0.2">
      <c r="D96" s="630"/>
      <c r="L96" s="630"/>
      <c r="M96" s="903"/>
      <c r="N96" s="903"/>
      <c r="O96" s="903"/>
      <c r="P96" s="903"/>
      <c r="Q96" s="903"/>
      <c r="R96" s="903"/>
      <c r="S96" s="903"/>
      <c r="T96" s="630"/>
    </row>
    <row r="97" spans="4:20" s="467" customFormat="1" x14ac:dyDescent="0.2">
      <c r="D97" s="630"/>
      <c r="L97" s="630"/>
      <c r="M97" s="903"/>
      <c r="N97" s="903"/>
      <c r="O97" s="903"/>
      <c r="P97" s="903"/>
      <c r="Q97" s="903"/>
      <c r="R97" s="903"/>
      <c r="S97" s="903"/>
      <c r="T97" s="630"/>
    </row>
    <row r="98" spans="4:20" s="467" customFormat="1" x14ac:dyDescent="0.2">
      <c r="D98" s="630"/>
      <c r="L98" s="630"/>
      <c r="M98" s="903"/>
      <c r="N98" s="903"/>
      <c r="O98" s="903"/>
      <c r="P98" s="903"/>
      <c r="Q98" s="903"/>
      <c r="R98" s="903"/>
      <c r="S98" s="903"/>
      <c r="T98" s="630"/>
    </row>
    <row r="99" spans="4:20" s="467" customFormat="1" x14ac:dyDescent="0.2">
      <c r="D99" s="630"/>
      <c r="L99" s="630"/>
      <c r="M99" s="903"/>
      <c r="N99" s="903"/>
      <c r="O99" s="903"/>
      <c r="P99" s="903"/>
      <c r="Q99" s="903"/>
      <c r="R99" s="903"/>
      <c r="S99" s="903"/>
      <c r="T99" s="630"/>
    </row>
    <row r="100" spans="4:20" s="467" customFormat="1" x14ac:dyDescent="0.2">
      <c r="D100" s="630"/>
      <c r="L100" s="630"/>
      <c r="M100" s="903"/>
      <c r="N100" s="903"/>
      <c r="O100" s="903"/>
      <c r="P100" s="903"/>
      <c r="Q100" s="903"/>
      <c r="R100" s="903"/>
      <c r="S100" s="903"/>
      <c r="T100" s="630"/>
    </row>
    <row r="101" spans="4:20" s="467" customFormat="1" x14ac:dyDescent="0.2">
      <c r="D101" s="630"/>
      <c r="L101" s="630"/>
      <c r="M101" s="903"/>
      <c r="N101" s="903"/>
      <c r="O101" s="903"/>
      <c r="P101" s="903"/>
      <c r="Q101" s="903"/>
      <c r="R101" s="903"/>
      <c r="S101" s="903"/>
      <c r="T101" s="630"/>
    </row>
    <row r="102" spans="4:20" s="467" customFormat="1" x14ac:dyDescent="0.2">
      <c r="D102" s="630"/>
      <c r="L102" s="630"/>
      <c r="M102" s="903"/>
      <c r="N102" s="903"/>
      <c r="O102" s="903"/>
      <c r="P102" s="903"/>
      <c r="Q102" s="903"/>
      <c r="R102" s="903"/>
      <c r="S102" s="903"/>
      <c r="T102" s="630"/>
    </row>
    <row r="103" spans="4:20" s="467" customFormat="1" x14ac:dyDescent="0.2">
      <c r="D103" s="630"/>
      <c r="L103" s="630"/>
      <c r="M103" s="903"/>
      <c r="N103" s="903"/>
      <c r="O103" s="903"/>
      <c r="P103" s="903"/>
      <c r="Q103" s="903"/>
      <c r="R103" s="903"/>
      <c r="S103" s="903"/>
      <c r="T103" s="630"/>
    </row>
    <row r="104" spans="4:20" s="467" customFormat="1" x14ac:dyDescent="0.2">
      <c r="D104" s="630"/>
      <c r="L104" s="630"/>
      <c r="M104" s="903"/>
      <c r="N104" s="903"/>
      <c r="O104" s="903"/>
      <c r="P104" s="903"/>
      <c r="Q104" s="903"/>
      <c r="R104" s="903"/>
      <c r="S104" s="903"/>
      <c r="T104" s="630"/>
    </row>
    <row r="105" spans="4:20" s="467" customFormat="1" x14ac:dyDescent="0.2">
      <c r="D105" s="630"/>
      <c r="L105" s="630"/>
      <c r="M105" s="903"/>
      <c r="N105" s="903"/>
      <c r="O105" s="903"/>
      <c r="P105" s="903"/>
      <c r="Q105" s="903"/>
      <c r="R105" s="903"/>
      <c r="S105" s="903"/>
      <c r="T105" s="630"/>
    </row>
    <row r="106" spans="4:20" s="467" customFormat="1" x14ac:dyDescent="0.2">
      <c r="D106" s="630"/>
      <c r="L106" s="630"/>
      <c r="M106" s="903"/>
      <c r="N106" s="903"/>
      <c r="O106" s="903"/>
      <c r="P106" s="903"/>
      <c r="Q106" s="903"/>
      <c r="R106" s="903"/>
      <c r="S106" s="903"/>
      <c r="T106" s="630"/>
    </row>
    <row r="107" spans="4:20" s="467" customFormat="1" x14ac:dyDescent="0.2">
      <c r="D107" s="630"/>
      <c r="L107" s="630"/>
      <c r="M107" s="903"/>
      <c r="N107" s="903"/>
      <c r="O107" s="903"/>
      <c r="P107" s="903"/>
      <c r="Q107" s="903"/>
      <c r="R107" s="903"/>
      <c r="S107" s="903"/>
      <c r="T107" s="630"/>
    </row>
    <row r="108" spans="4:20" s="467" customFormat="1" x14ac:dyDescent="0.2">
      <c r="D108" s="630"/>
      <c r="L108" s="630"/>
      <c r="M108" s="903"/>
      <c r="N108" s="903"/>
      <c r="O108" s="903"/>
      <c r="P108" s="903"/>
      <c r="Q108" s="903"/>
      <c r="R108" s="903"/>
      <c r="S108" s="903"/>
      <c r="T108" s="630"/>
    </row>
    <row r="109" spans="4:20" s="467" customFormat="1" x14ac:dyDescent="0.2">
      <c r="D109" s="630"/>
      <c r="L109" s="630"/>
      <c r="M109" s="903"/>
      <c r="N109" s="903"/>
      <c r="O109" s="903"/>
      <c r="P109" s="903"/>
      <c r="Q109" s="903"/>
      <c r="R109" s="903"/>
      <c r="S109" s="903"/>
      <c r="T109" s="630"/>
    </row>
    <row r="110" spans="4:20" s="467" customFormat="1" x14ac:dyDescent="0.2">
      <c r="D110" s="630"/>
      <c r="L110" s="630"/>
      <c r="M110" s="903"/>
      <c r="N110" s="903"/>
      <c r="O110" s="903"/>
      <c r="P110" s="903"/>
      <c r="Q110" s="903"/>
      <c r="R110" s="903"/>
      <c r="S110" s="903"/>
      <c r="T110" s="630"/>
    </row>
    <row r="111" spans="4:20" s="467" customFormat="1" x14ac:dyDescent="0.2">
      <c r="D111" s="630"/>
      <c r="L111" s="630"/>
      <c r="M111" s="903"/>
      <c r="N111" s="903"/>
      <c r="O111" s="903"/>
      <c r="P111" s="903"/>
      <c r="Q111" s="903"/>
      <c r="R111" s="903"/>
      <c r="S111" s="903"/>
      <c r="T111" s="630"/>
    </row>
    <row r="112" spans="4:20" s="467" customFormat="1" x14ac:dyDescent="0.2">
      <c r="D112" s="630"/>
      <c r="L112" s="630"/>
      <c r="M112" s="903"/>
      <c r="N112" s="903"/>
      <c r="O112" s="903"/>
      <c r="P112" s="903"/>
      <c r="Q112" s="903"/>
      <c r="R112" s="903"/>
      <c r="S112" s="903"/>
      <c r="T112" s="630"/>
    </row>
    <row r="113" spans="4:20" s="467" customFormat="1" x14ac:dyDescent="0.2">
      <c r="D113" s="630"/>
      <c r="L113" s="630"/>
      <c r="M113" s="903"/>
      <c r="N113" s="903"/>
      <c r="O113" s="903"/>
      <c r="P113" s="903"/>
      <c r="Q113" s="903"/>
      <c r="R113" s="903"/>
      <c r="S113" s="903"/>
      <c r="T113" s="630"/>
    </row>
    <row r="114" spans="4:20" s="467" customFormat="1" x14ac:dyDescent="0.2">
      <c r="D114" s="630"/>
      <c r="L114" s="630"/>
      <c r="M114" s="903"/>
      <c r="N114" s="903"/>
      <c r="O114" s="903"/>
      <c r="P114" s="903"/>
      <c r="Q114" s="903"/>
      <c r="R114" s="903"/>
      <c r="S114" s="903"/>
      <c r="T114" s="630"/>
    </row>
    <row r="115" spans="4:20" s="467" customFormat="1" x14ac:dyDescent="0.2">
      <c r="D115" s="630"/>
      <c r="L115" s="630"/>
      <c r="M115" s="903"/>
      <c r="N115" s="903"/>
      <c r="O115" s="903"/>
      <c r="P115" s="903"/>
      <c r="Q115" s="903"/>
      <c r="R115" s="903"/>
      <c r="S115" s="903"/>
      <c r="T115" s="630"/>
    </row>
    <row r="116" spans="4:20" s="467" customFormat="1" x14ac:dyDescent="0.2">
      <c r="D116" s="630"/>
      <c r="L116" s="630"/>
      <c r="M116" s="903"/>
      <c r="N116" s="903"/>
      <c r="O116" s="903"/>
      <c r="P116" s="903"/>
      <c r="Q116" s="903"/>
      <c r="R116" s="903"/>
      <c r="S116" s="903"/>
      <c r="T116" s="630"/>
    </row>
    <row r="117" spans="4:20" s="467" customFormat="1" x14ac:dyDescent="0.2">
      <c r="D117" s="630"/>
      <c r="L117" s="630"/>
      <c r="M117" s="903"/>
      <c r="N117" s="903"/>
      <c r="O117" s="903"/>
      <c r="P117" s="903"/>
      <c r="Q117" s="903"/>
      <c r="R117" s="903"/>
      <c r="S117" s="903"/>
      <c r="T117" s="630"/>
    </row>
    <row r="118" spans="4:20" s="467" customFormat="1" x14ac:dyDescent="0.2">
      <c r="D118" s="630"/>
      <c r="L118" s="630"/>
      <c r="M118" s="903"/>
      <c r="N118" s="903"/>
      <c r="O118" s="903"/>
      <c r="P118" s="903"/>
      <c r="Q118" s="903"/>
      <c r="R118" s="903"/>
      <c r="S118" s="903"/>
      <c r="T118" s="630"/>
    </row>
    <row r="119" spans="4:20" s="467" customFormat="1" x14ac:dyDescent="0.2">
      <c r="D119" s="630"/>
      <c r="L119" s="630"/>
      <c r="M119" s="903"/>
      <c r="N119" s="903"/>
      <c r="O119" s="903"/>
      <c r="P119" s="903"/>
      <c r="Q119" s="903"/>
      <c r="R119" s="903"/>
      <c r="S119" s="903"/>
      <c r="T119" s="630"/>
    </row>
    <row r="120" spans="4:20" s="467" customFormat="1" x14ac:dyDescent="0.2">
      <c r="D120" s="630"/>
      <c r="L120" s="630"/>
      <c r="M120" s="903"/>
      <c r="N120" s="903"/>
      <c r="O120" s="903"/>
      <c r="P120" s="903"/>
      <c r="Q120" s="903"/>
      <c r="R120" s="903"/>
      <c r="S120" s="903"/>
      <c r="T120" s="630"/>
    </row>
    <row r="121" spans="4:20" s="467" customFormat="1" x14ac:dyDescent="0.2">
      <c r="D121" s="630"/>
      <c r="L121" s="630"/>
      <c r="M121" s="903"/>
      <c r="N121" s="903"/>
      <c r="O121" s="903"/>
      <c r="P121" s="903"/>
      <c r="Q121" s="903"/>
      <c r="R121" s="903"/>
      <c r="S121" s="903"/>
      <c r="T121" s="630"/>
    </row>
    <row r="122" spans="4:20" s="467" customFormat="1" x14ac:dyDescent="0.2">
      <c r="D122" s="630"/>
      <c r="L122" s="630"/>
      <c r="M122" s="903"/>
      <c r="N122" s="903"/>
      <c r="O122" s="903"/>
      <c r="P122" s="903"/>
      <c r="Q122" s="903"/>
      <c r="R122" s="903"/>
      <c r="S122" s="903"/>
      <c r="T122" s="630"/>
    </row>
    <row r="123" spans="4:20" s="467" customFormat="1" x14ac:dyDescent="0.2">
      <c r="D123" s="630"/>
      <c r="L123" s="630"/>
      <c r="M123" s="903"/>
      <c r="N123" s="903"/>
      <c r="O123" s="903"/>
      <c r="P123" s="903"/>
      <c r="Q123" s="903"/>
      <c r="R123" s="903"/>
      <c r="S123" s="903"/>
      <c r="T123" s="630"/>
    </row>
    <row r="124" spans="4:20" s="467" customFormat="1" x14ac:dyDescent="0.2">
      <c r="D124" s="630"/>
      <c r="L124" s="630"/>
      <c r="M124" s="903"/>
      <c r="N124" s="903"/>
      <c r="O124" s="903"/>
      <c r="P124" s="903"/>
      <c r="Q124" s="903"/>
      <c r="R124" s="903"/>
      <c r="S124" s="903"/>
      <c r="T124" s="630"/>
    </row>
    <row r="125" spans="4:20" s="467" customFormat="1" x14ac:dyDescent="0.2">
      <c r="D125" s="630"/>
      <c r="L125" s="630"/>
      <c r="M125" s="903"/>
      <c r="N125" s="903"/>
      <c r="O125" s="903"/>
      <c r="P125" s="903"/>
      <c r="Q125" s="903"/>
      <c r="R125" s="903"/>
      <c r="S125" s="903"/>
      <c r="T125" s="630"/>
    </row>
    <row r="126" spans="4:20" s="467" customFormat="1" x14ac:dyDescent="0.2">
      <c r="D126" s="630"/>
      <c r="L126" s="630"/>
      <c r="M126" s="903"/>
      <c r="N126" s="903"/>
      <c r="O126" s="903"/>
      <c r="P126" s="903"/>
      <c r="Q126" s="903"/>
      <c r="R126" s="903"/>
      <c r="S126" s="903"/>
      <c r="T126" s="630"/>
    </row>
    <row r="127" spans="4:20" s="467" customFormat="1" x14ac:dyDescent="0.2">
      <c r="D127" s="630"/>
      <c r="L127" s="630"/>
      <c r="M127" s="903"/>
      <c r="N127" s="903"/>
      <c r="O127" s="903"/>
      <c r="P127" s="903"/>
      <c r="Q127" s="903"/>
      <c r="R127" s="903"/>
      <c r="S127" s="903"/>
      <c r="T127" s="630"/>
    </row>
    <row r="128" spans="4:20" s="467" customFormat="1" x14ac:dyDescent="0.2">
      <c r="D128" s="630"/>
      <c r="L128" s="630"/>
      <c r="M128" s="903"/>
      <c r="N128" s="903"/>
      <c r="O128" s="903"/>
      <c r="P128" s="903"/>
      <c r="Q128" s="903"/>
      <c r="R128" s="903"/>
      <c r="S128" s="903"/>
      <c r="T128" s="630"/>
    </row>
    <row r="129" spans="4:20" s="467" customFormat="1" x14ac:dyDescent="0.2">
      <c r="D129" s="630"/>
      <c r="L129" s="630"/>
      <c r="M129" s="903"/>
      <c r="N129" s="903"/>
      <c r="O129" s="903"/>
      <c r="P129" s="903"/>
      <c r="Q129" s="903"/>
      <c r="R129" s="903"/>
      <c r="S129" s="903"/>
      <c r="T129" s="630"/>
    </row>
    <row r="130" spans="4:20" s="467" customFormat="1" x14ac:dyDescent="0.2">
      <c r="D130" s="630"/>
      <c r="L130" s="630"/>
      <c r="M130" s="903"/>
      <c r="N130" s="903"/>
      <c r="O130" s="903"/>
      <c r="P130" s="903"/>
      <c r="Q130" s="903"/>
      <c r="R130" s="903"/>
      <c r="S130" s="903"/>
      <c r="T130" s="630"/>
    </row>
    <row r="131" spans="4:20" s="467" customFormat="1" x14ac:dyDescent="0.2">
      <c r="D131" s="630"/>
      <c r="L131" s="630"/>
      <c r="M131" s="903"/>
      <c r="N131" s="903"/>
      <c r="O131" s="903"/>
      <c r="P131" s="903"/>
      <c r="Q131" s="903"/>
      <c r="R131" s="903"/>
      <c r="S131" s="903"/>
      <c r="T131" s="630"/>
    </row>
    <row r="132" spans="4:20" s="467" customFormat="1" x14ac:dyDescent="0.2">
      <c r="D132" s="630"/>
      <c r="L132" s="630"/>
      <c r="M132" s="903"/>
      <c r="N132" s="903"/>
      <c r="O132" s="903"/>
      <c r="P132" s="903"/>
      <c r="Q132" s="903"/>
      <c r="R132" s="903"/>
      <c r="S132" s="903"/>
      <c r="T132" s="630"/>
    </row>
    <row r="133" spans="4:20" s="467" customFormat="1" x14ac:dyDescent="0.2">
      <c r="D133" s="630"/>
      <c r="L133" s="630"/>
      <c r="M133" s="903"/>
      <c r="N133" s="903"/>
      <c r="O133" s="903"/>
      <c r="P133" s="903"/>
      <c r="Q133" s="903"/>
      <c r="R133" s="903"/>
      <c r="S133" s="903"/>
      <c r="T133" s="630"/>
    </row>
    <row r="134" spans="4:20" s="467" customFormat="1" x14ac:dyDescent="0.2">
      <c r="D134" s="630"/>
      <c r="L134" s="630"/>
      <c r="M134" s="903"/>
      <c r="N134" s="903"/>
      <c r="O134" s="903"/>
      <c r="P134" s="903"/>
      <c r="Q134" s="903"/>
      <c r="R134" s="903"/>
      <c r="S134" s="903"/>
      <c r="T134" s="630"/>
    </row>
    <row r="135" spans="4:20" s="467" customFormat="1" x14ac:dyDescent="0.2">
      <c r="D135" s="630"/>
      <c r="L135" s="630"/>
      <c r="M135" s="903"/>
      <c r="N135" s="903"/>
      <c r="O135" s="903"/>
      <c r="P135" s="903"/>
      <c r="Q135" s="903"/>
      <c r="R135" s="903"/>
      <c r="S135" s="903"/>
      <c r="T135" s="630"/>
    </row>
    <row r="136" spans="4:20" s="467" customFormat="1" x14ac:dyDescent="0.2">
      <c r="D136" s="630"/>
      <c r="L136" s="630"/>
      <c r="M136" s="903"/>
      <c r="N136" s="903"/>
      <c r="O136" s="903"/>
      <c r="P136" s="903"/>
      <c r="Q136" s="903"/>
      <c r="R136" s="903"/>
      <c r="S136" s="903"/>
      <c r="T136" s="630"/>
    </row>
    <row r="137" spans="4:20" s="467" customFormat="1" x14ac:dyDescent="0.2">
      <c r="D137" s="630"/>
      <c r="L137" s="630"/>
      <c r="M137" s="903"/>
      <c r="N137" s="903"/>
      <c r="O137" s="903"/>
      <c r="P137" s="903"/>
      <c r="Q137" s="903"/>
      <c r="R137" s="903"/>
      <c r="S137" s="903"/>
      <c r="T137" s="630"/>
    </row>
    <row r="138" spans="4:20" s="467" customFormat="1" x14ac:dyDescent="0.2">
      <c r="D138" s="630"/>
      <c r="L138" s="630"/>
      <c r="M138" s="903"/>
      <c r="N138" s="903"/>
      <c r="O138" s="903"/>
      <c r="P138" s="903"/>
      <c r="Q138" s="903"/>
      <c r="R138" s="903"/>
      <c r="S138" s="903"/>
      <c r="T138" s="630"/>
    </row>
    <row r="139" spans="4:20" s="467" customFormat="1" x14ac:dyDescent="0.2">
      <c r="D139" s="630"/>
      <c r="L139" s="630"/>
      <c r="M139" s="903"/>
      <c r="N139" s="903"/>
      <c r="O139" s="903"/>
      <c r="P139" s="903"/>
      <c r="Q139" s="903"/>
      <c r="R139" s="903"/>
      <c r="S139" s="903"/>
      <c r="T139" s="630"/>
    </row>
    <row r="140" spans="4:20" s="467" customFormat="1" x14ac:dyDescent="0.2">
      <c r="D140" s="630"/>
      <c r="L140" s="630"/>
      <c r="M140" s="903"/>
      <c r="N140" s="903"/>
      <c r="O140" s="903"/>
      <c r="P140" s="903"/>
      <c r="Q140" s="903"/>
      <c r="R140" s="903"/>
      <c r="S140" s="903"/>
      <c r="T140" s="630"/>
    </row>
    <row r="141" spans="4:20" s="467" customFormat="1" x14ac:dyDescent="0.2">
      <c r="D141" s="630"/>
      <c r="L141" s="630"/>
      <c r="M141" s="903"/>
      <c r="N141" s="903"/>
      <c r="O141" s="903"/>
      <c r="P141" s="903"/>
      <c r="Q141" s="903"/>
      <c r="R141" s="903"/>
      <c r="S141" s="903"/>
      <c r="T141" s="630"/>
    </row>
    <row r="142" spans="4:20" s="467" customFormat="1" x14ac:dyDescent="0.2">
      <c r="D142" s="630"/>
      <c r="L142" s="630"/>
      <c r="M142" s="903"/>
      <c r="N142" s="903"/>
      <c r="O142" s="903"/>
      <c r="P142" s="903"/>
      <c r="Q142" s="903"/>
      <c r="R142" s="903"/>
      <c r="S142" s="903"/>
      <c r="T142" s="630"/>
    </row>
    <row r="143" spans="4:20" s="467" customFormat="1" x14ac:dyDescent="0.2">
      <c r="D143" s="630"/>
      <c r="L143" s="630"/>
      <c r="M143" s="903"/>
      <c r="N143" s="903"/>
      <c r="O143" s="903"/>
      <c r="P143" s="903"/>
      <c r="Q143" s="903"/>
      <c r="R143" s="903"/>
      <c r="S143" s="903"/>
      <c r="T143" s="630"/>
    </row>
    <row r="144" spans="4:20" s="467" customFormat="1" x14ac:dyDescent="0.2">
      <c r="D144" s="630"/>
      <c r="L144" s="630"/>
      <c r="M144" s="903"/>
      <c r="N144" s="903"/>
      <c r="O144" s="903"/>
      <c r="P144" s="903"/>
      <c r="Q144" s="903"/>
      <c r="R144" s="903"/>
      <c r="S144" s="903"/>
      <c r="T144" s="630"/>
    </row>
    <row r="145" spans="4:20" s="467" customFormat="1" x14ac:dyDescent="0.2">
      <c r="D145" s="630"/>
      <c r="L145" s="630"/>
      <c r="M145" s="903"/>
      <c r="N145" s="903"/>
      <c r="O145" s="903"/>
      <c r="P145" s="903"/>
      <c r="Q145" s="903"/>
      <c r="R145" s="903"/>
      <c r="S145" s="903"/>
      <c r="T145" s="630"/>
    </row>
    <row r="146" spans="4:20" s="467" customFormat="1" x14ac:dyDescent="0.2">
      <c r="D146" s="630"/>
      <c r="L146" s="630"/>
      <c r="M146" s="903"/>
      <c r="N146" s="903"/>
      <c r="O146" s="903"/>
      <c r="P146" s="903"/>
      <c r="Q146" s="903"/>
      <c r="R146" s="903"/>
      <c r="S146" s="903"/>
      <c r="T146" s="630"/>
    </row>
    <row r="147" spans="4:20" s="467" customFormat="1" x14ac:dyDescent="0.2">
      <c r="D147" s="630"/>
      <c r="L147" s="630"/>
      <c r="M147" s="903"/>
      <c r="N147" s="903"/>
      <c r="O147" s="903"/>
      <c r="P147" s="903"/>
      <c r="Q147" s="903"/>
      <c r="R147" s="903"/>
      <c r="S147" s="903"/>
      <c r="T147" s="630"/>
    </row>
    <row r="148" spans="4:20" s="467" customFormat="1" x14ac:dyDescent="0.2">
      <c r="D148" s="630"/>
      <c r="L148" s="630"/>
      <c r="M148" s="903"/>
      <c r="N148" s="903"/>
      <c r="O148" s="903"/>
      <c r="P148" s="903"/>
      <c r="Q148" s="903"/>
      <c r="R148" s="903"/>
      <c r="S148" s="903"/>
      <c r="T148" s="630"/>
    </row>
    <row r="149" spans="4:20" s="467" customFormat="1" x14ac:dyDescent="0.2">
      <c r="D149" s="630"/>
      <c r="L149" s="630"/>
      <c r="M149" s="903"/>
      <c r="N149" s="903"/>
      <c r="O149" s="903"/>
      <c r="P149" s="903"/>
      <c r="Q149" s="903"/>
      <c r="R149" s="903"/>
      <c r="S149" s="903"/>
      <c r="T149" s="630"/>
    </row>
    <row r="150" spans="4:20" s="467" customFormat="1" x14ac:dyDescent="0.2">
      <c r="D150" s="630"/>
      <c r="L150" s="630"/>
      <c r="M150" s="903"/>
      <c r="N150" s="903"/>
      <c r="O150" s="903"/>
      <c r="P150" s="903"/>
      <c r="Q150" s="903"/>
      <c r="R150" s="903"/>
      <c r="S150" s="903"/>
      <c r="T150" s="630"/>
    </row>
    <row r="151" spans="4:20" s="467" customFormat="1" x14ac:dyDescent="0.2">
      <c r="D151" s="630"/>
      <c r="L151" s="630"/>
      <c r="M151" s="903"/>
      <c r="N151" s="903"/>
      <c r="O151" s="903"/>
      <c r="P151" s="903"/>
      <c r="Q151" s="903"/>
      <c r="R151" s="903"/>
      <c r="S151" s="903"/>
      <c r="T151" s="630"/>
    </row>
    <row r="152" spans="4:20" s="467" customFormat="1" x14ac:dyDescent="0.2">
      <c r="D152" s="630"/>
      <c r="L152" s="630"/>
      <c r="M152" s="903"/>
      <c r="N152" s="903"/>
      <c r="O152" s="903"/>
      <c r="P152" s="903"/>
      <c r="Q152" s="903"/>
      <c r="R152" s="903"/>
      <c r="S152" s="903"/>
      <c r="T152" s="630"/>
    </row>
    <row r="153" spans="4:20" s="467" customFormat="1" x14ac:dyDescent="0.2">
      <c r="D153" s="630"/>
      <c r="L153" s="630"/>
      <c r="M153" s="903"/>
      <c r="N153" s="903"/>
      <c r="O153" s="903"/>
      <c r="P153" s="903"/>
      <c r="Q153" s="903"/>
      <c r="R153" s="903"/>
      <c r="S153" s="903"/>
      <c r="T153" s="630"/>
    </row>
    <row r="154" spans="4:20" s="467" customFormat="1" x14ac:dyDescent="0.2">
      <c r="D154" s="630"/>
      <c r="L154" s="630"/>
      <c r="M154" s="903"/>
      <c r="N154" s="903"/>
      <c r="O154" s="903"/>
      <c r="P154" s="903"/>
      <c r="Q154" s="903"/>
      <c r="R154" s="903"/>
      <c r="S154" s="903"/>
      <c r="T154" s="630"/>
    </row>
    <row r="155" spans="4:20" s="467" customFormat="1" x14ac:dyDescent="0.2">
      <c r="D155" s="630"/>
      <c r="L155" s="630"/>
      <c r="M155" s="903"/>
      <c r="N155" s="903"/>
      <c r="O155" s="903"/>
      <c r="P155" s="903"/>
      <c r="Q155" s="903"/>
      <c r="R155" s="903"/>
      <c r="S155" s="903"/>
      <c r="T155" s="630"/>
    </row>
    <row r="156" spans="4:20" s="467" customFormat="1" x14ac:dyDescent="0.2">
      <c r="D156" s="630"/>
      <c r="L156" s="630"/>
      <c r="M156" s="903"/>
      <c r="N156" s="903"/>
      <c r="O156" s="903"/>
      <c r="P156" s="903"/>
      <c r="Q156" s="903"/>
      <c r="R156" s="903"/>
      <c r="S156" s="903"/>
      <c r="T156" s="630"/>
    </row>
    <row r="157" spans="4:20" s="467" customFormat="1" x14ac:dyDescent="0.2">
      <c r="D157" s="630"/>
      <c r="L157" s="630"/>
      <c r="M157" s="903"/>
      <c r="N157" s="903"/>
      <c r="O157" s="903"/>
      <c r="P157" s="903"/>
      <c r="Q157" s="903"/>
      <c r="R157" s="903"/>
      <c r="S157" s="903"/>
      <c r="T157" s="630"/>
    </row>
    <row r="158" spans="4:20" s="467" customFormat="1" x14ac:dyDescent="0.2">
      <c r="D158" s="630"/>
      <c r="L158" s="630"/>
      <c r="M158" s="903"/>
      <c r="N158" s="903"/>
      <c r="O158" s="903"/>
      <c r="P158" s="903"/>
      <c r="Q158" s="903"/>
      <c r="R158" s="903"/>
      <c r="S158" s="903"/>
      <c r="T158" s="630"/>
    </row>
    <row r="159" spans="4:20" s="467" customFormat="1" x14ac:dyDescent="0.2">
      <c r="D159" s="630"/>
      <c r="L159" s="630"/>
      <c r="M159" s="903"/>
      <c r="N159" s="903"/>
      <c r="O159" s="903"/>
      <c r="P159" s="903"/>
      <c r="Q159" s="903"/>
      <c r="R159" s="903"/>
      <c r="S159" s="903"/>
      <c r="T159" s="630"/>
    </row>
    <row r="160" spans="4:20" s="467" customFormat="1" x14ac:dyDescent="0.2">
      <c r="D160" s="630"/>
      <c r="L160" s="630"/>
      <c r="M160" s="903"/>
      <c r="N160" s="903"/>
      <c r="O160" s="903"/>
      <c r="P160" s="903"/>
      <c r="Q160" s="903"/>
      <c r="R160" s="903"/>
      <c r="S160" s="903"/>
      <c r="T160" s="630"/>
    </row>
    <row r="161" spans="4:20" s="467" customFormat="1" x14ac:dyDescent="0.2">
      <c r="D161" s="630"/>
      <c r="L161" s="630"/>
      <c r="M161" s="903"/>
      <c r="N161" s="903"/>
      <c r="O161" s="903"/>
      <c r="P161" s="903"/>
      <c r="Q161" s="903"/>
      <c r="R161" s="903"/>
      <c r="S161" s="903"/>
      <c r="T161" s="630"/>
    </row>
    <row r="162" spans="4:20" s="467" customFormat="1" x14ac:dyDescent="0.2">
      <c r="D162" s="630"/>
      <c r="L162" s="630"/>
      <c r="M162" s="903"/>
      <c r="N162" s="903"/>
      <c r="O162" s="903"/>
      <c r="P162" s="903"/>
      <c r="Q162" s="903"/>
      <c r="R162" s="903"/>
      <c r="S162" s="903"/>
      <c r="T162" s="630"/>
    </row>
    <row r="163" spans="4:20" s="467" customFormat="1" x14ac:dyDescent="0.2">
      <c r="D163" s="630"/>
      <c r="L163" s="630"/>
      <c r="M163" s="903"/>
      <c r="N163" s="903"/>
      <c r="O163" s="903"/>
      <c r="P163" s="903"/>
      <c r="Q163" s="903"/>
      <c r="R163" s="903"/>
      <c r="S163" s="903"/>
      <c r="T163" s="630"/>
    </row>
    <row r="164" spans="4:20" s="467" customFormat="1" x14ac:dyDescent="0.2">
      <c r="D164" s="630"/>
      <c r="L164" s="630"/>
      <c r="M164" s="903"/>
      <c r="N164" s="903"/>
      <c r="O164" s="903"/>
      <c r="P164" s="903"/>
      <c r="Q164" s="903"/>
      <c r="R164" s="903"/>
      <c r="S164" s="903"/>
      <c r="T164" s="630"/>
    </row>
    <row r="165" spans="4:20" s="467" customFormat="1" x14ac:dyDescent="0.2">
      <c r="D165" s="630"/>
      <c r="L165" s="630"/>
      <c r="M165" s="903"/>
      <c r="N165" s="903"/>
      <c r="O165" s="903"/>
      <c r="P165" s="903"/>
      <c r="Q165" s="903"/>
      <c r="R165" s="903"/>
      <c r="S165" s="903"/>
      <c r="T165" s="630"/>
    </row>
    <row r="166" spans="4:20" s="467" customFormat="1" x14ac:dyDescent="0.2">
      <c r="D166" s="630"/>
      <c r="L166" s="630"/>
      <c r="M166" s="903"/>
      <c r="N166" s="903"/>
      <c r="O166" s="903"/>
      <c r="P166" s="903"/>
      <c r="Q166" s="903"/>
      <c r="R166" s="903"/>
      <c r="S166" s="903"/>
      <c r="T166" s="630"/>
    </row>
    <row r="167" spans="4:20" s="467" customFormat="1" x14ac:dyDescent="0.2">
      <c r="D167" s="630"/>
      <c r="L167" s="630"/>
      <c r="M167" s="903"/>
      <c r="N167" s="903"/>
      <c r="O167" s="903"/>
      <c r="P167" s="903"/>
      <c r="Q167" s="903"/>
      <c r="R167" s="903"/>
      <c r="S167" s="903"/>
      <c r="T167" s="630"/>
    </row>
    <row r="168" spans="4:20" s="467" customFormat="1" x14ac:dyDescent="0.2">
      <c r="D168" s="630"/>
      <c r="L168" s="630"/>
      <c r="M168" s="903"/>
      <c r="N168" s="903"/>
      <c r="O168" s="903"/>
      <c r="P168" s="903"/>
      <c r="Q168" s="903"/>
      <c r="R168" s="903"/>
      <c r="S168" s="903"/>
      <c r="T168" s="630"/>
    </row>
    <row r="169" spans="4:20" s="467" customFormat="1" x14ac:dyDescent="0.2">
      <c r="D169" s="630"/>
      <c r="L169" s="630"/>
      <c r="M169" s="903"/>
      <c r="N169" s="903"/>
      <c r="O169" s="903"/>
      <c r="P169" s="903"/>
      <c r="Q169" s="903"/>
      <c r="R169" s="903"/>
      <c r="S169" s="903"/>
      <c r="T169" s="630"/>
    </row>
    <row r="170" spans="4:20" s="467" customFormat="1" x14ac:dyDescent="0.2">
      <c r="D170" s="630"/>
      <c r="L170" s="630"/>
      <c r="M170" s="903"/>
      <c r="N170" s="903"/>
      <c r="O170" s="903"/>
      <c r="P170" s="903"/>
      <c r="Q170" s="903"/>
      <c r="R170" s="903"/>
      <c r="S170" s="903"/>
      <c r="T170" s="630"/>
    </row>
    <row r="171" spans="4:20" s="467" customFormat="1" x14ac:dyDescent="0.2">
      <c r="D171" s="630"/>
      <c r="L171" s="630"/>
      <c r="M171" s="903"/>
      <c r="N171" s="903"/>
      <c r="O171" s="903"/>
      <c r="P171" s="903"/>
      <c r="Q171" s="903"/>
      <c r="R171" s="903"/>
      <c r="S171" s="903"/>
      <c r="T171" s="630"/>
    </row>
    <row r="172" spans="4:20" s="467" customFormat="1" x14ac:dyDescent="0.2">
      <c r="D172" s="630"/>
      <c r="L172" s="630"/>
      <c r="M172" s="903"/>
      <c r="N172" s="903"/>
      <c r="O172" s="903"/>
      <c r="P172" s="903"/>
      <c r="Q172" s="903"/>
      <c r="R172" s="903"/>
      <c r="S172" s="903"/>
      <c r="T172" s="630"/>
    </row>
    <row r="173" spans="4:20" s="467" customFormat="1" x14ac:dyDescent="0.2">
      <c r="D173" s="630"/>
      <c r="L173" s="630"/>
      <c r="M173" s="903"/>
      <c r="N173" s="903"/>
      <c r="O173" s="903"/>
      <c r="P173" s="903"/>
      <c r="Q173" s="903"/>
      <c r="R173" s="903"/>
      <c r="S173" s="903"/>
      <c r="T173" s="630"/>
    </row>
    <row r="174" spans="4:20" s="467" customFormat="1" x14ac:dyDescent="0.2">
      <c r="D174" s="630"/>
      <c r="L174" s="630"/>
      <c r="M174" s="903"/>
      <c r="N174" s="903"/>
      <c r="O174" s="903"/>
      <c r="P174" s="903"/>
      <c r="Q174" s="903"/>
      <c r="R174" s="903"/>
      <c r="S174" s="903"/>
      <c r="T174" s="630"/>
    </row>
    <row r="175" spans="4:20" s="467" customFormat="1" x14ac:dyDescent="0.2">
      <c r="D175" s="630"/>
      <c r="L175" s="630"/>
      <c r="M175" s="903"/>
      <c r="N175" s="903"/>
      <c r="O175" s="903"/>
      <c r="P175" s="903"/>
      <c r="Q175" s="903"/>
      <c r="R175" s="903"/>
      <c r="S175" s="903"/>
      <c r="T175" s="630"/>
    </row>
    <row r="176" spans="4:20" s="467" customFormat="1" x14ac:dyDescent="0.2">
      <c r="D176" s="630"/>
      <c r="L176" s="630"/>
      <c r="M176" s="903"/>
      <c r="N176" s="903"/>
      <c r="O176" s="903"/>
      <c r="P176" s="903"/>
      <c r="Q176" s="903"/>
      <c r="R176" s="903"/>
      <c r="S176" s="903"/>
      <c r="T176" s="630"/>
    </row>
    <row r="177" spans="4:20" s="467" customFormat="1" x14ac:dyDescent="0.2">
      <c r="D177" s="630"/>
      <c r="L177" s="630"/>
      <c r="M177" s="903"/>
      <c r="N177" s="903"/>
      <c r="O177" s="903"/>
      <c r="P177" s="903"/>
      <c r="Q177" s="903"/>
      <c r="R177" s="903"/>
      <c r="S177" s="903"/>
      <c r="T177" s="630"/>
    </row>
    <row r="178" spans="4:20" s="467" customFormat="1" x14ac:dyDescent="0.2">
      <c r="D178" s="630"/>
      <c r="L178" s="630"/>
      <c r="M178" s="903"/>
      <c r="N178" s="903"/>
      <c r="O178" s="903"/>
      <c r="P178" s="903"/>
      <c r="Q178" s="903"/>
      <c r="R178" s="903"/>
      <c r="S178" s="903"/>
      <c r="T178" s="630"/>
    </row>
    <row r="179" spans="4:20" s="467" customFormat="1" x14ac:dyDescent="0.2">
      <c r="D179" s="630"/>
      <c r="L179" s="630"/>
      <c r="M179" s="903"/>
      <c r="N179" s="903"/>
      <c r="O179" s="903"/>
      <c r="P179" s="903"/>
      <c r="Q179" s="903"/>
      <c r="R179" s="903"/>
      <c r="S179" s="903"/>
      <c r="T179" s="630"/>
    </row>
    <row r="180" spans="4:20" s="467" customFormat="1" x14ac:dyDescent="0.2">
      <c r="D180" s="630"/>
      <c r="L180" s="630"/>
      <c r="M180" s="903"/>
      <c r="N180" s="903"/>
      <c r="O180" s="903"/>
      <c r="P180" s="903"/>
      <c r="Q180" s="903"/>
      <c r="R180" s="903"/>
      <c r="S180" s="903"/>
      <c r="T180" s="630"/>
    </row>
    <row r="181" spans="4:20" s="467" customFormat="1" x14ac:dyDescent="0.2">
      <c r="D181" s="630"/>
      <c r="L181" s="630"/>
      <c r="M181" s="903"/>
      <c r="N181" s="903"/>
      <c r="O181" s="903"/>
      <c r="P181" s="903"/>
      <c r="Q181" s="903"/>
      <c r="R181" s="903"/>
      <c r="S181" s="903"/>
      <c r="T181" s="630"/>
    </row>
    <row r="182" spans="4:20" s="467" customFormat="1" x14ac:dyDescent="0.2">
      <c r="D182" s="630"/>
      <c r="L182" s="630"/>
      <c r="M182" s="903"/>
      <c r="N182" s="903"/>
      <c r="O182" s="903"/>
      <c r="P182" s="903"/>
      <c r="Q182" s="903"/>
      <c r="R182" s="903"/>
      <c r="S182" s="903"/>
      <c r="T182" s="630"/>
    </row>
    <row r="183" spans="4:20" s="467" customFormat="1" x14ac:dyDescent="0.2">
      <c r="D183" s="630"/>
      <c r="L183" s="630"/>
      <c r="M183" s="903"/>
      <c r="N183" s="903"/>
      <c r="O183" s="903"/>
      <c r="P183" s="903"/>
      <c r="Q183" s="903"/>
      <c r="R183" s="903"/>
      <c r="S183" s="903"/>
      <c r="T183" s="630"/>
    </row>
    <row r="184" spans="4:20" s="467" customFormat="1" x14ac:dyDescent="0.2">
      <c r="D184" s="630"/>
      <c r="L184" s="630"/>
      <c r="M184" s="903"/>
      <c r="N184" s="903"/>
      <c r="O184" s="903"/>
      <c r="P184" s="903"/>
      <c r="Q184" s="903"/>
      <c r="R184" s="903"/>
      <c r="S184" s="903"/>
      <c r="T184" s="630"/>
    </row>
    <row r="185" spans="4:20" s="467" customFormat="1" x14ac:dyDescent="0.2">
      <c r="D185" s="630"/>
      <c r="L185" s="630"/>
      <c r="M185" s="903"/>
      <c r="N185" s="903"/>
      <c r="O185" s="903"/>
      <c r="P185" s="903"/>
      <c r="Q185" s="903"/>
      <c r="R185" s="903"/>
      <c r="S185" s="903"/>
      <c r="T185" s="630"/>
    </row>
    <row r="186" spans="4:20" s="467" customFormat="1" x14ac:dyDescent="0.2">
      <c r="D186" s="630"/>
      <c r="L186" s="630"/>
      <c r="M186" s="903"/>
      <c r="N186" s="903"/>
      <c r="O186" s="903"/>
      <c r="P186" s="903"/>
      <c r="Q186" s="903"/>
      <c r="R186" s="903"/>
      <c r="S186" s="903"/>
      <c r="T186" s="630"/>
    </row>
    <row r="187" spans="4:20" s="467" customFormat="1" x14ac:dyDescent="0.2">
      <c r="D187" s="630"/>
      <c r="L187" s="630"/>
      <c r="M187" s="903"/>
      <c r="N187" s="903"/>
      <c r="O187" s="903"/>
      <c r="P187" s="903"/>
      <c r="Q187" s="903"/>
      <c r="R187" s="903"/>
      <c r="S187" s="903"/>
      <c r="T187" s="630"/>
    </row>
    <row r="188" spans="4:20" s="467" customFormat="1" x14ac:dyDescent="0.2">
      <c r="D188" s="630"/>
      <c r="L188" s="630"/>
      <c r="M188" s="903"/>
      <c r="N188" s="903"/>
      <c r="O188" s="903"/>
      <c r="P188" s="903"/>
      <c r="Q188" s="903"/>
      <c r="R188" s="903"/>
      <c r="S188" s="903"/>
      <c r="T188" s="630"/>
    </row>
    <row r="189" spans="4:20" s="467" customFormat="1" x14ac:dyDescent="0.2">
      <c r="D189" s="630"/>
      <c r="L189" s="630"/>
      <c r="M189" s="903"/>
      <c r="N189" s="903"/>
      <c r="O189" s="903"/>
      <c r="P189" s="903"/>
      <c r="Q189" s="903"/>
      <c r="R189" s="903"/>
      <c r="S189" s="903"/>
      <c r="T189" s="630"/>
    </row>
    <row r="190" spans="4:20" s="467" customFormat="1" x14ac:dyDescent="0.2">
      <c r="D190" s="630"/>
      <c r="L190" s="630"/>
      <c r="M190" s="903"/>
      <c r="N190" s="903"/>
      <c r="O190" s="903"/>
      <c r="P190" s="903"/>
      <c r="Q190" s="903"/>
      <c r="R190" s="903"/>
      <c r="S190" s="903"/>
      <c r="T190" s="630"/>
    </row>
    <row r="191" spans="4:20" s="467" customFormat="1" x14ac:dyDescent="0.2">
      <c r="D191" s="630"/>
      <c r="L191" s="630"/>
      <c r="M191" s="903"/>
      <c r="N191" s="903"/>
      <c r="O191" s="903"/>
      <c r="P191" s="903"/>
      <c r="Q191" s="903"/>
      <c r="R191" s="903"/>
      <c r="S191" s="903"/>
      <c r="T191" s="630"/>
    </row>
    <row r="192" spans="4:20" s="467" customFormat="1" x14ac:dyDescent="0.2">
      <c r="D192" s="630"/>
      <c r="L192" s="630"/>
      <c r="M192" s="903"/>
      <c r="N192" s="903"/>
      <c r="O192" s="903"/>
      <c r="P192" s="903"/>
      <c r="Q192" s="903"/>
      <c r="R192" s="903"/>
      <c r="S192" s="903"/>
      <c r="T192" s="630"/>
    </row>
    <row r="193" spans="4:20" s="467" customFormat="1" x14ac:dyDescent="0.2">
      <c r="D193" s="630"/>
      <c r="L193" s="630"/>
      <c r="M193" s="903"/>
      <c r="N193" s="903"/>
      <c r="O193" s="903"/>
      <c r="P193" s="903"/>
      <c r="Q193" s="903"/>
      <c r="R193" s="903"/>
      <c r="S193" s="903"/>
      <c r="T193" s="630"/>
    </row>
    <row r="194" spans="4:20" s="467" customFormat="1" x14ac:dyDescent="0.2">
      <c r="D194" s="630"/>
      <c r="L194" s="630"/>
      <c r="M194" s="903"/>
      <c r="N194" s="903"/>
      <c r="O194" s="903"/>
      <c r="P194" s="903"/>
      <c r="Q194" s="903"/>
      <c r="R194" s="903"/>
      <c r="S194" s="903"/>
      <c r="T194" s="630"/>
    </row>
    <row r="195" spans="4:20" s="467" customFormat="1" x14ac:dyDescent="0.2">
      <c r="D195" s="630"/>
      <c r="L195" s="630"/>
      <c r="M195" s="903"/>
      <c r="N195" s="903"/>
      <c r="O195" s="903"/>
      <c r="P195" s="903"/>
      <c r="Q195" s="903"/>
      <c r="R195" s="903"/>
      <c r="S195" s="903"/>
      <c r="T195" s="630"/>
    </row>
    <row r="196" spans="4:20" s="467" customFormat="1" x14ac:dyDescent="0.2">
      <c r="D196" s="630"/>
      <c r="L196" s="630"/>
      <c r="M196" s="903"/>
      <c r="N196" s="903"/>
      <c r="O196" s="903"/>
      <c r="P196" s="903"/>
      <c r="Q196" s="903"/>
      <c r="R196" s="903"/>
      <c r="S196" s="903"/>
      <c r="T196" s="630"/>
    </row>
    <row r="197" spans="4:20" s="467" customFormat="1" x14ac:dyDescent="0.2">
      <c r="D197" s="630"/>
      <c r="L197" s="630"/>
      <c r="M197" s="903"/>
      <c r="N197" s="903"/>
      <c r="O197" s="903"/>
      <c r="P197" s="903"/>
      <c r="Q197" s="903"/>
      <c r="R197" s="903"/>
      <c r="S197" s="903"/>
      <c r="T197" s="630"/>
    </row>
    <row r="198" spans="4:20" s="467" customFormat="1" x14ac:dyDescent="0.2">
      <c r="D198" s="630"/>
      <c r="L198" s="630"/>
      <c r="M198" s="903"/>
      <c r="N198" s="903"/>
      <c r="O198" s="903"/>
      <c r="P198" s="903"/>
      <c r="Q198" s="903"/>
      <c r="R198" s="903"/>
      <c r="S198" s="903"/>
      <c r="T198" s="630"/>
    </row>
    <row r="199" spans="4:20" s="467" customFormat="1" x14ac:dyDescent="0.2">
      <c r="D199" s="630"/>
      <c r="L199" s="630"/>
      <c r="M199" s="903"/>
      <c r="N199" s="903"/>
      <c r="O199" s="903"/>
      <c r="P199" s="903"/>
      <c r="Q199" s="903"/>
      <c r="R199" s="903"/>
      <c r="S199" s="903"/>
      <c r="T199" s="630"/>
    </row>
    <row r="200" spans="4:20" s="467" customFormat="1" x14ac:dyDescent="0.2">
      <c r="D200" s="630"/>
      <c r="L200" s="630"/>
      <c r="M200" s="903"/>
      <c r="N200" s="903"/>
      <c r="O200" s="903"/>
      <c r="P200" s="903"/>
      <c r="Q200" s="903"/>
      <c r="R200" s="903"/>
      <c r="S200" s="903"/>
      <c r="T200" s="630"/>
    </row>
    <row r="201" spans="4:20" s="467" customFormat="1" x14ac:dyDescent="0.2">
      <c r="D201" s="630"/>
      <c r="L201" s="630"/>
      <c r="M201" s="903"/>
      <c r="N201" s="903"/>
      <c r="O201" s="903"/>
      <c r="P201" s="903"/>
      <c r="Q201" s="903"/>
      <c r="R201" s="903"/>
      <c r="S201" s="903"/>
      <c r="T201" s="630"/>
    </row>
    <row r="202" spans="4:20" s="467" customFormat="1" x14ac:dyDescent="0.2">
      <c r="D202" s="630"/>
      <c r="L202" s="630"/>
      <c r="M202" s="903"/>
      <c r="N202" s="903"/>
      <c r="O202" s="903"/>
      <c r="P202" s="903"/>
      <c r="Q202" s="903"/>
      <c r="R202" s="903"/>
      <c r="S202" s="903"/>
      <c r="T202" s="630"/>
    </row>
    <row r="203" spans="4:20" s="467" customFormat="1" x14ac:dyDescent="0.2">
      <c r="D203" s="630"/>
      <c r="L203" s="630"/>
      <c r="M203" s="903"/>
      <c r="N203" s="903"/>
      <c r="O203" s="903"/>
      <c r="P203" s="903"/>
      <c r="Q203" s="903"/>
      <c r="R203" s="903"/>
      <c r="S203" s="903"/>
      <c r="T203" s="630"/>
    </row>
    <row r="204" spans="4:20" s="467" customFormat="1" x14ac:dyDescent="0.2">
      <c r="D204" s="630"/>
      <c r="L204" s="630"/>
      <c r="M204" s="903"/>
      <c r="N204" s="903"/>
      <c r="O204" s="903"/>
      <c r="P204" s="903"/>
      <c r="Q204" s="903"/>
      <c r="R204" s="903"/>
      <c r="S204" s="903"/>
      <c r="T204" s="630"/>
    </row>
    <row r="205" spans="4:20" s="467" customFormat="1" x14ac:dyDescent="0.2">
      <c r="D205" s="630"/>
      <c r="L205" s="630"/>
      <c r="M205" s="903"/>
      <c r="N205" s="903"/>
      <c r="O205" s="903"/>
      <c r="P205" s="903"/>
      <c r="Q205" s="903"/>
      <c r="R205" s="903"/>
      <c r="S205" s="903"/>
      <c r="T205" s="630"/>
    </row>
    <row r="206" spans="4:20" s="467" customFormat="1" x14ac:dyDescent="0.2">
      <c r="D206" s="630"/>
      <c r="L206" s="630"/>
      <c r="M206" s="903"/>
      <c r="N206" s="903"/>
      <c r="O206" s="903"/>
      <c r="P206" s="903"/>
      <c r="Q206" s="903"/>
      <c r="R206" s="903"/>
      <c r="S206" s="903"/>
      <c r="T206" s="630"/>
    </row>
    <row r="207" spans="4:20" s="467" customFormat="1" x14ac:dyDescent="0.2">
      <c r="D207" s="630"/>
      <c r="L207" s="630"/>
      <c r="M207" s="903"/>
      <c r="N207" s="903"/>
      <c r="O207" s="903"/>
      <c r="P207" s="903"/>
      <c r="Q207" s="903"/>
      <c r="R207" s="903"/>
      <c r="S207" s="903"/>
      <c r="T207" s="630"/>
    </row>
    <row r="208" spans="4:20" s="467" customFormat="1" x14ac:dyDescent="0.2">
      <c r="D208" s="630"/>
      <c r="L208" s="630"/>
      <c r="M208" s="903"/>
      <c r="N208" s="903"/>
      <c r="O208" s="903"/>
      <c r="P208" s="903"/>
      <c r="Q208" s="903"/>
      <c r="R208" s="903"/>
      <c r="S208" s="903"/>
      <c r="T208" s="630"/>
    </row>
    <row r="209" spans="4:20" s="467" customFormat="1" x14ac:dyDescent="0.2">
      <c r="D209" s="630"/>
      <c r="L209" s="630"/>
      <c r="M209" s="903"/>
      <c r="N209" s="903"/>
      <c r="O209" s="903"/>
      <c r="P209" s="903"/>
      <c r="Q209" s="903"/>
      <c r="R209" s="903"/>
      <c r="S209" s="903"/>
      <c r="T209" s="630"/>
    </row>
    <row r="210" spans="4:20" s="467" customFormat="1" x14ac:dyDescent="0.2">
      <c r="D210" s="630"/>
      <c r="L210" s="630"/>
      <c r="M210" s="903"/>
      <c r="N210" s="903"/>
      <c r="O210" s="903"/>
      <c r="P210" s="903"/>
      <c r="Q210" s="903"/>
      <c r="R210" s="903"/>
      <c r="S210" s="903"/>
      <c r="T210" s="630"/>
    </row>
    <row r="211" spans="4:20" s="467" customFormat="1" x14ac:dyDescent="0.2">
      <c r="D211" s="630"/>
      <c r="L211" s="630"/>
      <c r="M211" s="903"/>
      <c r="N211" s="903"/>
      <c r="O211" s="903"/>
      <c r="P211" s="903"/>
      <c r="Q211" s="903"/>
      <c r="R211" s="903"/>
      <c r="S211" s="903"/>
      <c r="T211" s="630"/>
    </row>
    <row r="212" spans="4:20" s="467" customFormat="1" x14ac:dyDescent="0.2">
      <c r="D212" s="630"/>
      <c r="L212" s="630"/>
      <c r="M212" s="903"/>
      <c r="N212" s="903"/>
      <c r="O212" s="903"/>
      <c r="P212" s="903"/>
      <c r="Q212" s="903"/>
      <c r="R212" s="903"/>
      <c r="S212" s="903"/>
      <c r="T212" s="630"/>
    </row>
    <row r="213" spans="4:20" s="467" customFormat="1" x14ac:dyDescent="0.2">
      <c r="D213" s="630"/>
      <c r="L213" s="630"/>
      <c r="M213" s="903"/>
      <c r="N213" s="903"/>
      <c r="O213" s="903"/>
      <c r="P213" s="903"/>
      <c r="Q213" s="903"/>
      <c r="R213" s="903"/>
      <c r="S213" s="903"/>
      <c r="T213" s="630"/>
    </row>
    <row r="214" spans="4:20" s="467" customFormat="1" x14ac:dyDescent="0.2">
      <c r="D214" s="630"/>
      <c r="L214" s="630"/>
      <c r="M214" s="903"/>
      <c r="N214" s="903"/>
      <c r="O214" s="903"/>
      <c r="P214" s="903"/>
      <c r="Q214" s="903"/>
      <c r="R214" s="903"/>
      <c r="S214" s="903"/>
      <c r="T214" s="630"/>
    </row>
    <row r="215" spans="4:20" s="467" customFormat="1" x14ac:dyDescent="0.2">
      <c r="D215" s="630"/>
      <c r="L215" s="630"/>
      <c r="M215" s="903"/>
      <c r="N215" s="903"/>
      <c r="O215" s="903"/>
      <c r="P215" s="903"/>
      <c r="Q215" s="903"/>
      <c r="R215" s="903"/>
      <c r="S215" s="903"/>
      <c r="T215" s="630"/>
    </row>
    <row r="216" spans="4:20" s="467" customFormat="1" x14ac:dyDescent="0.2">
      <c r="D216" s="630"/>
      <c r="L216" s="630"/>
      <c r="M216" s="903"/>
      <c r="N216" s="903"/>
      <c r="O216" s="903"/>
      <c r="P216" s="903"/>
      <c r="Q216" s="903"/>
      <c r="R216" s="903"/>
      <c r="S216" s="903"/>
      <c r="T216" s="630"/>
    </row>
    <row r="217" spans="4:20" s="467" customFormat="1" x14ac:dyDescent="0.2">
      <c r="D217" s="630"/>
      <c r="L217" s="630"/>
      <c r="M217" s="903"/>
      <c r="N217" s="903"/>
      <c r="O217" s="903"/>
      <c r="P217" s="903"/>
      <c r="Q217" s="903"/>
      <c r="R217" s="903"/>
      <c r="S217" s="903"/>
      <c r="T217" s="630"/>
    </row>
    <row r="218" spans="4:20" s="467" customFormat="1" x14ac:dyDescent="0.2">
      <c r="D218" s="630"/>
      <c r="L218" s="630"/>
      <c r="M218" s="903"/>
      <c r="N218" s="903"/>
      <c r="O218" s="903"/>
      <c r="P218" s="903"/>
      <c r="Q218" s="903"/>
      <c r="R218" s="903"/>
      <c r="S218" s="903"/>
      <c r="T218" s="630"/>
    </row>
    <row r="219" spans="4:20" s="467" customFormat="1" x14ac:dyDescent="0.2">
      <c r="D219" s="630"/>
      <c r="L219" s="630"/>
      <c r="M219" s="903"/>
      <c r="N219" s="903"/>
      <c r="O219" s="903"/>
      <c r="P219" s="903"/>
      <c r="Q219" s="903"/>
      <c r="R219" s="903"/>
      <c r="S219" s="903"/>
      <c r="T219" s="630"/>
    </row>
    <row r="220" spans="4:20" s="467" customFormat="1" x14ac:dyDescent="0.2">
      <c r="D220" s="630"/>
      <c r="L220" s="630"/>
      <c r="M220" s="903"/>
      <c r="N220" s="903"/>
      <c r="O220" s="903"/>
      <c r="P220" s="903"/>
      <c r="Q220" s="903"/>
      <c r="R220" s="903"/>
      <c r="S220" s="903"/>
      <c r="T220" s="630"/>
    </row>
    <row r="221" spans="4:20" s="467" customFormat="1" x14ac:dyDescent="0.2">
      <c r="D221" s="630"/>
      <c r="L221" s="630"/>
      <c r="M221" s="903"/>
      <c r="N221" s="903"/>
      <c r="O221" s="903"/>
      <c r="P221" s="903"/>
      <c r="Q221" s="903"/>
      <c r="R221" s="903"/>
      <c r="S221" s="903"/>
      <c r="T221" s="630"/>
    </row>
    <row r="222" spans="4:20" s="467" customFormat="1" x14ac:dyDescent="0.2">
      <c r="D222" s="630"/>
      <c r="L222" s="630"/>
      <c r="M222" s="903"/>
      <c r="N222" s="903"/>
      <c r="O222" s="903"/>
      <c r="P222" s="903"/>
      <c r="Q222" s="903"/>
      <c r="R222" s="903"/>
      <c r="S222" s="903"/>
      <c r="T222" s="630"/>
    </row>
    <row r="223" spans="4:20" s="467" customFormat="1" x14ac:dyDescent="0.2">
      <c r="D223" s="630"/>
      <c r="L223" s="630"/>
      <c r="M223" s="903"/>
      <c r="N223" s="903"/>
      <c r="O223" s="903"/>
      <c r="P223" s="903"/>
      <c r="Q223" s="903"/>
      <c r="R223" s="903"/>
      <c r="S223" s="903"/>
      <c r="T223" s="630"/>
    </row>
    <row r="224" spans="4:20" s="467" customFormat="1" x14ac:dyDescent="0.2">
      <c r="D224" s="630"/>
      <c r="L224" s="630"/>
      <c r="M224" s="903"/>
      <c r="N224" s="903"/>
      <c r="O224" s="903"/>
      <c r="P224" s="903"/>
      <c r="Q224" s="903"/>
      <c r="R224" s="903"/>
      <c r="S224" s="903"/>
      <c r="T224" s="630"/>
    </row>
    <row r="225" spans="4:20" s="467" customFormat="1" x14ac:dyDescent="0.2">
      <c r="D225" s="630"/>
      <c r="L225" s="630"/>
      <c r="M225" s="903"/>
      <c r="N225" s="903"/>
      <c r="O225" s="903"/>
      <c r="P225" s="903"/>
      <c r="Q225" s="903"/>
      <c r="R225" s="903"/>
      <c r="S225" s="903"/>
      <c r="T225" s="630"/>
    </row>
    <row r="226" spans="4:20" s="467" customFormat="1" x14ac:dyDescent="0.2">
      <c r="D226" s="630"/>
      <c r="L226" s="630"/>
      <c r="M226" s="903"/>
      <c r="N226" s="903"/>
      <c r="O226" s="903"/>
      <c r="P226" s="903"/>
      <c r="Q226" s="903"/>
      <c r="R226" s="903"/>
      <c r="S226" s="903"/>
      <c r="T226" s="630"/>
    </row>
    <row r="227" spans="4:20" s="467" customFormat="1" x14ac:dyDescent="0.2">
      <c r="D227" s="630"/>
      <c r="L227" s="630"/>
      <c r="M227" s="903"/>
      <c r="N227" s="903"/>
      <c r="O227" s="903"/>
      <c r="P227" s="903"/>
      <c r="Q227" s="903"/>
      <c r="R227" s="903"/>
      <c r="S227" s="903"/>
      <c r="T227" s="630"/>
    </row>
    <row r="228" spans="4:20" s="467" customFormat="1" x14ac:dyDescent="0.2">
      <c r="D228" s="630"/>
      <c r="L228" s="630"/>
      <c r="M228" s="903"/>
      <c r="N228" s="903"/>
      <c r="O228" s="903"/>
      <c r="P228" s="903"/>
      <c r="Q228" s="903"/>
      <c r="R228" s="903"/>
      <c r="S228" s="903"/>
      <c r="T228" s="630"/>
    </row>
    <row r="229" spans="4:20" s="467" customFormat="1" x14ac:dyDescent="0.2">
      <c r="D229" s="630"/>
      <c r="L229" s="630"/>
      <c r="M229" s="903"/>
      <c r="N229" s="903"/>
      <c r="O229" s="903"/>
      <c r="P229" s="903"/>
      <c r="Q229" s="903"/>
      <c r="R229" s="903"/>
      <c r="S229" s="903"/>
      <c r="T229" s="630"/>
    </row>
    <row r="230" spans="4:20" s="467" customFormat="1" x14ac:dyDescent="0.2">
      <c r="D230" s="630"/>
      <c r="L230" s="630"/>
      <c r="M230" s="903"/>
      <c r="N230" s="903"/>
      <c r="O230" s="903"/>
      <c r="P230" s="903"/>
      <c r="Q230" s="903"/>
      <c r="R230" s="903"/>
      <c r="S230" s="903"/>
      <c r="T230" s="630"/>
    </row>
    <row r="231" spans="4:20" s="467" customFormat="1" x14ac:dyDescent="0.2">
      <c r="D231" s="630"/>
      <c r="L231" s="630"/>
      <c r="M231" s="903"/>
      <c r="N231" s="903"/>
      <c r="O231" s="903"/>
      <c r="P231" s="903"/>
      <c r="Q231" s="903"/>
      <c r="R231" s="903"/>
      <c r="S231" s="903"/>
      <c r="T231" s="630"/>
    </row>
    <row r="232" spans="4:20" s="467" customFormat="1" x14ac:dyDescent="0.2">
      <c r="D232" s="630"/>
      <c r="L232" s="630"/>
      <c r="M232" s="903"/>
      <c r="N232" s="903"/>
      <c r="O232" s="903"/>
      <c r="P232" s="903"/>
      <c r="Q232" s="903"/>
      <c r="R232" s="903"/>
      <c r="S232" s="903"/>
      <c r="T232" s="630"/>
    </row>
    <row r="233" spans="4:20" s="467" customFormat="1" x14ac:dyDescent="0.2">
      <c r="D233" s="630"/>
      <c r="L233" s="630"/>
      <c r="M233" s="903"/>
      <c r="N233" s="903"/>
      <c r="O233" s="903"/>
      <c r="P233" s="903"/>
      <c r="Q233" s="903"/>
      <c r="R233" s="903"/>
      <c r="S233" s="903"/>
      <c r="T233" s="630"/>
    </row>
    <row r="234" spans="4:20" s="467" customFormat="1" x14ac:dyDescent="0.2">
      <c r="D234" s="630"/>
      <c r="L234" s="630"/>
      <c r="M234" s="903"/>
      <c r="N234" s="903"/>
      <c r="O234" s="903"/>
      <c r="P234" s="903"/>
      <c r="Q234" s="903"/>
      <c r="R234" s="903"/>
      <c r="S234" s="903"/>
      <c r="T234" s="630"/>
    </row>
    <row r="235" spans="4:20" s="467" customFormat="1" x14ac:dyDescent="0.2">
      <c r="D235" s="630"/>
      <c r="L235" s="630"/>
      <c r="M235" s="903"/>
      <c r="N235" s="903"/>
      <c r="O235" s="903"/>
      <c r="P235" s="903"/>
      <c r="Q235" s="903"/>
      <c r="R235" s="903"/>
      <c r="S235" s="903"/>
      <c r="T235" s="630"/>
    </row>
    <row r="236" spans="4:20" s="467" customFormat="1" x14ac:dyDescent="0.2">
      <c r="D236" s="630"/>
      <c r="L236" s="630"/>
      <c r="M236" s="903"/>
      <c r="N236" s="903"/>
      <c r="O236" s="903"/>
      <c r="P236" s="903"/>
      <c r="Q236" s="903"/>
      <c r="R236" s="903"/>
      <c r="S236" s="903"/>
      <c r="T236" s="630"/>
    </row>
    <row r="237" spans="4:20" s="467" customFormat="1" x14ac:dyDescent="0.2">
      <c r="D237" s="630"/>
      <c r="L237" s="630"/>
      <c r="M237" s="903"/>
      <c r="N237" s="903"/>
      <c r="O237" s="903"/>
      <c r="P237" s="903"/>
      <c r="Q237" s="903"/>
      <c r="R237" s="903"/>
      <c r="S237" s="903"/>
      <c r="T237" s="630"/>
    </row>
    <row r="238" spans="4:20" s="467" customFormat="1" x14ac:dyDescent="0.2">
      <c r="D238" s="630"/>
      <c r="L238" s="630"/>
      <c r="M238" s="903"/>
      <c r="N238" s="903"/>
      <c r="O238" s="903"/>
      <c r="P238" s="903"/>
      <c r="Q238" s="903"/>
      <c r="R238" s="903"/>
      <c r="S238" s="903"/>
      <c r="T238" s="630"/>
    </row>
    <row r="239" spans="4:20" s="467" customFormat="1" x14ac:dyDescent="0.2">
      <c r="D239" s="630"/>
      <c r="L239" s="630"/>
      <c r="M239" s="903"/>
      <c r="N239" s="903"/>
      <c r="O239" s="903"/>
      <c r="P239" s="903"/>
      <c r="Q239" s="903"/>
      <c r="R239" s="903"/>
      <c r="S239" s="903"/>
      <c r="T239" s="630"/>
    </row>
    <row r="240" spans="4:20" s="467" customFormat="1" x14ac:dyDescent="0.2">
      <c r="D240" s="630"/>
      <c r="L240" s="630"/>
      <c r="M240" s="903"/>
      <c r="N240" s="903"/>
      <c r="O240" s="903"/>
      <c r="P240" s="903"/>
      <c r="Q240" s="903"/>
      <c r="R240" s="903"/>
      <c r="S240" s="903"/>
      <c r="T240" s="630"/>
    </row>
    <row r="241" spans="4:20" s="467" customFormat="1" x14ac:dyDescent="0.2">
      <c r="D241" s="630"/>
      <c r="L241" s="630"/>
      <c r="M241" s="903"/>
      <c r="N241" s="903"/>
      <c r="O241" s="903"/>
      <c r="P241" s="903"/>
      <c r="Q241" s="903"/>
      <c r="R241" s="903"/>
      <c r="S241" s="903"/>
      <c r="T241" s="630"/>
    </row>
    <row r="242" spans="4:20" s="467" customFormat="1" x14ac:dyDescent="0.2">
      <c r="D242" s="630"/>
      <c r="L242" s="630"/>
      <c r="M242" s="903"/>
      <c r="N242" s="903"/>
      <c r="O242" s="903"/>
      <c r="P242" s="903"/>
      <c r="Q242" s="903"/>
      <c r="R242" s="903"/>
      <c r="S242" s="903"/>
      <c r="T242" s="630"/>
    </row>
    <row r="243" spans="4:20" s="467" customFormat="1" x14ac:dyDescent="0.2">
      <c r="D243" s="630"/>
      <c r="L243" s="630"/>
      <c r="M243" s="903"/>
      <c r="N243" s="903"/>
      <c r="O243" s="903"/>
      <c r="P243" s="903"/>
      <c r="Q243" s="903"/>
      <c r="R243" s="903"/>
      <c r="S243" s="903"/>
      <c r="T243" s="630"/>
    </row>
    <row r="244" spans="4:20" s="467" customFormat="1" x14ac:dyDescent="0.2">
      <c r="D244" s="630"/>
      <c r="L244" s="630"/>
      <c r="M244" s="903"/>
      <c r="N244" s="903"/>
      <c r="O244" s="903"/>
      <c r="P244" s="903"/>
      <c r="Q244" s="903"/>
      <c r="R244" s="903"/>
      <c r="S244" s="903"/>
      <c r="T244" s="630"/>
    </row>
    <row r="245" spans="4:20" s="467" customFormat="1" x14ac:dyDescent="0.2">
      <c r="D245" s="630"/>
      <c r="L245" s="630"/>
      <c r="M245" s="903"/>
      <c r="N245" s="903"/>
      <c r="O245" s="903"/>
      <c r="P245" s="903"/>
      <c r="Q245" s="903"/>
      <c r="R245" s="903"/>
      <c r="S245" s="903"/>
      <c r="T245" s="630"/>
    </row>
    <row r="246" spans="4:20" s="467" customFormat="1" x14ac:dyDescent="0.2">
      <c r="D246" s="630"/>
      <c r="L246" s="630"/>
      <c r="M246" s="903"/>
      <c r="N246" s="903"/>
      <c r="O246" s="903"/>
      <c r="P246" s="903"/>
      <c r="Q246" s="903"/>
      <c r="R246" s="903"/>
      <c r="S246" s="903"/>
      <c r="T246" s="630"/>
    </row>
    <row r="247" spans="4:20" s="467" customFormat="1" x14ac:dyDescent="0.2">
      <c r="D247" s="630"/>
      <c r="L247" s="630"/>
      <c r="M247" s="903"/>
      <c r="N247" s="903"/>
      <c r="O247" s="903"/>
      <c r="P247" s="903"/>
      <c r="Q247" s="903"/>
      <c r="R247" s="903"/>
      <c r="S247" s="903"/>
      <c r="T247" s="630"/>
    </row>
    <row r="248" spans="4:20" s="467" customFormat="1" x14ac:dyDescent="0.2">
      <c r="D248" s="630"/>
      <c r="L248" s="630"/>
      <c r="M248" s="903"/>
      <c r="N248" s="903"/>
      <c r="O248" s="903"/>
      <c r="P248" s="903"/>
      <c r="Q248" s="903"/>
      <c r="R248" s="903"/>
      <c r="S248" s="903"/>
      <c r="T248" s="630"/>
    </row>
    <row r="249" spans="4:20" s="467" customFormat="1" x14ac:dyDescent="0.2">
      <c r="D249" s="630"/>
      <c r="L249" s="630"/>
      <c r="M249" s="903"/>
      <c r="N249" s="903"/>
      <c r="O249" s="903"/>
      <c r="P249" s="903"/>
      <c r="Q249" s="903"/>
      <c r="R249" s="903"/>
      <c r="S249" s="903"/>
      <c r="T249" s="630"/>
    </row>
    <row r="250" spans="4:20" s="467" customFormat="1" x14ac:dyDescent="0.2">
      <c r="D250" s="630"/>
      <c r="L250" s="630"/>
      <c r="M250" s="903"/>
      <c r="N250" s="903"/>
      <c r="O250" s="903"/>
      <c r="P250" s="903"/>
      <c r="Q250" s="903"/>
      <c r="R250" s="903"/>
      <c r="S250" s="903"/>
      <c r="T250" s="630"/>
    </row>
    <row r="251" spans="4:20" s="467" customFormat="1" x14ac:dyDescent="0.2">
      <c r="D251" s="630"/>
      <c r="L251" s="630"/>
      <c r="M251" s="903"/>
      <c r="N251" s="903"/>
      <c r="O251" s="903"/>
      <c r="P251" s="903"/>
      <c r="Q251" s="903"/>
      <c r="R251" s="903"/>
      <c r="S251" s="903"/>
      <c r="T251" s="630"/>
    </row>
    <row r="252" spans="4:20" s="467" customFormat="1" x14ac:dyDescent="0.2">
      <c r="D252" s="630"/>
      <c r="L252" s="630"/>
      <c r="M252" s="903"/>
      <c r="N252" s="903"/>
      <c r="O252" s="903"/>
      <c r="P252" s="903"/>
      <c r="Q252" s="903"/>
      <c r="R252" s="903"/>
      <c r="S252" s="903"/>
      <c r="T252" s="630"/>
    </row>
    <row r="253" spans="4:20" s="467" customFormat="1" x14ac:dyDescent="0.2">
      <c r="D253" s="630"/>
      <c r="L253" s="630"/>
      <c r="M253" s="903"/>
      <c r="N253" s="903"/>
      <c r="O253" s="903"/>
      <c r="P253" s="903"/>
      <c r="Q253" s="903"/>
      <c r="R253" s="903"/>
      <c r="S253" s="903"/>
      <c r="T253" s="630"/>
    </row>
    <row r="254" spans="4:20" s="467" customFormat="1" x14ac:dyDescent="0.2">
      <c r="D254" s="630"/>
      <c r="L254" s="630"/>
      <c r="M254" s="903"/>
      <c r="N254" s="903"/>
      <c r="O254" s="903"/>
      <c r="P254" s="903"/>
      <c r="Q254" s="903"/>
      <c r="R254" s="903"/>
      <c r="S254" s="903"/>
      <c r="T254" s="630"/>
    </row>
    <row r="255" spans="4:20" s="467" customFormat="1" x14ac:dyDescent="0.2">
      <c r="D255" s="630"/>
      <c r="L255" s="630"/>
      <c r="M255" s="903"/>
      <c r="N255" s="903"/>
      <c r="O255" s="903"/>
      <c r="P255" s="903"/>
      <c r="Q255" s="903"/>
      <c r="R255" s="903"/>
      <c r="S255" s="903"/>
      <c r="T255" s="630"/>
    </row>
    <row r="256" spans="4:20" s="467" customFormat="1" x14ac:dyDescent="0.2">
      <c r="D256" s="630"/>
      <c r="L256" s="630"/>
      <c r="M256" s="903"/>
      <c r="N256" s="903"/>
      <c r="O256" s="903"/>
      <c r="P256" s="903"/>
      <c r="Q256" s="903"/>
      <c r="R256" s="903"/>
      <c r="S256" s="903"/>
      <c r="T256" s="630"/>
    </row>
    <row r="257" spans="4:20" s="467" customFormat="1" x14ac:dyDescent="0.2">
      <c r="D257" s="630"/>
      <c r="L257" s="630"/>
      <c r="M257" s="903"/>
      <c r="N257" s="903"/>
      <c r="O257" s="903"/>
      <c r="P257" s="903"/>
      <c r="Q257" s="903"/>
      <c r="R257" s="903"/>
      <c r="S257" s="903"/>
      <c r="T257" s="630"/>
    </row>
    <row r="258" spans="4:20" s="467" customFormat="1" x14ac:dyDescent="0.2">
      <c r="D258" s="630"/>
      <c r="L258" s="630"/>
      <c r="M258" s="903"/>
      <c r="N258" s="903"/>
      <c r="O258" s="903"/>
      <c r="P258" s="903"/>
      <c r="Q258" s="903"/>
      <c r="R258" s="903"/>
      <c r="S258" s="903"/>
      <c r="T258" s="630"/>
    </row>
    <row r="259" spans="4:20" s="467" customFormat="1" x14ac:dyDescent="0.2">
      <c r="D259" s="630"/>
      <c r="L259" s="630"/>
      <c r="M259" s="903"/>
      <c r="N259" s="903"/>
      <c r="O259" s="903"/>
      <c r="P259" s="903"/>
      <c r="Q259" s="903"/>
      <c r="R259" s="903"/>
      <c r="S259" s="903"/>
      <c r="T259" s="630"/>
    </row>
    <row r="260" spans="4:20" s="467" customFormat="1" x14ac:dyDescent="0.2">
      <c r="D260" s="630"/>
      <c r="L260" s="630"/>
      <c r="M260" s="903"/>
      <c r="N260" s="903"/>
      <c r="O260" s="903"/>
      <c r="P260" s="903"/>
      <c r="Q260" s="903"/>
      <c r="R260" s="903"/>
      <c r="S260" s="903"/>
      <c r="T260" s="630"/>
    </row>
    <row r="261" spans="4:20" s="467" customFormat="1" x14ac:dyDescent="0.2">
      <c r="D261" s="630"/>
      <c r="L261" s="630"/>
      <c r="M261" s="903"/>
      <c r="N261" s="903"/>
      <c r="O261" s="903"/>
      <c r="P261" s="903"/>
      <c r="Q261" s="903"/>
      <c r="R261" s="903"/>
      <c r="S261" s="903"/>
      <c r="T261" s="630"/>
    </row>
    <row r="262" spans="4:20" s="467" customFormat="1" x14ac:dyDescent="0.2">
      <c r="D262" s="630"/>
      <c r="L262" s="630"/>
      <c r="M262" s="903"/>
      <c r="N262" s="903"/>
      <c r="O262" s="903"/>
      <c r="P262" s="903"/>
      <c r="Q262" s="903"/>
      <c r="R262" s="903"/>
      <c r="S262" s="903"/>
      <c r="T262" s="630"/>
    </row>
    <row r="263" spans="4:20" s="467" customFormat="1" x14ac:dyDescent="0.2">
      <c r="D263" s="630"/>
      <c r="L263" s="630"/>
      <c r="M263" s="903"/>
      <c r="N263" s="903"/>
      <c r="O263" s="903"/>
      <c r="P263" s="903"/>
      <c r="Q263" s="903"/>
      <c r="R263" s="903"/>
      <c r="S263" s="903"/>
      <c r="T263" s="630"/>
    </row>
    <row r="264" spans="4:20" s="467" customFormat="1" x14ac:dyDescent="0.2">
      <c r="D264" s="630"/>
      <c r="L264" s="630"/>
      <c r="M264" s="903"/>
      <c r="N264" s="903"/>
      <c r="O264" s="903"/>
      <c r="P264" s="903"/>
      <c r="Q264" s="903"/>
      <c r="R264" s="903"/>
      <c r="S264" s="903"/>
      <c r="T264" s="630"/>
    </row>
    <row r="265" spans="4:20" s="467" customFormat="1" x14ac:dyDescent="0.2">
      <c r="D265" s="630"/>
      <c r="L265" s="630"/>
      <c r="M265" s="903"/>
      <c r="N265" s="903"/>
      <c r="O265" s="903"/>
      <c r="P265" s="903"/>
      <c r="Q265" s="903"/>
      <c r="R265" s="903"/>
      <c r="S265" s="903"/>
      <c r="T265" s="630"/>
    </row>
    <row r="266" spans="4:20" s="467" customFormat="1" x14ac:dyDescent="0.2">
      <c r="D266" s="630"/>
      <c r="L266" s="630"/>
      <c r="M266" s="903"/>
      <c r="N266" s="903"/>
      <c r="O266" s="903"/>
      <c r="P266" s="903"/>
      <c r="Q266" s="903"/>
      <c r="R266" s="903"/>
      <c r="S266" s="903"/>
      <c r="T266" s="630"/>
    </row>
    <row r="267" spans="4:20" s="467" customFormat="1" x14ac:dyDescent="0.2">
      <c r="D267" s="630"/>
      <c r="L267" s="630"/>
      <c r="M267" s="903"/>
      <c r="N267" s="903"/>
      <c r="O267" s="903"/>
      <c r="P267" s="903"/>
      <c r="Q267" s="903"/>
      <c r="R267" s="903"/>
      <c r="S267" s="903"/>
      <c r="T267" s="630"/>
    </row>
    <row r="268" spans="4:20" s="467" customFormat="1" x14ac:dyDescent="0.2">
      <c r="D268" s="630"/>
      <c r="L268" s="630"/>
      <c r="M268" s="903"/>
      <c r="N268" s="903"/>
      <c r="O268" s="903"/>
      <c r="P268" s="903"/>
      <c r="Q268" s="903"/>
      <c r="R268" s="903"/>
      <c r="S268" s="903"/>
      <c r="T268" s="630"/>
    </row>
    <row r="269" spans="4:20" s="467" customFormat="1" x14ac:dyDescent="0.2">
      <c r="D269" s="630"/>
      <c r="L269" s="630"/>
      <c r="M269" s="903"/>
      <c r="N269" s="903"/>
      <c r="O269" s="903"/>
      <c r="P269" s="903"/>
      <c r="Q269" s="903"/>
      <c r="R269" s="903"/>
      <c r="S269" s="903"/>
      <c r="T269" s="630"/>
    </row>
    <row r="270" spans="4:20" s="467" customFormat="1" x14ac:dyDescent="0.2">
      <c r="D270" s="630"/>
      <c r="L270" s="630"/>
      <c r="M270" s="903"/>
      <c r="N270" s="903"/>
      <c r="O270" s="903"/>
      <c r="P270" s="903"/>
      <c r="Q270" s="903"/>
      <c r="R270" s="903"/>
      <c r="S270" s="903"/>
      <c r="T270" s="630"/>
    </row>
    <row r="271" spans="4:20" s="467" customFormat="1" x14ac:dyDescent="0.2">
      <c r="D271" s="630"/>
      <c r="L271" s="630"/>
      <c r="M271" s="903"/>
      <c r="N271" s="903"/>
      <c r="O271" s="903"/>
      <c r="P271" s="903"/>
      <c r="Q271" s="903"/>
      <c r="R271" s="903"/>
      <c r="S271" s="903"/>
      <c r="T271" s="630"/>
    </row>
    <row r="272" spans="4:20" s="467" customFormat="1" x14ac:dyDescent="0.2">
      <c r="D272" s="630"/>
      <c r="L272" s="630"/>
      <c r="M272" s="903"/>
      <c r="N272" s="903"/>
      <c r="O272" s="903"/>
      <c r="P272" s="903"/>
      <c r="Q272" s="903"/>
      <c r="R272" s="903"/>
      <c r="S272" s="903"/>
      <c r="T272" s="630"/>
    </row>
    <row r="273" spans="4:20" s="467" customFormat="1" x14ac:dyDescent="0.2">
      <c r="D273" s="630"/>
      <c r="L273" s="630"/>
      <c r="M273" s="903"/>
      <c r="N273" s="903"/>
      <c r="O273" s="903"/>
      <c r="P273" s="903"/>
      <c r="Q273" s="903"/>
      <c r="R273" s="903"/>
      <c r="S273" s="903"/>
      <c r="T273" s="630"/>
    </row>
    <row r="274" spans="4:20" s="467" customFormat="1" x14ac:dyDescent="0.2">
      <c r="D274" s="630"/>
      <c r="L274" s="630"/>
      <c r="M274" s="903"/>
      <c r="N274" s="903"/>
      <c r="O274" s="903"/>
      <c r="P274" s="903"/>
      <c r="Q274" s="903"/>
      <c r="R274" s="903"/>
      <c r="S274" s="903"/>
      <c r="T274" s="630"/>
    </row>
    <row r="275" spans="4:20" s="467" customFormat="1" x14ac:dyDescent="0.2">
      <c r="D275" s="630"/>
      <c r="L275" s="630"/>
      <c r="M275" s="903"/>
      <c r="N275" s="903"/>
      <c r="O275" s="903"/>
      <c r="P275" s="903"/>
      <c r="Q275" s="903"/>
      <c r="R275" s="903"/>
      <c r="S275" s="903"/>
      <c r="T275" s="630"/>
    </row>
    <row r="276" spans="4:20" s="467" customFormat="1" x14ac:dyDescent="0.2">
      <c r="D276" s="630"/>
      <c r="L276" s="630"/>
      <c r="M276" s="903"/>
      <c r="N276" s="903"/>
      <c r="O276" s="903"/>
      <c r="P276" s="903"/>
      <c r="Q276" s="903"/>
      <c r="R276" s="903"/>
      <c r="S276" s="903"/>
      <c r="T276" s="630"/>
    </row>
    <row r="277" spans="4:20" s="467" customFormat="1" x14ac:dyDescent="0.2">
      <c r="D277" s="630"/>
      <c r="L277" s="630"/>
      <c r="M277" s="903"/>
      <c r="N277" s="903"/>
      <c r="O277" s="903"/>
      <c r="P277" s="903"/>
      <c r="Q277" s="903"/>
      <c r="R277" s="903"/>
      <c r="S277" s="903"/>
      <c r="T277" s="630"/>
    </row>
    <row r="278" spans="4:20" s="467" customFormat="1" x14ac:dyDescent="0.2">
      <c r="D278" s="630"/>
      <c r="L278" s="630"/>
      <c r="M278" s="903"/>
      <c r="N278" s="903"/>
      <c r="O278" s="903"/>
      <c r="P278" s="903"/>
      <c r="Q278" s="903"/>
      <c r="R278" s="903"/>
      <c r="S278" s="903"/>
      <c r="T278" s="630"/>
    </row>
    <row r="279" spans="4:20" s="467" customFormat="1" x14ac:dyDescent="0.2">
      <c r="D279" s="630"/>
      <c r="L279" s="630"/>
      <c r="M279" s="903"/>
      <c r="N279" s="903"/>
      <c r="O279" s="903"/>
      <c r="P279" s="903"/>
      <c r="Q279" s="903"/>
      <c r="R279" s="903"/>
      <c r="S279" s="903"/>
      <c r="T279" s="630"/>
    </row>
    <row r="280" spans="4:20" s="467" customFormat="1" x14ac:dyDescent="0.2">
      <c r="D280" s="630"/>
      <c r="L280" s="630"/>
      <c r="M280" s="903"/>
      <c r="N280" s="903"/>
      <c r="O280" s="903"/>
      <c r="P280" s="903"/>
      <c r="Q280" s="903"/>
      <c r="R280" s="903"/>
      <c r="S280" s="903"/>
      <c r="T280" s="630"/>
    </row>
    <row r="281" spans="4:20" s="467" customFormat="1" x14ac:dyDescent="0.2">
      <c r="D281" s="630"/>
      <c r="L281" s="630"/>
      <c r="M281" s="903"/>
      <c r="N281" s="903"/>
      <c r="O281" s="903"/>
      <c r="P281" s="903"/>
      <c r="Q281" s="903"/>
      <c r="R281" s="903"/>
      <c r="S281" s="903"/>
      <c r="T281" s="630"/>
    </row>
    <row r="282" spans="4:20" s="467" customFormat="1" x14ac:dyDescent="0.2">
      <c r="D282" s="630"/>
      <c r="L282" s="630"/>
      <c r="M282" s="903"/>
      <c r="N282" s="903"/>
      <c r="O282" s="903"/>
      <c r="P282" s="903"/>
      <c r="Q282" s="903"/>
      <c r="R282" s="903"/>
      <c r="S282" s="903"/>
      <c r="T282" s="630"/>
    </row>
    <row r="283" spans="4:20" s="467" customFormat="1" x14ac:dyDescent="0.2">
      <c r="D283" s="630"/>
      <c r="L283" s="630"/>
      <c r="M283" s="903"/>
      <c r="N283" s="903"/>
      <c r="O283" s="903"/>
      <c r="P283" s="903"/>
      <c r="Q283" s="903"/>
      <c r="R283" s="903"/>
      <c r="S283" s="903"/>
      <c r="T283" s="630"/>
    </row>
    <row r="284" spans="4:20" s="467" customFormat="1" x14ac:dyDescent="0.2">
      <c r="D284" s="630"/>
      <c r="L284" s="630"/>
      <c r="M284" s="903"/>
      <c r="N284" s="903"/>
      <c r="O284" s="903"/>
      <c r="P284" s="903"/>
      <c r="Q284" s="903"/>
      <c r="R284" s="903"/>
      <c r="S284" s="903"/>
      <c r="T284" s="630"/>
    </row>
    <row r="285" spans="4:20" s="467" customFormat="1" x14ac:dyDescent="0.2">
      <c r="D285" s="630"/>
      <c r="L285" s="630"/>
      <c r="M285" s="903"/>
      <c r="N285" s="903"/>
      <c r="O285" s="903"/>
      <c r="P285" s="903"/>
      <c r="Q285" s="903"/>
      <c r="R285" s="903"/>
      <c r="S285" s="903"/>
      <c r="T285" s="630"/>
    </row>
    <row r="286" spans="4:20" s="467" customFormat="1" x14ac:dyDescent="0.2">
      <c r="D286" s="630"/>
      <c r="L286" s="630"/>
      <c r="M286" s="903"/>
      <c r="N286" s="903"/>
      <c r="O286" s="903"/>
      <c r="P286" s="903"/>
      <c r="Q286" s="903"/>
      <c r="R286" s="903"/>
      <c r="S286" s="903"/>
      <c r="T286" s="630"/>
    </row>
    <row r="287" spans="4:20" s="467" customFormat="1" x14ac:dyDescent="0.2">
      <c r="D287" s="630"/>
      <c r="L287" s="630"/>
      <c r="M287" s="903"/>
      <c r="N287" s="903"/>
      <c r="O287" s="903"/>
      <c r="P287" s="903"/>
      <c r="Q287" s="903"/>
      <c r="R287" s="903"/>
      <c r="S287" s="903"/>
      <c r="T287" s="630"/>
    </row>
    <row r="288" spans="4:20" s="467" customFormat="1" x14ac:dyDescent="0.2">
      <c r="D288" s="630"/>
      <c r="L288" s="630"/>
      <c r="M288" s="903"/>
      <c r="N288" s="903"/>
      <c r="O288" s="903"/>
      <c r="P288" s="903"/>
      <c r="Q288" s="903"/>
      <c r="R288" s="903"/>
      <c r="S288" s="903"/>
      <c r="T288" s="630"/>
    </row>
    <row r="289" spans="4:20" s="467" customFormat="1" x14ac:dyDescent="0.2">
      <c r="D289" s="630"/>
      <c r="L289" s="630"/>
      <c r="M289" s="903"/>
      <c r="N289" s="903"/>
      <c r="O289" s="903"/>
      <c r="P289" s="903"/>
      <c r="Q289" s="903"/>
      <c r="R289" s="903"/>
      <c r="S289" s="903"/>
      <c r="T289" s="630"/>
    </row>
    <row r="290" spans="4:20" s="467" customFormat="1" x14ac:dyDescent="0.2">
      <c r="D290" s="630"/>
      <c r="L290" s="630"/>
      <c r="M290" s="903"/>
      <c r="N290" s="903"/>
      <c r="O290" s="903"/>
      <c r="P290" s="903"/>
      <c r="Q290" s="903"/>
      <c r="R290" s="903"/>
      <c r="S290" s="903"/>
      <c r="T290" s="630"/>
    </row>
    <row r="291" spans="4:20" s="467" customFormat="1" x14ac:dyDescent="0.2">
      <c r="D291" s="630"/>
      <c r="L291" s="630"/>
      <c r="M291" s="903"/>
      <c r="N291" s="903"/>
      <c r="O291" s="903"/>
      <c r="P291" s="903"/>
      <c r="Q291" s="903"/>
      <c r="R291" s="903"/>
      <c r="S291" s="903"/>
      <c r="T291" s="630"/>
    </row>
    <row r="292" spans="4:20" s="467" customFormat="1" x14ac:dyDescent="0.2">
      <c r="D292" s="630"/>
      <c r="L292" s="630"/>
      <c r="M292" s="903"/>
      <c r="N292" s="903"/>
      <c r="O292" s="903"/>
      <c r="P292" s="903"/>
      <c r="Q292" s="903"/>
      <c r="R292" s="903"/>
      <c r="S292" s="903"/>
      <c r="T292" s="630"/>
    </row>
    <row r="293" spans="4:20" s="467" customFormat="1" x14ac:dyDescent="0.2">
      <c r="D293" s="630"/>
      <c r="L293" s="630"/>
      <c r="M293" s="903"/>
      <c r="N293" s="903"/>
      <c r="O293" s="903"/>
      <c r="P293" s="903"/>
      <c r="Q293" s="903"/>
      <c r="R293" s="903"/>
      <c r="S293" s="903"/>
      <c r="T293" s="630"/>
    </row>
    <row r="294" spans="4:20" s="467" customFormat="1" x14ac:dyDescent="0.2">
      <c r="D294" s="630"/>
      <c r="L294" s="630"/>
      <c r="M294" s="903"/>
      <c r="N294" s="903"/>
      <c r="O294" s="903"/>
      <c r="P294" s="903"/>
      <c r="Q294" s="903"/>
      <c r="R294" s="903"/>
      <c r="S294" s="903"/>
      <c r="T294" s="630"/>
    </row>
    <row r="295" spans="4:20" s="467" customFormat="1" x14ac:dyDescent="0.2">
      <c r="D295" s="630"/>
      <c r="L295" s="630"/>
      <c r="M295" s="903"/>
      <c r="N295" s="903"/>
      <c r="O295" s="903"/>
      <c r="P295" s="903"/>
      <c r="Q295" s="903"/>
      <c r="R295" s="903"/>
      <c r="S295" s="903"/>
      <c r="T295" s="630"/>
    </row>
    <row r="296" spans="4:20" s="467" customFormat="1" x14ac:dyDescent="0.2">
      <c r="D296" s="630"/>
      <c r="L296" s="630"/>
      <c r="M296" s="903"/>
      <c r="N296" s="903"/>
      <c r="O296" s="903"/>
      <c r="P296" s="903"/>
      <c r="Q296" s="903"/>
      <c r="R296" s="903"/>
      <c r="S296" s="903"/>
      <c r="T296" s="630"/>
    </row>
    <row r="297" spans="4:20" s="467" customFormat="1" x14ac:dyDescent="0.2">
      <c r="D297" s="630"/>
      <c r="L297" s="630"/>
      <c r="M297" s="903"/>
      <c r="N297" s="903"/>
      <c r="O297" s="903"/>
      <c r="P297" s="903"/>
      <c r="Q297" s="903"/>
      <c r="R297" s="903"/>
      <c r="S297" s="903"/>
      <c r="T297" s="630"/>
    </row>
    <row r="298" spans="4:20" s="467" customFormat="1" x14ac:dyDescent="0.2">
      <c r="D298" s="630"/>
      <c r="L298" s="630"/>
      <c r="M298" s="903"/>
      <c r="N298" s="903"/>
      <c r="O298" s="903"/>
      <c r="P298" s="903"/>
      <c r="Q298" s="903"/>
      <c r="R298" s="903"/>
      <c r="S298" s="903"/>
      <c r="T298" s="630"/>
    </row>
    <row r="299" spans="4:20" s="467" customFormat="1" x14ac:dyDescent="0.2">
      <c r="D299" s="630"/>
      <c r="L299" s="630"/>
      <c r="M299" s="903"/>
      <c r="N299" s="903"/>
      <c r="O299" s="903"/>
      <c r="P299" s="903"/>
      <c r="Q299" s="903"/>
      <c r="R299" s="903"/>
      <c r="S299" s="903"/>
      <c r="T299" s="630"/>
    </row>
    <row r="300" spans="4:20" s="467" customFormat="1" x14ac:dyDescent="0.2">
      <c r="D300" s="630"/>
      <c r="L300" s="630"/>
      <c r="M300" s="903"/>
      <c r="N300" s="903"/>
      <c r="O300" s="903"/>
      <c r="P300" s="903"/>
      <c r="Q300" s="903"/>
      <c r="R300" s="903"/>
      <c r="S300" s="903"/>
      <c r="T300" s="630"/>
    </row>
    <row r="301" spans="4:20" s="467" customFormat="1" x14ac:dyDescent="0.2">
      <c r="D301" s="630"/>
      <c r="L301" s="630"/>
      <c r="M301" s="903"/>
      <c r="N301" s="903"/>
      <c r="O301" s="903"/>
      <c r="P301" s="903"/>
      <c r="Q301" s="903"/>
      <c r="R301" s="903"/>
      <c r="S301" s="903"/>
      <c r="T301" s="630"/>
    </row>
    <row r="302" spans="4:20" s="467" customFormat="1" x14ac:dyDescent="0.2">
      <c r="D302" s="630"/>
      <c r="L302" s="630"/>
      <c r="M302" s="903"/>
      <c r="N302" s="903"/>
      <c r="O302" s="903"/>
      <c r="P302" s="903"/>
      <c r="Q302" s="903"/>
      <c r="R302" s="903"/>
      <c r="S302" s="903"/>
      <c r="T302" s="630"/>
    </row>
    <row r="303" spans="4:20" s="467" customFormat="1" x14ac:dyDescent="0.2">
      <c r="D303" s="630"/>
      <c r="L303" s="630"/>
      <c r="M303" s="903"/>
      <c r="N303" s="903"/>
      <c r="O303" s="903"/>
      <c r="P303" s="903"/>
      <c r="Q303" s="903"/>
      <c r="R303" s="903"/>
      <c r="S303" s="903"/>
      <c r="T303" s="630"/>
    </row>
    <row r="304" spans="4:20" s="467" customFormat="1" x14ac:dyDescent="0.2">
      <c r="D304" s="630"/>
      <c r="L304" s="630"/>
      <c r="M304" s="903"/>
      <c r="N304" s="903"/>
      <c r="O304" s="903"/>
      <c r="P304" s="903"/>
      <c r="Q304" s="903"/>
      <c r="R304" s="903"/>
      <c r="S304" s="903"/>
      <c r="T304" s="630"/>
    </row>
    <row r="305" spans="4:20" s="467" customFormat="1" x14ac:dyDescent="0.2">
      <c r="D305" s="630"/>
      <c r="L305" s="630"/>
      <c r="M305" s="903"/>
      <c r="N305" s="903"/>
      <c r="O305" s="903"/>
      <c r="P305" s="903"/>
      <c r="Q305" s="903"/>
      <c r="R305" s="903"/>
      <c r="S305" s="903"/>
      <c r="T305" s="630"/>
    </row>
    <row r="306" spans="4:20" s="467" customFormat="1" x14ac:dyDescent="0.2">
      <c r="D306" s="630"/>
      <c r="L306" s="630"/>
      <c r="M306" s="903"/>
      <c r="N306" s="903"/>
      <c r="O306" s="903"/>
      <c r="P306" s="903"/>
      <c r="Q306" s="903"/>
      <c r="R306" s="903"/>
      <c r="S306" s="903"/>
      <c r="T306" s="630"/>
    </row>
    <row r="307" spans="4:20" s="467" customFormat="1" x14ac:dyDescent="0.2">
      <c r="D307" s="630"/>
      <c r="L307" s="630"/>
      <c r="M307" s="903"/>
      <c r="N307" s="903"/>
      <c r="O307" s="903"/>
      <c r="P307" s="903"/>
      <c r="Q307" s="903"/>
      <c r="R307" s="903"/>
      <c r="S307" s="903"/>
      <c r="T307" s="630"/>
    </row>
    <row r="308" spans="4:20" s="467" customFormat="1" x14ac:dyDescent="0.2">
      <c r="D308" s="630"/>
      <c r="L308" s="630"/>
      <c r="M308" s="903"/>
      <c r="N308" s="903"/>
      <c r="O308" s="903"/>
      <c r="P308" s="903"/>
      <c r="Q308" s="903"/>
      <c r="R308" s="903"/>
      <c r="S308" s="903"/>
      <c r="T308" s="630"/>
    </row>
    <row r="309" spans="4:20" s="467" customFormat="1" x14ac:dyDescent="0.2">
      <c r="D309" s="630"/>
      <c r="L309" s="630"/>
      <c r="M309" s="903"/>
      <c r="N309" s="903"/>
      <c r="O309" s="903"/>
      <c r="P309" s="903"/>
      <c r="Q309" s="903"/>
      <c r="R309" s="903"/>
      <c r="S309" s="903"/>
      <c r="T309" s="630"/>
    </row>
    <row r="310" spans="4:20" s="467" customFormat="1" x14ac:dyDescent="0.2">
      <c r="D310" s="630"/>
      <c r="L310" s="630"/>
      <c r="M310" s="903"/>
      <c r="N310" s="903"/>
      <c r="O310" s="903"/>
      <c r="P310" s="903"/>
      <c r="Q310" s="903"/>
      <c r="R310" s="903"/>
      <c r="S310" s="903"/>
      <c r="T310" s="630"/>
    </row>
    <row r="311" spans="4:20" s="467" customFormat="1" x14ac:dyDescent="0.2">
      <c r="D311" s="630"/>
      <c r="L311" s="630"/>
      <c r="M311" s="903"/>
      <c r="N311" s="903"/>
      <c r="O311" s="903"/>
      <c r="P311" s="903"/>
      <c r="Q311" s="903"/>
      <c r="R311" s="903"/>
      <c r="S311" s="903"/>
      <c r="T311" s="630"/>
    </row>
    <row r="312" spans="4:20" s="467" customFormat="1" x14ac:dyDescent="0.2">
      <c r="D312" s="630"/>
      <c r="L312" s="630"/>
      <c r="M312" s="903"/>
      <c r="N312" s="903"/>
      <c r="O312" s="903"/>
      <c r="P312" s="903"/>
      <c r="Q312" s="903"/>
      <c r="R312" s="903"/>
      <c r="S312" s="903"/>
      <c r="T312" s="630"/>
    </row>
    <row r="313" spans="4:20" s="467" customFormat="1" x14ac:dyDescent="0.2">
      <c r="D313" s="630"/>
      <c r="L313" s="630"/>
      <c r="M313" s="903"/>
      <c r="N313" s="903"/>
      <c r="O313" s="903"/>
      <c r="P313" s="903"/>
      <c r="Q313" s="903"/>
      <c r="R313" s="903"/>
      <c r="S313" s="903"/>
      <c r="T313" s="630"/>
    </row>
    <row r="314" spans="4:20" s="467" customFormat="1" x14ac:dyDescent="0.2">
      <c r="D314" s="630"/>
      <c r="L314" s="630"/>
      <c r="M314" s="903"/>
      <c r="N314" s="903"/>
      <c r="O314" s="903"/>
      <c r="P314" s="903"/>
      <c r="Q314" s="903"/>
      <c r="R314" s="903"/>
      <c r="S314" s="903"/>
      <c r="T314" s="630"/>
    </row>
    <row r="315" spans="4:20" s="467" customFormat="1" x14ac:dyDescent="0.2">
      <c r="D315" s="630"/>
      <c r="L315" s="630"/>
      <c r="M315" s="903"/>
      <c r="N315" s="903"/>
      <c r="O315" s="903"/>
      <c r="P315" s="903"/>
      <c r="Q315" s="903"/>
      <c r="R315" s="903"/>
      <c r="S315" s="903"/>
      <c r="T315" s="630"/>
    </row>
    <row r="316" spans="4:20" s="467" customFormat="1" x14ac:dyDescent="0.2">
      <c r="D316" s="630"/>
      <c r="L316" s="630"/>
      <c r="M316" s="903"/>
      <c r="N316" s="903"/>
      <c r="O316" s="903"/>
      <c r="P316" s="903"/>
      <c r="Q316" s="903"/>
      <c r="R316" s="903"/>
      <c r="S316" s="903"/>
      <c r="T316" s="630"/>
    </row>
    <row r="317" spans="4:20" s="467" customFormat="1" x14ac:dyDescent="0.2">
      <c r="D317" s="630"/>
      <c r="L317" s="630"/>
      <c r="M317" s="903"/>
      <c r="N317" s="903"/>
      <c r="O317" s="903"/>
      <c r="P317" s="903"/>
      <c r="Q317" s="903"/>
      <c r="R317" s="903"/>
      <c r="S317" s="903"/>
      <c r="T317" s="630"/>
    </row>
    <row r="318" spans="4:20" s="467" customFormat="1" x14ac:dyDescent="0.2">
      <c r="D318" s="630"/>
      <c r="L318" s="630"/>
      <c r="M318" s="903"/>
      <c r="N318" s="903"/>
      <c r="O318" s="903"/>
      <c r="P318" s="903"/>
      <c r="Q318" s="903"/>
      <c r="R318" s="903"/>
      <c r="S318" s="903"/>
      <c r="T318" s="630"/>
    </row>
    <row r="319" spans="4:20" s="467" customFormat="1" x14ac:dyDescent="0.2">
      <c r="D319" s="630"/>
      <c r="L319" s="630"/>
      <c r="M319" s="903"/>
      <c r="N319" s="903"/>
      <c r="O319" s="903"/>
      <c r="P319" s="903"/>
      <c r="Q319" s="903"/>
      <c r="R319" s="903"/>
      <c r="S319" s="903"/>
      <c r="T319" s="630"/>
    </row>
    <row r="320" spans="4:20" s="467" customFormat="1" x14ac:dyDescent="0.2">
      <c r="D320" s="630"/>
      <c r="L320" s="630"/>
      <c r="M320" s="903"/>
      <c r="N320" s="903"/>
      <c r="O320" s="903"/>
      <c r="P320" s="903"/>
      <c r="Q320" s="903"/>
      <c r="R320" s="903"/>
      <c r="S320" s="903"/>
      <c r="T320" s="630"/>
    </row>
    <row r="321" spans="4:20" s="467" customFormat="1" x14ac:dyDescent="0.2">
      <c r="D321" s="630"/>
      <c r="L321" s="630"/>
      <c r="M321" s="903"/>
      <c r="N321" s="903"/>
      <c r="O321" s="903"/>
      <c r="P321" s="903"/>
      <c r="Q321" s="903"/>
      <c r="R321" s="903"/>
      <c r="S321" s="903"/>
      <c r="T321" s="630"/>
    </row>
    <row r="322" spans="4:20" s="467" customFormat="1" x14ac:dyDescent="0.2">
      <c r="D322" s="630"/>
      <c r="L322" s="630"/>
      <c r="M322" s="903"/>
      <c r="N322" s="903"/>
      <c r="O322" s="903"/>
      <c r="P322" s="903"/>
      <c r="Q322" s="903"/>
      <c r="R322" s="903"/>
      <c r="S322" s="903"/>
      <c r="T322" s="630"/>
    </row>
    <row r="323" spans="4:20" s="467" customFormat="1" x14ac:dyDescent="0.2">
      <c r="D323" s="630"/>
      <c r="L323" s="630"/>
      <c r="M323" s="903"/>
      <c r="N323" s="903"/>
      <c r="O323" s="903"/>
      <c r="P323" s="903"/>
      <c r="Q323" s="903"/>
      <c r="R323" s="903"/>
      <c r="S323" s="903"/>
      <c r="T323" s="630"/>
    </row>
    <row r="324" spans="4:20" s="467" customFormat="1" x14ac:dyDescent="0.2">
      <c r="D324" s="630"/>
      <c r="L324" s="630"/>
      <c r="M324" s="903"/>
      <c r="N324" s="903"/>
      <c r="O324" s="903"/>
      <c r="P324" s="903"/>
      <c r="Q324" s="903"/>
      <c r="R324" s="903"/>
      <c r="S324" s="903"/>
      <c r="T324" s="630"/>
    </row>
    <row r="325" spans="4:20" s="467" customFormat="1" x14ac:dyDescent="0.2">
      <c r="D325" s="630"/>
      <c r="L325" s="630"/>
      <c r="M325" s="903"/>
      <c r="N325" s="903"/>
      <c r="O325" s="903"/>
      <c r="P325" s="903"/>
      <c r="Q325" s="903"/>
      <c r="R325" s="903"/>
      <c r="S325" s="903"/>
      <c r="T325" s="630"/>
    </row>
    <row r="326" spans="4:20" s="467" customFormat="1" x14ac:dyDescent="0.2">
      <c r="D326" s="630"/>
      <c r="L326" s="630"/>
      <c r="M326" s="903"/>
      <c r="N326" s="903"/>
      <c r="O326" s="903"/>
      <c r="P326" s="903"/>
      <c r="Q326" s="903"/>
      <c r="R326" s="903"/>
      <c r="S326" s="903"/>
      <c r="T326" s="630"/>
    </row>
    <row r="327" spans="4:20" s="467" customFormat="1" x14ac:dyDescent="0.2">
      <c r="D327" s="630"/>
      <c r="L327" s="630"/>
      <c r="M327" s="903"/>
      <c r="N327" s="903"/>
      <c r="O327" s="903"/>
      <c r="P327" s="903"/>
      <c r="Q327" s="903"/>
      <c r="R327" s="903"/>
      <c r="S327" s="903"/>
      <c r="T327" s="630"/>
    </row>
    <row r="328" spans="4:20" s="467" customFormat="1" x14ac:dyDescent="0.2">
      <c r="D328" s="630"/>
      <c r="L328" s="630"/>
      <c r="M328" s="903"/>
      <c r="N328" s="903"/>
      <c r="O328" s="903"/>
      <c r="P328" s="903"/>
      <c r="Q328" s="903"/>
      <c r="R328" s="903"/>
      <c r="S328" s="903"/>
      <c r="T328" s="630"/>
    </row>
    <row r="329" spans="4:20" s="467" customFormat="1" x14ac:dyDescent="0.2">
      <c r="D329" s="630"/>
      <c r="L329" s="630"/>
      <c r="M329" s="903"/>
      <c r="N329" s="903"/>
      <c r="O329" s="903"/>
      <c r="P329" s="903"/>
      <c r="Q329" s="903"/>
      <c r="R329" s="903"/>
      <c r="S329" s="903"/>
      <c r="T329" s="630"/>
    </row>
    <row r="330" spans="4:20" s="467" customFormat="1" x14ac:dyDescent="0.2">
      <c r="D330" s="630"/>
      <c r="L330" s="630"/>
      <c r="M330" s="903"/>
      <c r="N330" s="903"/>
      <c r="O330" s="903"/>
      <c r="P330" s="903"/>
      <c r="Q330" s="903"/>
      <c r="R330" s="903"/>
      <c r="S330" s="903"/>
      <c r="T330" s="630"/>
    </row>
    <row r="331" spans="4:20" s="467" customFormat="1" x14ac:dyDescent="0.2">
      <c r="D331" s="630"/>
      <c r="L331" s="630"/>
      <c r="M331" s="903"/>
      <c r="N331" s="903"/>
      <c r="O331" s="903"/>
      <c r="P331" s="903"/>
      <c r="Q331" s="903"/>
      <c r="R331" s="903"/>
      <c r="S331" s="903"/>
      <c r="T331" s="630"/>
    </row>
    <row r="332" spans="4:20" s="467" customFormat="1" x14ac:dyDescent="0.2">
      <c r="D332" s="630"/>
      <c r="L332" s="630"/>
      <c r="M332" s="903"/>
      <c r="N332" s="903"/>
      <c r="O332" s="903"/>
      <c r="P332" s="903"/>
      <c r="Q332" s="903"/>
      <c r="R332" s="903"/>
      <c r="S332" s="903"/>
      <c r="T332" s="630"/>
    </row>
    <row r="333" spans="4:20" s="467" customFormat="1" x14ac:dyDescent="0.2">
      <c r="D333" s="630"/>
      <c r="L333" s="630"/>
      <c r="M333" s="903"/>
      <c r="N333" s="903"/>
      <c r="O333" s="903"/>
      <c r="P333" s="903"/>
      <c r="Q333" s="903"/>
      <c r="R333" s="903"/>
      <c r="S333" s="903"/>
      <c r="T333" s="630"/>
    </row>
    <row r="334" spans="4:20" s="467" customFormat="1" x14ac:dyDescent="0.2">
      <c r="D334" s="630"/>
      <c r="L334" s="630"/>
      <c r="M334" s="903"/>
      <c r="N334" s="903"/>
      <c r="O334" s="903"/>
      <c r="P334" s="903"/>
      <c r="Q334" s="903"/>
      <c r="R334" s="903"/>
      <c r="S334" s="903"/>
      <c r="T334" s="630"/>
    </row>
    <row r="335" spans="4:20" s="467" customFormat="1" x14ac:dyDescent="0.2">
      <c r="D335" s="630"/>
      <c r="L335" s="630"/>
      <c r="M335" s="903"/>
      <c r="N335" s="903"/>
      <c r="O335" s="903"/>
      <c r="P335" s="903"/>
      <c r="Q335" s="903"/>
      <c r="R335" s="903"/>
      <c r="S335" s="903"/>
      <c r="T335" s="630"/>
    </row>
    <row r="336" spans="4:20" s="467" customFormat="1" x14ac:dyDescent="0.2">
      <c r="D336" s="630"/>
      <c r="L336" s="630"/>
      <c r="M336" s="903"/>
      <c r="N336" s="903"/>
      <c r="O336" s="903"/>
      <c r="P336" s="903"/>
      <c r="Q336" s="903"/>
      <c r="R336" s="903"/>
      <c r="S336" s="903"/>
      <c r="T336" s="630"/>
    </row>
    <row r="337" spans="4:20" s="467" customFormat="1" x14ac:dyDescent="0.2">
      <c r="D337" s="630"/>
      <c r="L337" s="630"/>
      <c r="M337" s="903"/>
      <c r="N337" s="903"/>
      <c r="O337" s="903"/>
      <c r="P337" s="903"/>
      <c r="Q337" s="903"/>
      <c r="R337" s="903"/>
      <c r="S337" s="903"/>
      <c r="T337" s="630"/>
    </row>
    <row r="338" spans="4:20" s="467" customFormat="1" x14ac:dyDescent="0.2">
      <c r="D338" s="630"/>
      <c r="L338" s="630"/>
      <c r="M338" s="903"/>
      <c r="N338" s="903"/>
      <c r="O338" s="903"/>
      <c r="P338" s="903"/>
      <c r="Q338" s="903"/>
      <c r="R338" s="903"/>
      <c r="S338" s="903"/>
      <c r="T338" s="630"/>
    </row>
    <row r="339" spans="4:20" s="467" customFormat="1" x14ac:dyDescent="0.2">
      <c r="D339" s="630"/>
      <c r="L339" s="630"/>
      <c r="M339" s="903"/>
      <c r="N339" s="903"/>
      <c r="O339" s="903"/>
      <c r="P339" s="903"/>
      <c r="Q339" s="903"/>
      <c r="R339" s="903"/>
      <c r="S339" s="903"/>
      <c r="T339" s="630"/>
    </row>
    <row r="340" spans="4:20" s="467" customFormat="1" x14ac:dyDescent="0.2">
      <c r="D340" s="630"/>
      <c r="L340" s="630"/>
      <c r="M340" s="903"/>
      <c r="N340" s="903"/>
      <c r="O340" s="903"/>
      <c r="P340" s="903"/>
      <c r="Q340" s="903"/>
      <c r="R340" s="903"/>
      <c r="S340" s="903"/>
      <c r="T340" s="630"/>
    </row>
    <row r="341" spans="4:20" s="467" customFormat="1" x14ac:dyDescent="0.2">
      <c r="D341" s="630"/>
      <c r="L341" s="630"/>
      <c r="M341" s="903"/>
      <c r="N341" s="903"/>
      <c r="O341" s="903"/>
      <c r="P341" s="903"/>
      <c r="Q341" s="903"/>
      <c r="R341" s="903"/>
      <c r="S341" s="903"/>
      <c r="T341" s="630"/>
    </row>
    <row r="342" spans="4:20" s="467" customFormat="1" x14ac:dyDescent="0.2">
      <c r="D342" s="630"/>
      <c r="L342" s="630"/>
      <c r="M342" s="903"/>
      <c r="N342" s="903"/>
      <c r="O342" s="903"/>
      <c r="P342" s="903"/>
      <c r="Q342" s="903"/>
      <c r="R342" s="903"/>
      <c r="S342" s="903"/>
      <c r="T342" s="630"/>
    </row>
    <row r="343" spans="4:20" s="467" customFormat="1" x14ac:dyDescent="0.2">
      <c r="D343" s="630"/>
      <c r="L343" s="630"/>
      <c r="M343" s="903"/>
      <c r="N343" s="903"/>
      <c r="O343" s="903"/>
      <c r="P343" s="903"/>
      <c r="Q343" s="903"/>
      <c r="R343" s="903"/>
      <c r="S343" s="903"/>
      <c r="T343" s="630"/>
    </row>
    <row r="344" spans="4:20" s="467" customFormat="1" x14ac:dyDescent="0.2">
      <c r="D344" s="630"/>
      <c r="L344" s="630"/>
      <c r="M344" s="903"/>
      <c r="N344" s="903"/>
      <c r="O344" s="903"/>
      <c r="P344" s="903"/>
      <c r="Q344" s="903"/>
      <c r="R344" s="903"/>
      <c r="S344" s="903"/>
      <c r="T344" s="630"/>
    </row>
    <row r="345" spans="4:20" s="467" customFormat="1" x14ac:dyDescent="0.2">
      <c r="D345" s="630"/>
      <c r="L345" s="630"/>
      <c r="M345" s="903"/>
      <c r="N345" s="903"/>
      <c r="O345" s="903"/>
      <c r="P345" s="903"/>
      <c r="Q345" s="903"/>
      <c r="R345" s="903"/>
      <c r="S345" s="903"/>
      <c r="T345" s="630"/>
    </row>
    <row r="346" spans="4:20" s="467" customFormat="1" x14ac:dyDescent="0.2">
      <c r="D346" s="630"/>
      <c r="L346" s="630"/>
      <c r="M346" s="903"/>
      <c r="N346" s="903"/>
      <c r="O346" s="903"/>
      <c r="P346" s="903"/>
      <c r="Q346" s="903"/>
      <c r="R346" s="903"/>
      <c r="S346" s="903"/>
      <c r="T346" s="630"/>
    </row>
    <row r="347" spans="4:20" s="467" customFormat="1" x14ac:dyDescent="0.2">
      <c r="D347" s="630"/>
      <c r="L347" s="630"/>
      <c r="M347" s="903"/>
      <c r="N347" s="903"/>
      <c r="O347" s="903"/>
      <c r="P347" s="903"/>
      <c r="Q347" s="903"/>
      <c r="R347" s="903"/>
      <c r="S347" s="903"/>
      <c r="T347" s="630"/>
    </row>
    <row r="348" spans="4:20" s="467" customFormat="1" x14ac:dyDescent="0.2">
      <c r="D348" s="630"/>
      <c r="L348" s="630"/>
      <c r="M348" s="903"/>
      <c r="N348" s="903"/>
      <c r="O348" s="903"/>
      <c r="P348" s="903"/>
      <c r="Q348" s="903"/>
      <c r="R348" s="903"/>
      <c r="S348" s="903"/>
      <c r="T348" s="630"/>
    </row>
    <row r="349" spans="4:20" s="467" customFormat="1" x14ac:dyDescent="0.2">
      <c r="D349" s="630"/>
      <c r="L349" s="630"/>
      <c r="M349" s="903"/>
      <c r="N349" s="903"/>
      <c r="O349" s="903"/>
      <c r="P349" s="903"/>
      <c r="Q349" s="903"/>
      <c r="R349" s="903"/>
      <c r="S349" s="903"/>
      <c r="T349" s="630"/>
    </row>
    <row r="350" spans="4:20" s="467" customFormat="1" x14ac:dyDescent="0.2">
      <c r="D350" s="630"/>
      <c r="L350" s="630"/>
      <c r="M350" s="903"/>
      <c r="N350" s="903"/>
      <c r="O350" s="903"/>
      <c r="P350" s="903"/>
      <c r="Q350" s="903"/>
      <c r="R350" s="903"/>
      <c r="S350" s="903"/>
      <c r="T350" s="630"/>
    </row>
    <row r="351" spans="4:20" s="467" customFormat="1" x14ac:dyDescent="0.2">
      <c r="D351" s="630"/>
      <c r="L351" s="630"/>
      <c r="M351" s="903"/>
      <c r="N351" s="903"/>
      <c r="O351" s="903"/>
      <c r="P351" s="903"/>
      <c r="Q351" s="903"/>
      <c r="R351" s="903"/>
      <c r="S351" s="903"/>
      <c r="T351" s="630"/>
    </row>
    <row r="352" spans="4:20" s="467" customFormat="1" x14ac:dyDescent="0.2">
      <c r="D352" s="630"/>
      <c r="L352" s="630"/>
      <c r="M352" s="903"/>
      <c r="N352" s="903"/>
      <c r="O352" s="903"/>
      <c r="P352" s="903"/>
      <c r="Q352" s="903"/>
      <c r="R352" s="903"/>
      <c r="S352" s="903"/>
      <c r="T352" s="630"/>
    </row>
    <row r="353" spans="4:20" s="467" customFormat="1" x14ac:dyDescent="0.2">
      <c r="D353" s="630"/>
      <c r="L353" s="630"/>
      <c r="M353" s="903"/>
      <c r="N353" s="903"/>
      <c r="O353" s="903"/>
      <c r="P353" s="903"/>
      <c r="Q353" s="903"/>
      <c r="R353" s="903"/>
      <c r="S353" s="903"/>
      <c r="T353" s="630"/>
    </row>
    <row r="354" spans="4:20" s="467" customFormat="1" x14ac:dyDescent="0.2">
      <c r="D354" s="630"/>
      <c r="L354" s="630"/>
      <c r="M354" s="903"/>
      <c r="N354" s="903"/>
      <c r="O354" s="903"/>
      <c r="P354" s="903"/>
      <c r="Q354" s="903"/>
      <c r="R354" s="903"/>
      <c r="S354" s="903"/>
      <c r="T354" s="630"/>
    </row>
    <row r="355" spans="4:20" s="467" customFormat="1" x14ac:dyDescent="0.2">
      <c r="D355" s="630"/>
      <c r="L355" s="630"/>
      <c r="M355" s="903"/>
      <c r="N355" s="903"/>
      <c r="O355" s="903"/>
      <c r="P355" s="903"/>
      <c r="Q355" s="903"/>
      <c r="R355" s="903"/>
      <c r="S355" s="903"/>
      <c r="T355" s="630"/>
    </row>
    <row r="356" spans="4:20" s="467" customFormat="1" x14ac:dyDescent="0.2">
      <c r="D356" s="630"/>
      <c r="L356" s="630"/>
      <c r="M356" s="903"/>
      <c r="N356" s="903"/>
      <c r="O356" s="903"/>
      <c r="P356" s="903"/>
      <c r="Q356" s="903"/>
      <c r="R356" s="903"/>
      <c r="S356" s="903"/>
      <c r="T356" s="630"/>
    </row>
    <row r="357" spans="4:20" s="467" customFormat="1" x14ac:dyDescent="0.2">
      <c r="D357" s="630"/>
      <c r="L357" s="630"/>
      <c r="M357" s="903"/>
      <c r="N357" s="903"/>
      <c r="O357" s="903"/>
      <c r="P357" s="903"/>
      <c r="Q357" s="903"/>
      <c r="R357" s="903"/>
      <c r="S357" s="903"/>
      <c r="T357" s="630"/>
    </row>
    <row r="358" spans="4:20" s="467" customFormat="1" x14ac:dyDescent="0.2">
      <c r="D358" s="630"/>
      <c r="L358" s="630"/>
      <c r="M358" s="903"/>
      <c r="N358" s="903"/>
      <c r="O358" s="903"/>
      <c r="P358" s="903"/>
      <c r="Q358" s="903"/>
      <c r="R358" s="903"/>
      <c r="S358" s="903"/>
      <c r="T358" s="630"/>
    </row>
    <row r="359" spans="4:20" s="467" customFormat="1" x14ac:dyDescent="0.2">
      <c r="D359" s="630"/>
      <c r="L359" s="630"/>
      <c r="M359" s="903"/>
      <c r="N359" s="903"/>
      <c r="O359" s="903"/>
      <c r="P359" s="903"/>
      <c r="Q359" s="903"/>
      <c r="R359" s="903"/>
      <c r="S359" s="903"/>
      <c r="T359" s="630"/>
    </row>
    <row r="360" spans="4:20" s="467" customFormat="1" x14ac:dyDescent="0.2">
      <c r="D360" s="630"/>
      <c r="L360" s="630"/>
      <c r="M360" s="903"/>
      <c r="N360" s="903"/>
      <c r="O360" s="903"/>
      <c r="P360" s="903"/>
      <c r="Q360" s="903"/>
      <c r="R360" s="903"/>
      <c r="S360" s="903"/>
      <c r="T360" s="630"/>
    </row>
    <row r="361" spans="4:20" s="467" customFormat="1" x14ac:dyDescent="0.2">
      <c r="D361" s="630"/>
      <c r="L361" s="630"/>
      <c r="M361" s="903"/>
      <c r="N361" s="903"/>
      <c r="O361" s="903"/>
      <c r="P361" s="903"/>
      <c r="Q361" s="903"/>
      <c r="R361" s="903"/>
      <c r="S361" s="903"/>
      <c r="T361" s="630"/>
    </row>
    <row r="362" spans="4:20" s="467" customFormat="1" x14ac:dyDescent="0.2">
      <c r="D362" s="630"/>
      <c r="L362" s="630"/>
      <c r="M362" s="903"/>
      <c r="N362" s="903"/>
      <c r="O362" s="903"/>
      <c r="P362" s="903"/>
      <c r="Q362" s="903"/>
      <c r="R362" s="903"/>
      <c r="S362" s="903"/>
      <c r="T362" s="630"/>
    </row>
    <row r="363" spans="4:20" s="467" customFormat="1" x14ac:dyDescent="0.2">
      <c r="D363" s="630"/>
      <c r="L363" s="630"/>
      <c r="M363" s="903"/>
      <c r="N363" s="903"/>
      <c r="O363" s="903"/>
      <c r="P363" s="903"/>
      <c r="Q363" s="903"/>
      <c r="R363" s="903"/>
      <c r="S363" s="903"/>
      <c r="T363" s="630"/>
    </row>
    <row r="364" spans="4:20" s="467" customFormat="1" x14ac:dyDescent="0.2">
      <c r="D364" s="630"/>
      <c r="L364" s="630"/>
      <c r="M364" s="903"/>
      <c r="N364" s="903"/>
      <c r="O364" s="903"/>
      <c r="P364" s="903"/>
      <c r="Q364" s="903"/>
      <c r="R364" s="903"/>
      <c r="S364" s="903"/>
      <c r="T364" s="630"/>
    </row>
    <row r="365" spans="4:20" s="467" customFormat="1" x14ac:dyDescent="0.2">
      <c r="D365" s="630"/>
      <c r="L365" s="630"/>
      <c r="M365" s="903"/>
      <c r="N365" s="903"/>
      <c r="O365" s="903"/>
      <c r="P365" s="903"/>
      <c r="Q365" s="903"/>
      <c r="R365" s="903"/>
      <c r="S365" s="903"/>
      <c r="T365" s="630"/>
    </row>
    <row r="366" spans="4:20" s="467" customFormat="1" x14ac:dyDescent="0.2">
      <c r="D366" s="630"/>
      <c r="L366" s="630"/>
      <c r="M366" s="903"/>
      <c r="N366" s="903"/>
      <c r="O366" s="903"/>
      <c r="P366" s="903"/>
      <c r="Q366" s="903"/>
      <c r="R366" s="903"/>
      <c r="S366" s="903"/>
      <c r="T366" s="630"/>
    </row>
    <row r="367" spans="4:20" s="467" customFormat="1" x14ac:dyDescent="0.2">
      <c r="D367" s="630"/>
      <c r="L367" s="630"/>
      <c r="M367" s="903"/>
      <c r="N367" s="903"/>
      <c r="O367" s="903"/>
      <c r="P367" s="903"/>
      <c r="Q367" s="903"/>
      <c r="R367" s="903"/>
      <c r="S367" s="903"/>
      <c r="T367" s="630"/>
    </row>
    <row r="368" spans="4:20" s="467" customFormat="1" x14ac:dyDescent="0.2">
      <c r="D368" s="630"/>
      <c r="L368" s="630"/>
      <c r="M368" s="903"/>
      <c r="N368" s="903"/>
      <c r="O368" s="903"/>
      <c r="P368" s="903"/>
      <c r="Q368" s="903"/>
      <c r="R368" s="903"/>
      <c r="S368" s="903"/>
      <c r="T368" s="630"/>
    </row>
    <row r="369" spans="4:20" s="467" customFormat="1" x14ac:dyDescent="0.2">
      <c r="D369" s="630"/>
      <c r="L369" s="630"/>
      <c r="M369" s="903"/>
      <c r="N369" s="903"/>
      <c r="O369" s="903"/>
      <c r="P369" s="903"/>
      <c r="Q369" s="903"/>
      <c r="R369" s="903"/>
      <c r="S369" s="903"/>
      <c r="T369" s="630"/>
    </row>
    <row r="370" spans="4:20" s="467" customFormat="1" x14ac:dyDescent="0.2">
      <c r="D370" s="630"/>
      <c r="L370" s="630"/>
      <c r="M370" s="903"/>
      <c r="N370" s="903"/>
      <c r="O370" s="903"/>
      <c r="P370" s="903"/>
      <c r="Q370" s="903"/>
      <c r="R370" s="903"/>
      <c r="S370" s="903"/>
      <c r="T370" s="630"/>
    </row>
    <row r="371" spans="4:20" s="467" customFormat="1" x14ac:dyDescent="0.2">
      <c r="D371" s="630"/>
      <c r="L371" s="630"/>
      <c r="M371" s="903"/>
      <c r="N371" s="903"/>
      <c r="O371" s="903"/>
      <c r="P371" s="903"/>
      <c r="Q371" s="903"/>
      <c r="R371" s="903"/>
      <c r="S371" s="903"/>
      <c r="T371" s="630"/>
    </row>
    <row r="372" spans="4:20" s="467" customFormat="1" x14ac:dyDescent="0.2">
      <c r="D372" s="630"/>
      <c r="L372" s="630"/>
      <c r="M372" s="903"/>
      <c r="N372" s="903"/>
      <c r="O372" s="903"/>
      <c r="P372" s="903"/>
      <c r="Q372" s="903"/>
      <c r="R372" s="903"/>
      <c r="S372" s="903"/>
      <c r="T372" s="630"/>
    </row>
    <row r="373" spans="4:20" s="467" customFormat="1" x14ac:dyDescent="0.2">
      <c r="D373" s="630"/>
      <c r="L373" s="630"/>
      <c r="M373" s="903"/>
      <c r="N373" s="903"/>
      <c r="O373" s="903"/>
      <c r="P373" s="903"/>
      <c r="Q373" s="903"/>
      <c r="R373" s="903"/>
      <c r="S373" s="903"/>
      <c r="T373" s="630"/>
    </row>
    <row r="374" spans="4:20" s="467" customFormat="1" x14ac:dyDescent="0.2">
      <c r="D374" s="630"/>
      <c r="L374" s="630"/>
      <c r="M374" s="903"/>
      <c r="N374" s="903"/>
      <c r="O374" s="903"/>
      <c r="P374" s="903"/>
      <c r="Q374" s="903"/>
      <c r="R374" s="903"/>
      <c r="S374" s="903"/>
      <c r="T374" s="630"/>
    </row>
    <row r="375" spans="4:20" s="467" customFormat="1" x14ac:dyDescent="0.2">
      <c r="D375" s="630"/>
      <c r="L375" s="630"/>
      <c r="M375" s="903"/>
      <c r="N375" s="903"/>
      <c r="O375" s="903"/>
      <c r="P375" s="903"/>
      <c r="Q375" s="903"/>
      <c r="R375" s="903"/>
      <c r="S375" s="903"/>
      <c r="T375" s="630"/>
    </row>
    <row r="376" spans="4:20" s="467" customFormat="1" x14ac:dyDescent="0.2">
      <c r="D376" s="630"/>
      <c r="L376" s="630"/>
      <c r="M376" s="903"/>
      <c r="N376" s="903"/>
      <c r="O376" s="903"/>
      <c r="P376" s="903"/>
      <c r="Q376" s="903"/>
      <c r="R376" s="903"/>
      <c r="S376" s="903"/>
      <c r="T376" s="630"/>
    </row>
    <row r="377" spans="4:20" s="467" customFormat="1" x14ac:dyDescent="0.2">
      <c r="D377" s="630"/>
      <c r="L377" s="630"/>
      <c r="M377" s="903"/>
      <c r="N377" s="903"/>
      <c r="O377" s="903"/>
      <c r="P377" s="903"/>
      <c r="Q377" s="903"/>
      <c r="R377" s="903"/>
      <c r="S377" s="903"/>
      <c r="T377" s="630"/>
    </row>
    <row r="378" spans="4:20" s="467" customFormat="1" x14ac:dyDescent="0.2">
      <c r="D378" s="630"/>
      <c r="L378" s="630"/>
      <c r="M378" s="903"/>
      <c r="N378" s="903"/>
      <c r="O378" s="903"/>
      <c r="P378" s="903"/>
      <c r="Q378" s="903"/>
      <c r="R378" s="903"/>
      <c r="S378" s="903"/>
      <c r="T378" s="630"/>
    </row>
    <row r="379" spans="4:20" s="467" customFormat="1" x14ac:dyDescent="0.2">
      <c r="D379" s="630"/>
      <c r="L379" s="630"/>
      <c r="M379" s="903"/>
      <c r="N379" s="903"/>
      <c r="O379" s="903"/>
      <c r="P379" s="903"/>
      <c r="Q379" s="903"/>
      <c r="R379" s="903"/>
      <c r="S379" s="903"/>
      <c r="T379" s="630"/>
    </row>
    <row r="380" spans="4:20" s="467" customFormat="1" x14ac:dyDescent="0.2">
      <c r="D380" s="630"/>
      <c r="L380" s="630"/>
      <c r="M380" s="903"/>
      <c r="N380" s="903"/>
      <c r="O380" s="903"/>
      <c r="P380" s="903"/>
      <c r="Q380" s="903"/>
      <c r="R380" s="903"/>
      <c r="S380" s="903"/>
      <c r="T380" s="630"/>
    </row>
    <row r="381" spans="4:20" s="467" customFormat="1" x14ac:dyDescent="0.2">
      <c r="D381" s="630"/>
      <c r="L381" s="630"/>
      <c r="M381" s="903"/>
      <c r="N381" s="903"/>
      <c r="O381" s="903"/>
      <c r="P381" s="903"/>
      <c r="Q381" s="903"/>
      <c r="R381" s="903"/>
      <c r="S381" s="903"/>
      <c r="T381" s="630"/>
    </row>
    <row r="382" spans="4:20" s="467" customFormat="1" x14ac:dyDescent="0.2">
      <c r="D382" s="630"/>
      <c r="L382" s="630"/>
      <c r="M382" s="903"/>
      <c r="N382" s="903"/>
      <c r="O382" s="903"/>
      <c r="P382" s="903"/>
      <c r="Q382" s="903"/>
      <c r="R382" s="903"/>
      <c r="S382" s="903"/>
      <c r="T382" s="630"/>
    </row>
    <row r="383" spans="4:20" s="467" customFormat="1" x14ac:dyDescent="0.2">
      <c r="D383" s="630"/>
      <c r="L383" s="630"/>
      <c r="M383" s="903"/>
      <c r="N383" s="903"/>
      <c r="O383" s="903"/>
      <c r="P383" s="903"/>
      <c r="Q383" s="903"/>
      <c r="R383" s="903"/>
      <c r="S383" s="903"/>
      <c r="T383" s="630"/>
    </row>
    <row r="384" spans="4:20" s="467" customFormat="1" x14ac:dyDescent="0.2">
      <c r="D384" s="630"/>
      <c r="L384" s="630"/>
      <c r="M384" s="903"/>
      <c r="N384" s="903"/>
      <c r="O384" s="903"/>
      <c r="P384" s="903"/>
      <c r="Q384" s="903"/>
      <c r="R384" s="903"/>
      <c r="S384" s="903"/>
      <c r="T384" s="630"/>
    </row>
    <row r="385" spans="4:20" s="467" customFormat="1" x14ac:dyDescent="0.2">
      <c r="D385" s="630"/>
      <c r="L385" s="630"/>
      <c r="M385" s="903"/>
      <c r="N385" s="903"/>
      <c r="O385" s="903"/>
      <c r="P385" s="903"/>
      <c r="Q385" s="903"/>
      <c r="R385" s="903"/>
      <c r="S385" s="903"/>
      <c r="T385" s="630"/>
    </row>
    <row r="386" spans="4:20" s="467" customFormat="1" x14ac:dyDescent="0.2">
      <c r="D386" s="630"/>
      <c r="L386" s="630"/>
      <c r="M386" s="903"/>
      <c r="N386" s="903"/>
      <c r="O386" s="903"/>
      <c r="P386" s="903"/>
      <c r="Q386" s="903"/>
      <c r="R386" s="903"/>
      <c r="S386" s="903"/>
      <c r="T386" s="630"/>
    </row>
    <row r="387" spans="4:20" s="467" customFormat="1" x14ac:dyDescent="0.2">
      <c r="D387" s="630"/>
      <c r="L387" s="630"/>
      <c r="M387" s="903"/>
      <c r="N387" s="903"/>
      <c r="O387" s="903"/>
      <c r="P387" s="903"/>
      <c r="Q387" s="903"/>
      <c r="R387" s="903"/>
      <c r="S387" s="903"/>
      <c r="T387" s="630"/>
    </row>
    <row r="388" spans="4:20" s="467" customFormat="1" x14ac:dyDescent="0.2">
      <c r="D388" s="630"/>
      <c r="L388" s="630"/>
      <c r="M388" s="903"/>
      <c r="N388" s="903"/>
      <c r="O388" s="903"/>
      <c r="P388" s="903"/>
      <c r="Q388" s="903"/>
      <c r="R388" s="903"/>
      <c r="S388" s="903"/>
      <c r="T388" s="630"/>
    </row>
    <row r="389" spans="4:20" s="467" customFormat="1" x14ac:dyDescent="0.2">
      <c r="D389" s="630"/>
      <c r="L389" s="630"/>
      <c r="M389" s="903"/>
      <c r="N389" s="903"/>
      <c r="O389" s="903"/>
      <c r="P389" s="903"/>
      <c r="Q389" s="903"/>
      <c r="R389" s="903"/>
      <c r="S389" s="903"/>
      <c r="T389" s="630"/>
    </row>
    <row r="390" spans="4:20" s="467" customFormat="1" x14ac:dyDescent="0.2">
      <c r="D390" s="630"/>
      <c r="L390" s="630"/>
      <c r="M390" s="903"/>
      <c r="N390" s="903"/>
      <c r="O390" s="903"/>
      <c r="P390" s="903"/>
      <c r="Q390" s="903"/>
      <c r="R390" s="903"/>
      <c r="S390" s="903"/>
      <c r="T390" s="630"/>
    </row>
    <row r="391" spans="4:20" s="467" customFormat="1" x14ac:dyDescent="0.2">
      <c r="D391" s="630"/>
      <c r="L391" s="630"/>
      <c r="M391" s="903"/>
      <c r="N391" s="903"/>
      <c r="O391" s="903"/>
      <c r="P391" s="903"/>
      <c r="Q391" s="903"/>
      <c r="R391" s="903"/>
      <c r="S391" s="903"/>
      <c r="T391" s="630"/>
    </row>
    <row r="392" spans="4:20" s="467" customFormat="1" x14ac:dyDescent="0.2">
      <c r="D392" s="630"/>
      <c r="L392" s="630"/>
      <c r="M392" s="903"/>
      <c r="N392" s="903"/>
      <c r="O392" s="903"/>
      <c r="P392" s="903"/>
      <c r="Q392" s="903"/>
      <c r="R392" s="903"/>
      <c r="S392" s="903"/>
      <c r="T392" s="630"/>
    </row>
    <row r="393" spans="4:20" s="467" customFormat="1" x14ac:dyDescent="0.2">
      <c r="D393" s="630"/>
      <c r="L393" s="630"/>
      <c r="M393" s="903"/>
      <c r="N393" s="903"/>
      <c r="O393" s="903"/>
      <c r="P393" s="903"/>
      <c r="Q393" s="903"/>
      <c r="R393" s="903"/>
      <c r="S393" s="903"/>
      <c r="T393" s="630"/>
    </row>
    <row r="394" spans="4:20" s="467" customFormat="1" x14ac:dyDescent="0.2">
      <c r="D394" s="630"/>
      <c r="L394" s="630"/>
      <c r="M394" s="903"/>
      <c r="N394" s="903"/>
      <c r="O394" s="903"/>
      <c r="P394" s="903"/>
      <c r="Q394" s="903"/>
      <c r="R394" s="903"/>
      <c r="S394" s="903"/>
      <c r="T394" s="630"/>
    </row>
    <row r="395" spans="4:20" s="467" customFormat="1" x14ac:dyDescent="0.2">
      <c r="D395" s="630"/>
      <c r="L395" s="630"/>
      <c r="M395" s="903"/>
      <c r="N395" s="903"/>
      <c r="O395" s="903"/>
      <c r="P395" s="903"/>
      <c r="Q395" s="903"/>
      <c r="R395" s="903"/>
      <c r="S395" s="903"/>
      <c r="T395" s="630"/>
    </row>
    <row r="396" spans="4:20" s="467" customFormat="1" x14ac:dyDescent="0.2">
      <c r="D396" s="630"/>
      <c r="L396" s="630"/>
      <c r="M396" s="903"/>
      <c r="N396" s="903"/>
      <c r="O396" s="903"/>
      <c r="P396" s="903"/>
      <c r="Q396" s="903"/>
      <c r="R396" s="903"/>
      <c r="S396" s="903"/>
      <c r="T396" s="630"/>
    </row>
    <row r="397" spans="4:20" s="467" customFormat="1" x14ac:dyDescent="0.2">
      <c r="D397" s="630"/>
      <c r="L397" s="630"/>
      <c r="M397" s="903"/>
      <c r="N397" s="903"/>
      <c r="O397" s="903"/>
      <c r="P397" s="903"/>
      <c r="Q397" s="903"/>
      <c r="R397" s="903"/>
      <c r="S397" s="903"/>
      <c r="T397" s="630"/>
    </row>
    <row r="398" spans="4:20" s="467" customFormat="1" x14ac:dyDescent="0.2">
      <c r="D398" s="630"/>
      <c r="L398" s="630"/>
      <c r="M398" s="903"/>
      <c r="N398" s="903"/>
      <c r="O398" s="903"/>
      <c r="P398" s="903"/>
      <c r="Q398" s="903"/>
      <c r="R398" s="903"/>
      <c r="S398" s="903"/>
      <c r="T398" s="630"/>
    </row>
    <row r="399" spans="4:20" s="467" customFormat="1" x14ac:dyDescent="0.2">
      <c r="D399" s="630"/>
      <c r="L399" s="630"/>
      <c r="M399" s="903"/>
      <c r="N399" s="903"/>
      <c r="O399" s="903"/>
      <c r="P399" s="903"/>
      <c r="Q399" s="903"/>
      <c r="R399" s="903"/>
      <c r="S399" s="903"/>
      <c r="T399" s="630"/>
    </row>
    <row r="400" spans="4:20" s="467" customFormat="1" x14ac:dyDescent="0.2">
      <c r="D400" s="630"/>
      <c r="L400" s="630"/>
      <c r="M400" s="903"/>
      <c r="N400" s="903"/>
      <c r="O400" s="903"/>
      <c r="P400" s="903"/>
      <c r="Q400" s="903"/>
      <c r="R400" s="903"/>
      <c r="S400" s="903"/>
      <c r="T400" s="630"/>
    </row>
    <row r="401" spans="4:20" s="467" customFormat="1" x14ac:dyDescent="0.2">
      <c r="D401" s="630"/>
      <c r="L401" s="630"/>
      <c r="M401" s="903"/>
      <c r="N401" s="903"/>
      <c r="O401" s="903"/>
      <c r="P401" s="903"/>
      <c r="Q401" s="903"/>
      <c r="R401" s="903"/>
      <c r="S401" s="903"/>
      <c r="T401" s="630"/>
    </row>
    <row r="402" spans="4:20" s="467" customFormat="1" x14ac:dyDescent="0.2">
      <c r="D402" s="630"/>
      <c r="L402" s="630"/>
      <c r="M402" s="903"/>
      <c r="N402" s="903"/>
      <c r="O402" s="903"/>
      <c r="P402" s="903"/>
      <c r="Q402" s="903"/>
      <c r="R402" s="903"/>
      <c r="S402" s="903"/>
      <c r="T402" s="630"/>
    </row>
    <row r="403" spans="4:20" s="467" customFormat="1" x14ac:dyDescent="0.2">
      <c r="D403" s="630"/>
      <c r="L403" s="630"/>
      <c r="M403" s="903"/>
      <c r="N403" s="903"/>
      <c r="O403" s="903"/>
      <c r="P403" s="903"/>
      <c r="Q403" s="903"/>
      <c r="R403" s="903"/>
      <c r="S403" s="903"/>
      <c r="T403" s="630"/>
    </row>
    <row r="404" spans="4:20" s="467" customFormat="1" x14ac:dyDescent="0.2">
      <c r="D404" s="630"/>
      <c r="L404" s="630"/>
      <c r="M404" s="903"/>
      <c r="N404" s="903"/>
      <c r="O404" s="903"/>
      <c r="P404" s="903"/>
      <c r="Q404" s="903"/>
      <c r="R404" s="903"/>
      <c r="S404" s="903"/>
      <c r="T404" s="630"/>
    </row>
    <row r="405" spans="4:20" s="467" customFormat="1" x14ac:dyDescent="0.2">
      <c r="D405" s="630"/>
      <c r="L405" s="630"/>
      <c r="M405" s="903"/>
      <c r="N405" s="903"/>
      <c r="O405" s="903"/>
      <c r="P405" s="903"/>
      <c r="Q405" s="903"/>
      <c r="R405" s="903"/>
      <c r="S405" s="903"/>
      <c r="T405" s="630"/>
    </row>
    <row r="406" spans="4:20" s="467" customFormat="1" x14ac:dyDescent="0.2">
      <c r="D406" s="630"/>
      <c r="L406" s="630"/>
      <c r="M406" s="903"/>
      <c r="N406" s="903"/>
      <c r="O406" s="903"/>
      <c r="P406" s="903"/>
      <c r="Q406" s="903"/>
      <c r="R406" s="903"/>
      <c r="S406" s="903"/>
      <c r="T406" s="630"/>
    </row>
    <row r="407" spans="4:20" s="467" customFormat="1" x14ac:dyDescent="0.2">
      <c r="D407" s="630"/>
      <c r="L407" s="630"/>
      <c r="M407" s="903"/>
      <c r="N407" s="903"/>
      <c r="O407" s="903"/>
      <c r="P407" s="903"/>
      <c r="Q407" s="903"/>
      <c r="R407" s="903"/>
      <c r="S407" s="903"/>
      <c r="T407" s="630"/>
    </row>
    <row r="408" spans="4:20" s="467" customFormat="1" x14ac:dyDescent="0.2">
      <c r="D408" s="630"/>
      <c r="L408" s="630"/>
      <c r="M408" s="903"/>
      <c r="N408" s="903"/>
      <c r="O408" s="903"/>
      <c r="P408" s="903"/>
      <c r="Q408" s="903"/>
      <c r="R408" s="903"/>
      <c r="S408" s="903"/>
      <c r="T408" s="630"/>
    </row>
    <row r="409" spans="4:20" s="467" customFormat="1" x14ac:dyDescent="0.2">
      <c r="D409" s="630"/>
      <c r="L409" s="630"/>
      <c r="M409" s="903"/>
      <c r="N409" s="903"/>
      <c r="O409" s="903"/>
      <c r="P409" s="903"/>
      <c r="Q409" s="903"/>
      <c r="R409" s="903"/>
      <c r="S409" s="903"/>
      <c r="T409" s="630"/>
    </row>
    <row r="410" spans="4:20" s="467" customFormat="1" x14ac:dyDescent="0.2">
      <c r="D410" s="630"/>
      <c r="L410" s="630"/>
      <c r="M410" s="903"/>
      <c r="N410" s="903"/>
      <c r="O410" s="903"/>
      <c r="P410" s="903"/>
      <c r="Q410" s="903"/>
      <c r="R410" s="903"/>
      <c r="S410" s="903"/>
      <c r="T410" s="630"/>
    </row>
    <row r="411" spans="4:20" s="467" customFormat="1" x14ac:dyDescent="0.2">
      <c r="D411" s="630"/>
      <c r="L411" s="630"/>
      <c r="M411" s="903"/>
      <c r="N411" s="903"/>
      <c r="O411" s="903"/>
      <c r="P411" s="903"/>
      <c r="Q411" s="903"/>
      <c r="R411" s="903"/>
      <c r="S411" s="903"/>
      <c r="T411" s="630"/>
    </row>
    <row r="412" spans="4:20" s="467" customFormat="1" x14ac:dyDescent="0.2">
      <c r="D412" s="630"/>
      <c r="L412" s="630"/>
      <c r="M412" s="903"/>
      <c r="N412" s="903"/>
      <c r="O412" s="903"/>
      <c r="P412" s="903"/>
      <c r="Q412" s="903"/>
      <c r="R412" s="903"/>
      <c r="S412" s="903"/>
      <c r="T412" s="630"/>
    </row>
    <row r="413" spans="4:20" s="467" customFormat="1" x14ac:dyDescent="0.2">
      <c r="D413" s="630"/>
      <c r="L413" s="630"/>
      <c r="M413" s="903"/>
      <c r="N413" s="903"/>
      <c r="O413" s="903"/>
      <c r="P413" s="903"/>
      <c r="Q413" s="903"/>
      <c r="R413" s="903"/>
      <c r="S413" s="903"/>
      <c r="T413" s="630"/>
    </row>
    <row r="414" spans="4:20" s="467" customFormat="1" x14ac:dyDescent="0.2">
      <c r="D414" s="630"/>
      <c r="L414" s="630"/>
      <c r="M414" s="903"/>
      <c r="N414" s="903"/>
      <c r="O414" s="903"/>
      <c r="P414" s="903"/>
      <c r="Q414" s="903"/>
      <c r="R414" s="903"/>
      <c r="S414" s="903"/>
      <c r="T414" s="630"/>
    </row>
    <row r="415" spans="4:20" s="467" customFormat="1" x14ac:dyDescent="0.2">
      <c r="D415" s="630"/>
      <c r="L415" s="630"/>
      <c r="M415" s="903"/>
      <c r="N415" s="903"/>
      <c r="O415" s="903"/>
      <c r="P415" s="903"/>
      <c r="Q415" s="903"/>
      <c r="R415" s="903"/>
      <c r="S415" s="903"/>
      <c r="T415" s="630"/>
    </row>
    <row r="416" spans="4:20" s="467" customFormat="1" x14ac:dyDescent="0.2">
      <c r="D416" s="630"/>
      <c r="L416" s="630"/>
      <c r="M416" s="903"/>
      <c r="N416" s="903"/>
      <c r="O416" s="903"/>
      <c r="P416" s="903"/>
      <c r="Q416" s="903"/>
      <c r="R416" s="903"/>
      <c r="S416" s="903"/>
      <c r="T416" s="630"/>
    </row>
    <row r="417" spans="4:20" s="467" customFormat="1" x14ac:dyDescent="0.2">
      <c r="D417" s="630"/>
      <c r="L417" s="630"/>
      <c r="M417" s="903"/>
      <c r="N417" s="903"/>
      <c r="O417" s="903"/>
      <c r="P417" s="903"/>
      <c r="Q417" s="903"/>
      <c r="R417" s="903"/>
      <c r="S417" s="903"/>
      <c r="T417" s="630"/>
    </row>
    <row r="418" spans="4:20" s="467" customFormat="1" x14ac:dyDescent="0.2">
      <c r="D418" s="630"/>
      <c r="L418" s="630"/>
      <c r="M418" s="903"/>
      <c r="N418" s="903"/>
      <c r="O418" s="903"/>
      <c r="P418" s="903"/>
      <c r="Q418" s="903"/>
      <c r="R418" s="903"/>
      <c r="S418" s="903"/>
      <c r="T418" s="630"/>
    </row>
    <row r="419" spans="4:20" s="467" customFormat="1" x14ac:dyDescent="0.2">
      <c r="D419" s="630"/>
      <c r="L419" s="630"/>
      <c r="M419" s="903"/>
      <c r="N419" s="903"/>
      <c r="O419" s="903"/>
      <c r="P419" s="903"/>
      <c r="Q419" s="903"/>
      <c r="R419" s="903"/>
      <c r="S419" s="903"/>
      <c r="T419" s="630"/>
    </row>
    <row r="420" spans="4:20" s="467" customFormat="1" x14ac:dyDescent="0.2">
      <c r="D420" s="630"/>
      <c r="L420" s="630"/>
      <c r="M420" s="903"/>
      <c r="N420" s="903"/>
      <c r="O420" s="903"/>
      <c r="P420" s="903"/>
      <c r="Q420" s="903"/>
      <c r="R420" s="903"/>
      <c r="S420" s="903"/>
      <c r="T420" s="630"/>
    </row>
    <row r="421" spans="4:20" s="467" customFormat="1" x14ac:dyDescent="0.2">
      <c r="D421" s="630"/>
      <c r="L421" s="630"/>
      <c r="M421" s="903"/>
      <c r="N421" s="903"/>
      <c r="O421" s="903"/>
      <c r="P421" s="903"/>
      <c r="Q421" s="903"/>
      <c r="R421" s="903"/>
      <c r="S421" s="903"/>
      <c r="T421" s="630"/>
    </row>
    <row r="422" spans="4:20" s="467" customFormat="1" x14ac:dyDescent="0.2">
      <c r="D422" s="630"/>
      <c r="L422" s="630"/>
      <c r="M422" s="903"/>
      <c r="N422" s="903"/>
      <c r="O422" s="903"/>
      <c r="P422" s="903"/>
      <c r="Q422" s="903"/>
      <c r="R422" s="903"/>
      <c r="S422" s="903"/>
      <c r="T422" s="630"/>
    </row>
    <row r="423" spans="4:20" s="467" customFormat="1" x14ac:dyDescent="0.2">
      <c r="D423" s="630"/>
      <c r="L423" s="630"/>
      <c r="M423" s="903"/>
      <c r="N423" s="903"/>
      <c r="O423" s="903"/>
      <c r="P423" s="903"/>
      <c r="Q423" s="903"/>
      <c r="R423" s="903"/>
      <c r="S423" s="903"/>
      <c r="T423" s="630"/>
    </row>
    <row r="424" spans="4:20" s="467" customFormat="1" x14ac:dyDescent="0.2">
      <c r="D424" s="630"/>
      <c r="L424" s="630"/>
      <c r="M424" s="903"/>
      <c r="N424" s="903"/>
      <c r="O424" s="903"/>
      <c r="P424" s="903"/>
      <c r="Q424" s="903"/>
      <c r="R424" s="903"/>
      <c r="S424" s="903"/>
      <c r="T424" s="630"/>
    </row>
    <row r="425" spans="4:20" s="467" customFormat="1" x14ac:dyDescent="0.2">
      <c r="D425" s="630"/>
      <c r="L425" s="630"/>
      <c r="M425" s="903"/>
      <c r="N425" s="903"/>
      <c r="O425" s="903"/>
      <c r="P425" s="903"/>
      <c r="Q425" s="903"/>
      <c r="R425" s="903"/>
      <c r="S425" s="903"/>
      <c r="T425" s="630"/>
    </row>
    <row r="426" spans="4:20" s="467" customFormat="1" x14ac:dyDescent="0.2">
      <c r="D426" s="630"/>
      <c r="L426" s="630"/>
      <c r="M426" s="903"/>
      <c r="N426" s="903"/>
      <c r="O426" s="903"/>
      <c r="P426" s="903"/>
      <c r="Q426" s="903"/>
      <c r="R426" s="903"/>
      <c r="S426" s="903"/>
      <c r="T426" s="630"/>
    </row>
    <row r="427" spans="4:20" s="467" customFormat="1" x14ac:dyDescent="0.2">
      <c r="D427" s="630"/>
      <c r="L427" s="630"/>
      <c r="M427" s="903"/>
      <c r="N427" s="903"/>
      <c r="O427" s="903"/>
      <c r="P427" s="903"/>
      <c r="Q427" s="903"/>
      <c r="R427" s="903"/>
      <c r="S427" s="903"/>
      <c r="T427" s="630"/>
    </row>
    <row r="428" spans="4:20" s="467" customFormat="1" x14ac:dyDescent="0.2">
      <c r="D428" s="630"/>
      <c r="L428" s="630"/>
      <c r="M428" s="903"/>
      <c r="N428" s="903"/>
      <c r="O428" s="903"/>
      <c r="P428" s="903"/>
      <c r="Q428" s="903"/>
      <c r="R428" s="903"/>
      <c r="S428" s="903"/>
      <c r="T428" s="630"/>
    </row>
    <row r="429" spans="4:20" s="467" customFormat="1" x14ac:dyDescent="0.2">
      <c r="D429" s="630"/>
      <c r="L429" s="630"/>
      <c r="M429" s="903"/>
      <c r="N429" s="903"/>
      <c r="O429" s="903"/>
      <c r="P429" s="903"/>
      <c r="Q429" s="903"/>
      <c r="R429" s="903"/>
      <c r="S429" s="903"/>
      <c r="T429" s="630"/>
    </row>
    <row r="430" spans="4:20" s="467" customFormat="1" x14ac:dyDescent="0.2">
      <c r="D430" s="630"/>
      <c r="L430" s="630"/>
      <c r="M430" s="903"/>
      <c r="N430" s="903"/>
      <c r="O430" s="903"/>
      <c r="P430" s="903"/>
      <c r="Q430" s="903"/>
      <c r="R430" s="903"/>
      <c r="S430" s="903"/>
      <c r="T430" s="630"/>
    </row>
    <row r="431" spans="4:20" s="467" customFormat="1" x14ac:dyDescent="0.2">
      <c r="D431" s="630"/>
      <c r="L431" s="630"/>
      <c r="M431" s="903"/>
      <c r="N431" s="903"/>
      <c r="O431" s="903"/>
      <c r="P431" s="903"/>
      <c r="Q431" s="903"/>
      <c r="R431" s="903"/>
      <c r="S431" s="903"/>
      <c r="T431" s="630"/>
    </row>
    <row r="432" spans="4:20" s="467" customFormat="1" x14ac:dyDescent="0.2">
      <c r="D432" s="630"/>
      <c r="L432" s="630"/>
      <c r="M432" s="903"/>
      <c r="N432" s="903"/>
      <c r="O432" s="903"/>
      <c r="P432" s="903"/>
      <c r="Q432" s="903"/>
      <c r="R432" s="903"/>
      <c r="S432" s="903"/>
      <c r="T432" s="630"/>
    </row>
    <row r="433" spans="4:20" s="467" customFormat="1" x14ac:dyDescent="0.2">
      <c r="D433" s="630"/>
      <c r="L433" s="630"/>
      <c r="M433" s="903"/>
      <c r="N433" s="903"/>
      <c r="O433" s="903"/>
      <c r="P433" s="903"/>
      <c r="Q433" s="903"/>
      <c r="R433" s="903"/>
      <c r="S433" s="903"/>
      <c r="T433" s="630"/>
    </row>
    <row r="434" spans="4:20" s="467" customFormat="1" x14ac:dyDescent="0.2">
      <c r="D434" s="630"/>
      <c r="L434" s="630"/>
      <c r="M434" s="903"/>
      <c r="N434" s="903"/>
      <c r="O434" s="903"/>
      <c r="P434" s="903"/>
      <c r="Q434" s="903"/>
      <c r="R434" s="903"/>
      <c r="S434" s="903"/>
      <c r="T434" s="630"/>
    </row>
    <row r="435" spans="4:20" s="467" customFormat="1" x14ac:dyDescent="0.2">
      <c r="D435" s="630"/>
      <c r="L435" s="630"/>
      <c r="M435" s="903"/>
      <c r="N435" s="903"/>
      <c r="O435" s="903"/>
      <c r="P435" s="903"/>
      <c r="Q435" s="903"/>
      <c r="R435" s="903"/>
      <c r="S435" s="903"/>
      <c r="T435" s="630"/>
    </row>
    <row r="436" spans="4:20" s="467" customFormat="1" x14ac:dyDescent="0.2">
      <c r="D436" s="630"/>
      <c r="L436" s="630"/>
      <c r="M436" s="903"/>
      <c r="N436" s="903"/>
      <c r="O436" s="903"/>
      <c r="P436" s="903"/>
      <c r="Q436" s="903"/>
      <c r="R436" s="903"/>
      <c r="S436" s="903"/>
      <c r="T436" s="630"/>
    </row>
    <row r="437" spans="4:20" s="467" customFormat="1" x14ac:dyDescent="0.2">
      <c r="D437" s="630"/>
      <c r="L437" s="630"/>
      <c r="M437" s="903"/>
      <c r="N437" s="903"/>
      <c r="O437" s="903"/>
      <c r="P437" s="903"/>
      <c r="Q437" s="903"/>
      <c r="R437" s="903"/>
      <c r="S437" s="903"/>
      <c r="T437" s="630"/>
    </row>
    <row r="438" spans="4:20" s="467" customFormat="1" x14ac:dyDescent="0.2">
      <c r="D438" s="630"/>
      <c r="L438" s="630"/>
      <c r="M438" s="903"/>
      <c r="N438" s="903"/>
      <c r="O438" s="903"/>
      <c r="P438" s="903"/>
      <c r="Q438" s="903"/>
      <c r="R438" s="903"/>
      <c r="S438" s="903"/>
      <c r="T438" s="630"/>
    </row>
    <row r="439" spans="4:20" s="467" customFormat="1" x14ac:dyDescent="0.2">
      <c r="D439" s="630"/>
      <c r="L439" s="630"/>
      <c r="M439" s="903"/>
      <c r="N439" s="903"/>
      <c r="O439" s="903"/>
      <c r="P439" s="903"/>
      <c r="Q439" s="903"/>
      <c r="R439" s="903"/>
      <c r="S439" s="903"/>
      <c r="T439" s="630"/>
    </row>
    <row r="440" spans="4:20" s="467" customFormat="1" x14ac:dyDescent="0.2">
      <c r="D440" s="630"/>
      <c r="L440" s="630"/>
      <c r="M440" s="903"/>
      <c r="N440" s="903"/>
      <c r="O440" s="903"/>
      <c r="P440" s="903"/>
      <c r="Q440" s="903"/>
      <c r="R440" s="903"/>
      <c r="S440" s="903"/>
      <c r="T440" s="630"/>
    </row>
    <row r="441" spans="4:20" s="467" customFormat="1" x14ac:dyDescent="0.2">
      <c r="D441" s="630"/>
      <c r="L441" s="630"/>
      <c r="M441" s="903"/>
      <c r="N441" s="903"/>
      <c r="O441" s="903"/>
      <c r="P441" s="903"/>
      <c r="Q441" s="903"/>
      <c r="R441" s="903"/>
      <c r="S441" s="903"/>
      <c r="T441" s="630"/>
    </row>
    <row r="442" spans="4:20" s="467" customFormat="1" x14ac:dyDescent="0.2">
      <c r="D442" s="630"/>
      <c r="L442" s="630"/>
      <c r="M442" s="903"/>
      <c r="N442" s="903"/>
      <c r="O442" s="903"/>
      <c r="P442" s="903"/>
      <c r="Q442" s="903"/>
      <c r="R442" s="903"/>
      <c r="S442" s="903"/>
      <c r="T442" s="630"/>
    </row>
    <row r="443" spans="4:20" s="467" customFormat="1" x14ac:dyDescent="0.2">
      <c r="D443" s="630"/>
      <c r="L443" s="630"/>
      <c r="M443" s="903"/>
      <c r="N443" s="903"/>
      <c r="O443" s="903"/>
      <c r="P443" s="903"/>
      <c r="Q443" s="903"/>
      <c r="R443" s="903"/>
      <c r="S443" s="903"/>
      <c r="T443" s="630"/>
    </row>
    <row r="444" spans="4:20" s="467" customFormat="1" x14ac:dyDescent="0.2">
      <c r="D444" s="630"/>
      <c r="L444" s="630"/>
      <c r="M444" s="903"/>
      <c r="N444" s="903"/>
      <c r="O444" s="903"/>
      <c r="P444" s="903"/>
      <c r="Q444" s="903"/>
      <c r="R444" s="903"/>
      <c r="S444" s="903"/>
      <c r="T444" s="630"/>
    </row>
    <row r="445" spans="4:20" s="467" customFormat="1" x14ac:dyDescent="0.2">
      <c r="D445" s="630"/>
      <c r="L445" s="630"/>
      <c r="M445" s="903"/>
      <c r="N445" s="903"/>
      <c r="O445" s="903"/>
      <c r="P445" s="903"/>
      <c r="Q445" s="903"/>
      <c r="R445" s="903"/>
      <c r="S445" s="903"/>
      <c r="T445" s="630"/>
    </row>
    <row r="446" spans="4:20" s="467" customFormat="1" x14ac:dyDescent="0.2">
      <c r="D446" s="630"/>
      <c r="L446" s="630"/>
      <c r="M446" s="903"/>
      <c r="N446" s="903"/>
      <c r="O446" s="903"/>
      <c r="P446" s="903"/>
      <c r="Q446" s="903"/>
      <c r="R446" s="903"/>
      <c r="S446" s="903"/>
      <c r="T446" s="630"/>
    </row>
    <row r="447" spans="4:20" s="467" customFormat="1" x14ac:dyDescent="0.2">
      <c r="D447" s="630"/>
      <c r="L447" s="630"/>
      <c r="M447" s="903"/>
      <c r="N447" s="903"/>
      <c r="O447" s="903"/>
      <c r="P447" s="903"/>
      <c r="Q447" s="903"/>
      <c r="R447" s="903"/>
      <c r="S447" s="903"/>
      <c r="T447" s="630"/>
    </row>
    <row r="448" spans="4:20" s="467" customFormat="1" x14ac:dyDescent="0.2">
      <c r="D448" s="630"/>
      <c r="L448" s="630"/>
      <c r="M448" s="903"/>
      <c r="N448" s="903"/>
      <c r="O448" s="903"/>
      <c r="P448" s="903"/>
      <c r="Q448" s="903"/>
      <c r="R448" s="903"/>
      <c r="S448" s="903"/>
      <c r="T448" s="630"/>
    </row>
    <row r="449" spans="4:20" s="467" customFormat="1" x14ac:dyDescent="0.2">
      <c r="D449" s="630"/>
      <c r="L449" s="630"/>
      <c r="M449" s="903"/>
      <c r="N449" s="903"/>
      <c r="O449" s="903"/>
      <c r="P449" s="903"/>
      <c r="Q449" s="903"/>
      <c r="R449" s="903"/>
      <c r="S449" s="903"/>
      <c r="T449" s="630"/>
    </row>
    <row r="450" spans="4:20" s="467" customFormat="1" x14ac:dyDescent="0.2">
      <c r="D450" s="630"/>
      <c r="L450" s="630"/>
      <c r="M450" s="903"/>
      <c r="N450" s="903"/>
      <c r="O450" s="903"/>
      <c r="P450" s="903"/>
      <c r="Q450" s="903"/>
      <c r="R450" s="903"/>
      <c r="S450" s="903"/>
      <c r="T450" s="630"/>
    </row>
    <row r="451" spans="4:20" s="467" customFormat="1" x14ac:dyDescent="0.2">
      <c r="D451" s="630"/>
      <c r="L451" s="630"/>
      <c r="M451" s="903"/>
      <c r="N451" s="903"/>
      <c r="O451" s="903"/>
      <c r="P451" s="903"/>
      <c r="Q451" s="903"/>
      <c r="R451" s="903"/>
      <c r="S451" s="903"/>
      <c r="T451" s="630"/>
    </row>
    <row r="452" spans="4:20" s="467" customFormat="1" x14ac:dyDescent="0.2">
      <c r="D452" s="630"/>
      <c r="L452" s="630"/>
      <c r="M452" s="903"/>
      <c r="N452" s="903"/>
      <c r="O452" s="903"/>
      <c r="P452" s="903"/>
      <c r="Q452" s="903"/>
      <c r="R452" s="903"/>
      <c r="S452" s="903"/>
      <c r="T452" s="630"/>
    </row>
    <row r="453" spans="4:20" s="467" customFormat="1" x14ac:dyDescent="0.2">
      <c r="D453" s="630"/>
      <c r="L453" s="630"/>
      <c r="M453" s="903"/>
      <c r="N453" s="903"/>
      <c r="O453" s="903"/>
      <c r="P453" s="903"/>
      <c r="Q453" s="903"/>
      <c r="R453" s="903"/>
      <c r="S453" s="903"/>
      <c r="T453" s="630"/>
    </row>
    <row r="454" spans="4:20" s="467" customFormat="1" x14ac:dyDescent="0.2">
      <c r="D454" s="630"/>
      <c r="L454" s="630"/>
      <c r="M454" s="903"/>
      <c r="N454" s="903"/>
      <c r="O454" s="903"/>
      <c r="P454" s="903"/>
      <c r="Q454" s="903"/>
      <c r="R454" s="903"/>
      <c r="S454" s="903"/>
      <c r="T454" s="630"/>
    </row>
    <row r="455" spans="4:20" s="467" customFormat="1" x14ac:dyDescent="0.2">
      <c r="D455" s="630"/>
      <c r="L455" s="630"/>
      <c r="M455" s="903"/>
      <c r="N455" s="903"/>
      <c r="O455" s="903"/>
      <c r="P455" s="903"/>
      <c r="Q455" s="903"/>
      <c r="R455" s="903"/>
      <c r="S455" s="903"/>
      <c r="T455" s="630"/>
    </row>
    <row r="456" spans="4:20" s="467" customFormat="1" x14ac:dyDescent="0.2">
      <c r="D456" s="630"/>
      <c r="L456" s="630"/>
      <c r="M456" s="903"/>
      <c r="N456" s="903"/>
      <c r="O456" s="903"/>
      <c r="P456" s="903"/>
      <c r="Q456" s="903"/>
      <c r="R456" s="903"/>
      <c r="S456" s="903"/>
      <c r="T456" s="630"/>
    </row>
    <row r="457" spans="4:20" s="467" customFormat="1" x14ac:dyDescent="0.2">
      <c r="D457" s="630"/>
      <c r="L457" s="630"/>
      <c r="M457" s="903"/>
      <c r="N457" s="903"/>
      <c r="O457" s="903"/>
      <c r="P457" s="903"/>
      <c r="Q457" s="903"/>
      <c r="R457" s="903"/>
      <c r="S457" s="903"/>
      <c r="T457" s="630"/>
    </row>
    <row r="458" spans="4:20" s="467" customFormat="1" x14ac:dyDescent="0.2">
      <c r="D458" s="630"/>
      <c r="L458" s="630"/>
      <c r="M458" s="903"/>
      <c r="N458" s="903"/>
      <c r="O458" s="903"/>
      <c r="P458" s="903"/>
      <c r="Q458" s="903"/>
      <c r="R458" s="903"/>
      <c r="S458" s="903"/>
      <c r="T458" s="630"/>
    </row>
    <row r="459" spans="4:20" s="467" customFormat="1" x14ac:dyDescent="0.2">
      <c r="D459" s="630"/>
      <c r="L459" s="630"/>
      <c r="M459" s="903"/>
      <c r="N459" s="903"/>
      <c r="O459" s="903"/>
      <c r="P459" s="903"/>
      <c r="Q459" s="903"/>
      <c r="R459" s="903"/>
      <c r="S459" s="903"/>
      <c r="T459" s="630"/>
    </row>
    <row r="460" spans="4:20" s="467" customFormat="1" x14ac:dyDescent="0.2">
      <c r="D460" s="630"/>
      <c r="L460" s="630"/>
      <c r="M460" s="903"/>
      <c r="N460" s="903"/>
      <c r="O460" s="903"/>
      <c r="P460" s="903"/>
      <c r="Q460" s="903"/>
      <c r="R460" s="903"/>
      <c r="S460" s="903"/>
      <c r="T460" s="630"/>
    </row>
    <row r="461" spans="4:20" s="467" customFormat="1" x14ac:dyDescent="0.2">
      <c r="D461" s="630"/>
      <c r="L461" s="630"/>
      <c r="M461" s="903"/>
      <c r="N461" s="903"/>
      <c r="O461" s="903"/>
      <c r="P461" s="903"/>
      <c r="Q461" s="903"/>
      <c r="R461" s="903"/>
      <c r="S461" s="903"/>
      <c r="T461" s="630"/>
    </row>
    <row r="462" spans="4:20" s="467" customFormat="1" x14ac:dyDescent="0.2">
      <c r="D462" s="630"/>
      <c r="L462" s="630"/>
      <c r="M462" s="903"/>
      <c r="N462" s="903"/>
      <c r="O462" s="903"/>
      <c r="P462" s="903"/>
      <c r="Q462" s="903"/>
      <c r="R462" s="903"/>
      <c r="S462" s="903"/>
      <c r="T462" s="630"/>
    </row>
    <row r="463" spans="4:20" s="467" customFormat="1" x14ac:dyDescent="0.2">
      <c r="D463" s="630"/>
      <c r="L463" s="630"/>
      <c r="M463" s="903"/>
      <c r="N463" s="903"/>
      <c r="O463" s="903"/>
      <c r="P463" s="903"/>
      <c r="Q463" s="903"/>
      <c r="R463" s="903"/>
      <c r="S463" s="903"/>
      <c r="T463" s="630"/>
    </row>
    <row r="464" spans="4:20" s="467" customFormat="1" x14ac:dyDescent="0.2">
      <c r="D464" s="630"/>
      <c r="L464" s="630"/>
      <c r="M464" s="903"/>
      <c r="N464" s="903"/>
      <c r="O464" s="903"/>
      <c r="P464" s="903"/>
      <c r="Q464" s="903"/>
      <c r="R464" s="903"/>
      <c r="S464" s="903"/>
      <c r="T464" s="630"/>
    </row>
    <row r="465" spans="4:20" s="467" customFormat="1" x14ac:dyDescent="0.2">
      <c r="D465" s="630"/>
      <c r="L465" s="630"/>
      <c r="M465" s="903"/>
      <c r="N465" s="903"/>
      <c r="O465" s="903"/>
      <c r="P465" s="903"/>
      <c r="Q465" s="903"/>
      <c r="R465" s="903"/>
      <c r="S465" s="903"/>
      <c r="T465" s="630"/>
    </row>
    <row r="466" spans="4:20" s="467" customFormat="1" x14ac:dyDescent="0.2">
      <c r="D466" s="630"/>
      <c r="L466" s="630"/>
      <c r="M466" s="903"/>
      <c r="N466" s="903"/>
      <c r="O466" s="903"/>
      <c r="P466" s="903"/>
      <c r="Q466" s="903"/>
      <c r="R466" s="903"/>
      <c r="S466" s="903"/>
      <c r="T466" s="630"/>
    </row>
    <row r="467" spans="4:20" s="467" customFormat="1" x14ac:dyDescent="0.2">
      <c r="D467" s="630"/>
      <c r="L467" s="630"/>
      <c r="M467" s="903"/>
      <c r="N467" s="903"/>
      <c r="O467" s="903"/>
      <c r="P467" s="903"/>
      <c r="Q467" s="903"/>
      <c r="R467" s="903"/>
      <c r="S467" s="903"/>
      <c r="T467" s="630"/>
    </row>
    <row r="468" spans="4:20" s="467" customFormat="1" x14ac:dyDescent="0.2">
      <c r="D468" s="630"/>
      <c r="L468" s="630"/>
      <c r="M468" s="903"/>
      <c r="N468" s="903"/>
      <c r="O468" s="903"/>
      <c r="P468" s="903"/>
      <c r="Q468" s="903"/>
      <c r="R468" s="903"/>
      <c r="S468" s="903"/>
      <c r="T468" s="630"/>
    </row>
    <row r="469" spans="4:20" s="467" customFormat="1" x14ac:dyDescent="0.2">
      <c r="D469" s="630"/>
      <c r="L469" s="630"/>
      <c r="M469" s="903"/>
      <c r="N469" s="903"/>
      <c r="O469" s="903"/>
      <c r="P469" s="903"/>
      <c r="Q469" s="903"/>
      <c r="R469" s="903"/>
      <c r="S469" s="903"/>
      <c r="T469" s="630"/>
    </row>
    <row r="470" spans="4:20" s="467" customFormat="1" x14ac:dyDescent="0.2">
      <c r="D470" s="630"/>
      <c r="L470" s="630"/>
      <c r="M470" s="903"/>
      <c r="N470" s="903"/>
      <c r="O470" s="903"/>
      <c r="P470" s="903"/>
      <c r="Q470" s="903"/>
      <c r="R470" s="903"/>
      <c r="S470" s="903"/>
      <c r="T470" s="630"/>
    </row>
    <row r="471" spans="4:20" s="467" customFormat="1" x14ac:dyDescent="0.2">
      <c r="D471" s="630"/>
      <c r="L471" s="630"/>
      <c r="M471" s="903"/>
      <c r="N471" s="903"/>
      <c r="O471" s="903"/>
      <c r="P471" s="903"/>
      <c r="Q471" s="903"/>
      <c r="R471" s="903"/>
      <c r="S471" s="903"/>
      <c r="T471" s="630"/>
    </row>
    <row r="472" spans="4:20" s="467" customFormat="1" x14ac:dyDescent="0.2">
      <c r="D472" s="630"/>
      <c r="L472" s="630"/>
      <c r="M472" s="903"/>
      <c r="N472" s="903"/>
      <c r="O472" s="903"/>
      <c r="P472" s="903"/>
      <c r="Q472" s="903"/>
      <c r="R472" s="903"/>
      <c r="S472" s="903"/>
      <c r="T472" s="630"/>
    </row>
    <row r="473" spans="4:20" s="467" customFormat="1" x14ac:dyDescent="0.2">
      <c r="D473" s="630"/>
      <c r="L473" s="630"/>
      <c r="M473" s="903"/>
      <c r="N473" s="903"/>
      <c r="O473" s="903"/>
      <c r="P473" s="903"/>
      <c r="Q473" s="903"/>
      <c r="R473" s="903"/>
      <c r="S473" s="903"/>
      <c r="T473" s="630"/>
    </row>
    <row r="474" spans="4:20" s="467" customFormat="1" x14ac:dyDescent="0.2">
      <c r="D474" s="630"/>
      <c r="L474" s="630"/>
      <c r="M474" s="903"/>
      <c r="N474" s="903"/>
      <c r="O474" s="903"/>
      <c r="P474" s="903"/>
      <c r="Q474" s="903"/>
      <c r="R474" s="903"/>
      <c r="S474" s="903"/>
      <c r="T474" s="630"/>
    </row>
    <row r="475" spans="4:20" s="467" customFormat="1" x14ac:dyDescent="0.2">
      <c r="D475" s="630"/>
      <c r="L475" s="630"/>
      <c r="M475" s="903"/>
      <c r="N475" s="903"/>
      <c r="O475" s="903"/>
      <c r="P475" s="903"/>
      <c r="Q475" s="903"/>
      <c r="R475" s="903"/>
      <c r="S475" s="903"/>
      <c r="T475" s="630"/>
    </row>
    <row r="476" spans="4:20" s="467" customFormat="1" x14ac:dyDescent="0.2">
      <c r="D476" s="630"/>
      <c r="L476" s="630"/>
      <c r="M476" s="903"/>
      <c r="N476" s="903"/>
      <c r="O476" s="903"/>
      <c r="P476" s="903"/>
      <c r="Q476" s="903"/>
      <c r="R476" s="903"/>
      <c r="S476" s="903"/>
      <c r="T476" s="630"/>
    </row>
    <row r="477" spans="4:20" s="467" customFormat="1" x14ac:dyDescent="0.2">
      <c r="D477" s="630"/>
      <c r="L477" s="630"/>
      <c r="M477" s="903"/>
      <c r="N477" s="903"/>
      <c r="O477" s="903"/>
      <c r="P477" s="903"/>
      <c r="Q477" s="903"/>
      <c r="R477" s="903"/>
      <c r="S477" s="903"/>
      <c r="T477" s="630"/>
    </row>
    <row r="478" spans="4:20" s="467" customFormat="1" x14ac:dyDescent="0.2">
      <c r="D478" s="630"/>
      <c r="L478" s="630"/>
      <c r="M478" s="903"/>
      <c r="N478" s="903"/>
      <c r="O478" s="903"/>
      <c r="P478" s="903"/>
      <c r="Q478" s="903"/>
      <c r="R478" s="903"/>
      <c r="S478" s="903"/>
      <c r="T478" s="630"/>
    </row>
    <row r="479" spans="4:20" s="467" customFormat="1" x14ac:dyDescent="0.2">
      <c r="D479" s="630"/>
      <c r="L479" s="630"/>
      <c r="M479" s="903"/>
      <c r="N479" s="903"/>
      <c r="O479" s="903"/>
      <c r="P479" s="903"/>
      <c r="Q479" s="903"/>
      <c r="R479" s="903"/>
      <c r="S479" s="903"/>
      <c r="T479" s="630"/>
    </row>
    <row r="480" spans="4:20" s="467" customFormat="1" x14ac:dyDescent="0.2">
      <c r="D480" s="630"/>
      <c r="L480" s="630"/>
      <c r="M480" s="903"/>
      <c r="N480" s="903"/>
      <c r="O480" s="903"/>
      <c r="P480" s="903"/>
      <c r="Q480" s="903"/>
      <c r="R480" s="903"/>
      <c r="S480" s="903"/>
      <c r="T480" s="630"/>
    </row>
    <row r="481" spans="4:20" s="467" customFormat="1" x14ac:dyDescent="0.2">
      <c r="D481" s="630"/>
      <c r="L481" s="630"/>
      <c r="M481" s="903"/>
      <c r="N481" s="903"/>
      <c r="O481" s="903"/>
      <c r="P481" s="903"/>
      <c r="Q481" s="903"/>
      <c r="R481" s="903"/>
      <c r="S481" s="903"/>
      <c r="T481" s="630"/>
    </row>
    <row r="482" spans="4:20" s="467" customFormat="1" x14ac:dyDescent="0.2">
      <c r="D482" s="630"/>
      <c r="L482" s="630"/>
      <c r="M482" s="903"/>
      <c r="N482" s="903"/>
      <c r="O482" s="903"/>
      <c r="P482" s="903"/>
      <c r="Q482" s="903"/>
      <c r="R482" s="903"/>
      <c r="S482" s="903"/>
      <c r="T482" s="630"/>
    </row>
    <row r="483" spans="4:20" s="467" customFormat="1" x14ac:dyDescent="0.2">
      <c r="D483" s="630"/>
      <c r="L483" s="630"/>
      <c r="M483" s="903"/>
      <c r="N483" s="903"/>
      <c r="O483" s="903"/>
      <c r="P483" s="903"/>
      <c r="Q483" s="903"/>
      <c r="R483" s="903"/>
      <c r="S483" s="903"/>
      <c r="T483" s="630"/>
    </row>
    <row r="484" spans="4:20" s="467" customFormat="1" x14ac:dyDescent="0.2">
      <c r="D484" s="630"/>
      <c r="L484" s="630"/>
      <c r="M484" s="903"/>
      <c r="N484" s="903"/>
      <c r="O484" s="903"/>
      <c r="P484" s="903"/>
      <c r="Q484" s="903"/>
      <c r="R484" s="903"/>
      <c r="S484" s="903"/>
      <c r="T484" s="630"/>
    </row>
    <row r="485" spans="4:20" s="467" customFormat="1" x14ac:dyDescent="0.2">
      <c r="D485" s="630"/>
      <c r="L485" s="630"/>
      <c r="M485" s="903"/>
      <c r="N485" s="903"/>
      <c r="O485" s="903"/>
      <c r="P485" s="903"/>
      <c r="Q485" s="903"/>
      <c r="R485" s="903"/>
      <c r="S485" s="903"/>
      <c r="T485" s="630"/>
    </row>
    <row r="486" spans="4:20" s="467" customFormat="1" x14ac:dyDescent="0.2">
      <c r="D486" s="630"/>
      <c r="L486" s="630"/>
      <c r="M486" s="903"/>
      <c r="N486" s="903"/>
      <c r="O486" s="903"/>
      <c r="P486" s="903"/>
      <c r="Q486" s="903"/>
      <c r="R486" s="903"/>
      <c r="S486" s="903"/>
      <c r="T486" s="630"/>
    </row>
    <row r="487" spans="4:20" s="467" customFormat="1" x14ac:dyDescent="0.2">
      <c r="D487" s="630"/>
      <c r="L487" s="630"/>
      <c r="M487" s="903"/>
      <c r="N487" s="903"/>
      <c r="O487" s="903"/>
      <c r="P487" s="903"/>
      <c r="Q487" s="903"/>
      <c r="R487" s="903"/>
      <c r="S487" s="903"/>
      <c r="T487" s="630"/>
    </row>
    <row r="488" spans="4:20" s="467" customFormat="1" x14ac:dyDescent="0.2">
      <c r="D488" s="630"/>
      <c r="L488" s="630"/>
      <c r="M488" s="903"/>
      <c r="N488" s="903"/>
      <c r="O488" s="903"/>
      <c r="P488" s="903"/>
      <c r="Q488" s="903"/>
      <c r="R488" s="903"/>
      <c r="S488" s="903"/>
      <c r="T488" s="630"/>
    </row>
    <row r="489" spans="4:20" s="467" customFormat="1" x14ac:dyDescent="0.2">
      <c r="D489" s="630"/>
      <c r="L489" s="630"/>
      <c r="M489" s="903"/>
      <c r="N489" s="903"/>
      <c r="O489" s="903"/>
      <c r="P489" s="903"/>
      <c r="Q489" s="903"/>
      <c r="R489" s="903"/>
      <c r="S489" s="903"/>
      <c r="T489" s="630"/>
    </row>
    <row r="490" spans="4:20" s="467" customFormat="1" x14ac:dyDescent="0.2">
      <c r="D490" s="630"/>
      <c r="L490" s="630"/>
      <c r="M490" s="903"/>
      <c r="N490" s="903"/>
      <c r="O490" s="903"/>
      <c r="P490" s="903"/>
      <c r="Q490" s="903"/>
      <c r="R490" s="903"/>
      <c r="S490" s="903"/>
      <c r="T490" s="630"/>
    </row>
    <row r="491" spans="4:20" s="467" customFormat="1" x14ac:dyDescent="0.2">
      <c r="D491" s="630"/>
      <c r="L491" s="630"/>
      <c r="M491" s="903"/>
      <c r="N491" s="903"/>
      <c r="O491" s="903"/>
      <c r="P491" s="903"/>
      <c r="Q491" s="903"/>
      <c r="R491" s="903"/>
      <c r="S491" s="903"/>
      <c r="T491" s="630"/>
    </row>
    <row r="492" spans="4:20" s="467" customFormat="1" x14ac:dyDescent="0.2">
      <c r="D492" s="630"/>
      <c r="L492" s="630"/>
      <c r="M492" s="903"/>
      <c r="N492" s="903"/>
      <c r="O492" s="903"/>
      <c r="P492" s="903"/>
      <c r="Q492" s="903"/>
      <c r="R492" s="903"/>
      <c r="S492" s="903"/>
      <c r="T492" s="630"/>
    </row>
    <row r="493" spans="4:20" s="467" customFormat="1" x14ac:dyDescent="0.2">
      <c r="D493" s="630"/>
      <c r="L493" s="630"/>
      <c r="M493" s="903"/>
      <c r="N493" s="903"/>
      <c r="O493" s="903"/>
      <c r="P493" s="903"/>
      <c r="Q493" s="903"/>
      <c r="R493" s="903"/>
      <c r="S493" s="903"/>
      <c r="T493" s="630"/>
    </row>
    <row r="494" spans="4:20" s="467" customFormat="1" x14ac:dyDescent="0.2">
      <c r="D494" s="630"/>
      <c r="L494" s="630"/>
      <c r="M494" s="903"/>
      <c r="N494" s="903"/>
      <c r="O494" s="903"/>
      <c r="P494" s="903"/>
      <c r="Q494" s="903"/>
      <c r="R494" s="903"/>
      <c r="S494" s="903"/>
      <c r="T494" s="630"/>
    </row>
    <row r="495" spans="4:20" s="467" customFormat="1" x14ac:dyDescent="0.2">
      <c r="D495" s="630"/>
      <c r="L495" s="630"/>
      <c r="M495" s="903"/>
      <c r="N495" s="903"/>
      <c r="O495" s="903"/>
      <c r="P495" s="903"/>
      <c r="Q495" s="903"/>
      <c r="R495" s="903"/>
      <c r="S495" s="903"/>
      <c r="T495" s="630"/>
    </row>
    <row r="496" spans="4:20" s="467" customFormat="1" x14ac:dyDescent="0.2">
      <c r="D496" s="630"/>
      <c r="L496" s="630"/>
      <c r="M496" s="903"/>
      <c r="N496" s="903"/>
      <c r="O496" s="903"/>
      <c r="P496" s="903"/>
      <c r="Q496" s="903"/>
      <c r="R496" s="903"/>
      <c r="S496" s="903"/>
      <c r="T496" s="630"/>
    </row>
    <row r="497" spans="4:20" s="467" customFormat="1" x14ac:dyDescent="0.2">
      <c r="D497" s="630"/>
      <c r="L497" s="630"/>
      <c r="M497" s="903"/>
      <c r="N497" s="903"/>
      <c r="O497" s="903"/>
      <c r="P497" s="903"/>
      <c r="Q497" s="903"/>
      <c r="R497" s="903"/>
      <c r="S497" s="903"/>
      <c r="T497" s="630"/>
    </row>
    <row r="498" spans="4:20" s="467" customFormat="1" x14ac:dyDescent="0.2">
      <c r="D498" s="630"/>
      <c r="L498" s="630"/>
      <c r="M498" s="903"/>
      <c r="N498" s="903"/>
      <c r="O498" s="903"/>
      <c r="P498" s="903"/>
      <c r="Q498" s="903"/>
      <c r="R498" s="903"/>
      <c r="S498" s="903"/>
      <c r="T498" s="630"/>
    </row>
    <row r="499" spans="4:20" s="467" customFormat="1" x14ac:dyDescent="0.2">
      <c r="D499" s="630"/>
      <c r="L499" s="630"/>
      <c r="M499" s="903"/>
      <c r="N499" s="903"/>
      <c r="O499" s="903"/>
      <c r="P499" s="903"/>
      <c r="Q499" s="903"/>
      <c r="R499" s="903"/>
      <c r="S499" s="903"/>
      <c r="T499" s="630"/>
    </row>
    <row r="500" spans="4:20" s="467" customFormat="1" x14ac:dyDescent="0.2">
      <c r="D500" s="630"/>
      <c r="L500" s="630"/>
      <c r="M500" s="903"/>
      <c r="N500" s="903"/>
      <c r="O500" s="903"/>
      <c r="P500" s="903"/>
      <c r="Q500" s="903"/>
      <c r="R500" s="903"/>
      <c r="S500" s="903"/>
      <c r="T500" s="630"/>
    </row>
    <row r="501" spans="4:20" s="467" customFormat="1" x14ac:dyDescent="0.2">
      <c r="D501" s="630"/>
      <c r="L501" s="630"/>
      <c r="M501" s="903"/>
      <c r="N501" s="903"/>
      <c r="O501" s="903"/>
      <c r="P501" s="903"/>
      <c r="Q501" s="903"/>
      <c r="R501" s="903"/>
      <c r="S501" s="903"/>
      <c r="T501" s="630"/>
    </row>
    <row r="502" spans="4:20" s="467" customFormat="1" x14ac:dyDescent="0.2">
      <c r="D502" s="630"/>
      <c r="L502" s="630"/>
      <c r="M502" s="903"/>
      <c r="N502" s="903"/>
      <c r="O502" s="903"/>
      <c r="P502" s="903"/>
      <c r="Q502" s="903"/>
      <c r="R502" s="903"/>
      <c r="S502" s="903"/>
      <c r="T502" s="630"/>
    </row>
    <row r="503" spans="4:20" s="467" customFormat="1" x14ac:dyDescent="0.2">
      <c r="D503" s="630"/>
      <c r="L503" s="630"/>
      <c r="M503" s="903"/>
      <c r="N503" s="903"/>
      <c r="O503" s="903"/>
      <c r="P503" s="903"/>
      <c r="Q503" s="903"/>
      <c r="R503" s="903"/>
      <c r="S503" s="903"/>
      <c r="T503" s="630"/>
    </row>
    <row r="504" spans="4:20" s="467" customFormat="1" x14ac:dyDescent="0.2">
      <c r="D504" s="630"/>
      <c r="L504" s="630"/>
      <c r="M504" s="903"/>
      <c r="N504" s="903"/>
      <c r="O504" s="903"/>
      <c r="P504" s="903"/>
      <c r="Q504" s="903"/>
      <c r="R504" s="903"/>
      <c r="S504" s="903"/>
      <c r="T504" s="630"/>
    </row>
    <row r="505" spans="4:20" s="467" customFormat="1" x14ac:dyDescent="0.2">
      <c r="D505" s="630"/>
      <c r="L505" s="630"/>
      <c r="M505" s="903"/>
      <c r="N505" s="903"/>
      <c r="O505" s="903"/>
      <c r="P505" s="903"/>
      <c r="Q505" s="903"/>
      <c r="R505" s="903"/>
      <c r="S505" s="903"/>
      <c r="T505" s="630"/>
    </row>
    <row r="506" spans="4:20" s="467" customFormat="1" x14ac:dyDescent="0.2">
      <c r="D506" s="630"/>
      <c r="L506" s="630"/>
      <c r="M506" s="903"/>
      <c r="N506" s="903"/>
      <c r="O506" s="903"/>
      <c r="P506" s="903"/>
      <c r="Q506" s="903"/>
      <c r="R506" s="903"/>
      <c r="S506" s="903"/>
      <c r="T506" s="630"/>
    </row>
    <row r="507" spans="4:20" s="467" customFormat="1" x14ac:dyDescent="0.2">
      <c r="D507" s="630"/>
      <c r="L507" s="630"/>
      <c r="M507" s="903"/>
      <c r="N507" s="903"/>
      <c r="O507" s="903"/>
      <c r="P507" s="903"/>
      <c r="Q507" s="903"/>
      <c r="R507" s="903"/>
      <c r="S507" s="903"/>
      <c r="T507" s="630"/>
    </row>
    <row r="508" spans="4:20" s="467" customFormat="1" x14ac:dyDescent="0.2">
      <c r="D508" s="630"/>
      <c r="L508" s="630"/>
      <c r="M508" s="903"/>
      <c r="N508" s="903"/>
      <c r="O508" s="903"/>
      <c r="P508" s="903"/>
      <c r="Q508" s="903"/>
      <c r="R508" s="903"/>
      <c r="S508" s="903"/>
      <c r="T508" s="630"/>
    </row>
    <row r="509" spans="4:20" s="467" customFormat="1" x14ac:dyDescent="0.2">
      <c r="D509" s="630"/>
      <c r="L509" s="630"/>
      <c r="M509" s="903"/>
      <c r="N509" s="903"/>
      <c r="O509" s="903"/>
      <c r="P509" s="903"/>
      <c r="Q509" s="903"/>
      <c r="R509" s="903"/>
      <c r="S509" s="903"/>
      <c r="T509" s="630"/>
    </row>
    <row r="510" spans="4:20" s="467" customFormat="1" x14ac:dyDescent="0.2">
      <c r="D510" s="630"/>
      <c r="L510" s="630"/>
      <c r="M510" s="903"/>
      <c r="N510" s="903"/>
      <c r="O510" s="903"/>
      <c r="P510" s="903"/>
      <c r="Q510" s="903"/>
      <c r="R510" s="903"/>
      <c r="S510" s="903"/>
      <c r="T510" s="630"/>
    </row>
    <row r="511" spans="4:20" s="467" customFormat="1" x14ac:dyDescent="0.2">
      <c r="D511" s="630"/>
      <c r="L511" s="630"/>
      <c r="M511" s="903"/>
      <c r="N511" s="903"/>
      <c r="O511" s="903"/>
      <c r="P511" s="903"/>
      <c r="Q511" s="903"/>
      <c r="R511" s="903"/>
      <c r="S511" s="903"/>
      <c r="T511" s="630"/>
    </row>
    <row r="512" spans="4:20" s="467" customFormat="1" x14ac:dyDescent="0.2">
      <c r="D512" s="630"/>
      <c r="L512" s="630"/>
      <c r="M512" s="903"/>
      <c r="N512" s="903"/>
      <c r="O512" s="903"/>
      <c r="P512" s="903"/>
      <c r="Q512" s="903"/>
      <c r="R512" s="903"/>
      <c r="S512" s="903"/>
      <c r="T512" s="630"/>
    </row>
    <row r="513" spans="4:20" s="467" customFormat="1" x14ac:dyDescent="0.2">
      <c r="D513" s="630"/>
      <c r="L513" s="630"/>
      <c r="M513" s="903"/>
      <c r="N513" s="903"/>
      <c r="O513" s="903"/>
      <c r="P513" s="903"/>
      <c r="Q513" s="903"/>
      <c r="R513" s="903"/>
      <c r="S513" s="903"/>
      <c r="T513" s="630"/>
    </row>
    <row r="514" spans="4:20" s="467" customFormat="1" x14ac:dyDescent="0.2">
      <c r="D514" s="630"/>
      <c r="L514" s="630"/>
      <c r="M514" s="903"/>
      <c r="N514" s="903"/>
      <c r="O514" s="903"/>
      <c r="P514" s="903"/>
      <c r="Q514" s="903"/>
      <c r="R514" s="903"/>
      <c r="S514" s="903"/>
      <c r="T514" s="630"/>
    </row>
    <row r="515" spans="4:20" s="467" customFormat="1" x14ac:dyDescent="0.2">
      <c r="D515" s="630"/>
      <c r="L515" s="630"/>
      <c r="M515" s="903"/>
      <c r="N515" s="903"/>
      <c r="O515" s="903"/>
      <c r="P515" s="903"/>
      <c r="Q515" s="903"/>
      <c r="R515" s="903"/>
      <c r="S515" s="903"/>
      <c r="T515" s="630"/>
    </row>
    <row r="516" spans="4:20" s="467" customFormat="1" x14ac:dyDescent="0.2">
      <c r="D516" s="630"/>
      <c r="L516" s="630"/>
      <c r="M516" s="903"/>
      <c r="N516" s="903"/>
      <c r="O516" s="903"/>
      <c r="P516" s="903"/>
      <c r="Q516" s="903"/>
      <c r="R516" s="903"/>
      <c r="S516" s="903"/>
      <c r="T516" s="630"/>
    </row>
    <row r="517" spans="4:20" s="467" customFormat="1" x14ac:dyDescent="0.2">
      <c r="D517" s="630"/>
      <c r="L517" s="630"/>
      <c r="M517" s="903"/>
      <c r="N517" s="903"/>
      <c r="O517" s="903"/>
      <c r="P517" s="903"/>
      <c r="Q517" s="903"/>
      <c r="R517" s="903"/>
      <c r="S517" s="903"/>
      <c r="T517" s="630"/>
    </row>
    <row r="518" spans="4:20" s="467" customFormat="1" x14ac:dyDescent="0.2">
      <c r="D518" s="630"/>
      <c r="L518" s="630"/>
      <c r="M518" s="903"/>
      <c r="N518" s="903"/>
      <c r="O518" s="903"/>
      <c r="P518" s="903"/>
      <c r="Q518" s="903"/>
      <c r="R518" s="903"/>
      <c r="S518" s="903"/>
      <c r="T518" s="630"/>
    </row>
    <row r="519" spans="4:20" s="467" customFormat="1" x14ac:dyDescent="0.2">
      <c r="D519" s="630"/>
      <c r="L519" s="630"/>
      <c r="M519" s="903"/>
      <c r="N519" s="903"/>
      <c r="O519" s="903"/>
      <c r="P519" s="903"/>
      <c r="Q519" s="903"/>
      <c r="R519" s="903"/>
      <c r="S519" s="903"/>
      <c r="T519" s="630"/>
    </row>
    <row r="520" spans="4:20" s="467" customFormat="1" x14ac:dyDescent="0.2">
      <c r="D520" s="630"/>
      <c r="L520" s="630"/>
      <c r="M520" s="903"/>
      <c r="N520" s="903"/>
      <c r="O520" s="903"/>
      <c r="P520" s="903"/>
      <c r="Q520" s="903"/>
      <c r="R520" s="903"/>
      <c r="S520" s="903"/>
      <c r="T520" s="630"/>
    </row>
    <row r="521" spans="4:20" s="467" customFormat="1" x14ac:dyDescent="0.2">
      <c r="D521" s="630"/>
      <c r="L521" s="630"/>
      <c r="M521" s="903"/>
      <c r="N521" s="903"/>
      <c r="O521" s="903"/>
      <c r="P521" s="903"/>
      <c r="Q521" s="903"/>
      <c r="R521" s="903"/>
      <c r="S521" s="903"/>
      <c r="T521" s="630"/>
    </row>
    <row r="522" spans="4:20" s="467" customFormat="1" x14ac:dyDescent="0.2">
      <c r="D522" s="630"/>
      <c r="L522" s="630"/>
      <c r="M522" s="903"/>
      <c r="N522" s="903"/>
      <c r="O522" s="903"/>
      <c r="P522" s="903"/>
      <c r="Q522" s="903"/>
      <c r="R522" s="903"/>
      <c r="S522" s="903"/>
      <c r="T522" s="630"/>
    </row>
    <row r="523" spans="4:20" s="467" customFormat="1" x14ac:dyDescent="0.2">
      <c r="D523" s="630"/>
      <c r="L523" s="630"/>
      <c r="M523" s="903"/>
      <c r="N523" s="903"/>
      <c r="O523" s="903"/>
      <c r="P523" s="903"/>
      <c r="Q523" s="903"/>
      <c r="R523" s="903"/>
      <c r="S523" s="903"/>
      <c r="T523" s="630"/>
    </row>
    <row r="524" spans="4:20" s="467" customFormat="1" x14ac:dyDescent="0.2">
      <c r="D524" s="630"/>
      <c r="L524" s="630"/>
      <c r="M524" s="903"/>
      <c r="N524" s="903"/>
      <c r="O524" s="903"/>
      <c r="P524" s="903"/>
      <c r="Q524" s="903"/>
      <c r="R524" s="903"/>
      <c r="S524" s="903"/>
      <c r="T524" s="630"/>
    </row>
    <row r="525" spans="4:20" s="467" customFormat="1" x14ac:dyDescent="0.2">
      <c r="D525" s="630"/>
      <c r="L525" s="630"/>
      <c r="M525" s="903"/>
      <c r="N525" s="903"/>
      <c r="O525" s="903"/>
      <c r="P525" s="903"/>
      <c r="Q525" s="903"/>
      <c r="R525" s="903"/>
      <c r="S525" s="903"/>
      <c r="T525" s="630"/>
    </row>
    <row r="526" spans="4:20" s="467" customFormat="1" x14ac:dyDescent="0.2">
      <c r="D526" s="630"/>
      <c r="L526" s="630"/>
      <c r="M526" s="903"/>
      <c r="N526" s="903"/>
      <c r="O526" s="903"/>
      <c r="P526" s="903"/>
      <c r="Q526" s="903"/>
      <c r="R526" s="903"/>
      <c r="S526" s="903"/>
      <c r="T526" s="630"/>
    </row>
    <row r="527" spans="4:20" s="467" customFormat="1" x14ac:dyDescent="0.2">
      <c r="D527" s="630"/>
      <c r="L527" s="630"/>
      <c r="M527" s="903"/>
      <c r="N527" s="903"/>
      <c r="O527" s="903"/>
      <c r="P527" s="903"/>
      <c r="Q527" s="903"/>
      <c r="R527" s="903"/>
      <c r="S527" s="903"/>
      <c r="T527" s="630"/>
    </row>
    <row r="528" spans="4:20" s="467" customFormat="1" x14ac:dyDescent="0.2">
      <c r="D528" s="630"/>
      <c r="L528" s="630"/>
      <c r="M528" s="903"/>
      <c r="N528" s="903"/>
      <c r="O528" s="903"/>
      <c r="P528" s="903"/>
      <c r="Q528" s="903"/>
      <c r="R528" s="903"/>
      <c r="S528" s="903"/>
      <c r="T528" s="630"/>
    </row>
    <row r="529" spans="4:20" s="467" customFormat="1" x14ac:dyDescent="0.2">
      <c r="D529" s="630"/>
      <c r="L529" s="630"/>
      <c r="M529" s="903"/>
      <c r="N529" s="903"/>
      <c r="O529" s="903"/>
      <c r="P529" s="903"/>
      <c r="Q529" s="903"/>
      <c r="R529" s="903"/>
      <c r="S529" s="903"/>
      <c r="T529" s="630"/>
    </row>
    <row r="530" spans="4:20" s="467" customFormat="1" x14ac:dyDescent="0.2">
      <c r="D530" s="630"/>
      <c r="L530" s="630"/>
      <c r="M530" s="903"/>
      <c r="N530" s="903"/>
      <c r="O530" s="903"/>
      <c r="P530" s="903"/>
      <c r="Q530" s="903"/>
      <c r="R530" s="903"/>
      <c r="S530" s="903"/>
      <c r="T530" s="630"/>
    </row>
    <row r="531" spans="4:20" s="467" customFormat="1" x14ac:dyDescent="0.2">
      <c r="D531" s="630"/>
      <c r="L531" s="630"/>
      <c r="M531" s="903"/>
      <c r="N531" s="903"/>
      <c r="O531" s="903"/>
      <c r="P531" s="903"/>
      <c r="Q531" s="903"/>
      <c r="R531" s="903"/>
      <c r="S531" s="903"/>
      <c r="T531" s="630"/>
    </row>
    <row r="532" spans="4:20" s="467" customFormat="1" x14ac:dyDescent="0.2">
      <c r="D532" s="630"/>
      <c r="L532" s="630"/>
      <c r="M532" s="903"/>
      <c r="N532" s="903"/>
      <c r="O532" s="903"/>
      <c r="P532" s="903"/>
      <c r="Q532" s="903"/>
      <c r="R532" s="903"/>
      <c r="S532" s="903"/>
      <c r="T532" s="630"/>
    </row>
    <row r="533" spans="4:20" s="467" customFormat="1" x14ac:dyDescent="0.2">
      <c r="D533" s="630"/>
      <c r="L533" s="630"/>
      <c r="M533" s="903"/>
      <c r="N533" s="903"/>
      <c r="O533" s="903"/>
      <c r="P533" s="903"/>
      <c r="Q533" s="903"/>
      <c r="R533" s="903"/>
      <c r="S533" s="903"/>
      <c r="T533" s="630"/>
    </row>
    <row r="534" spans="4:20" s="467" customFormat="1" x14ac:dyDescent="0.2">
      <c r="D534" s="630"/>
      <c r="L534" s="630"/>
      <c r="M534" s="903"/>
      <c r="N534" s="903"/>
      <c r="O534" s="903"/>
      <c r="P534" s="903"/>
      <c r="Q534" s="903"/>
      <c r="R534" s="903"/>
      <c r="S534" s="903"/>
      <c r="T534" s="630"/>
    </row>
    <row r="535" spans="4:20" s="467" customFormat="1" x14ac:dyDescent="0.2">
      <c r="D535" s="630"/>
      <c r="L535" s="630"/>
      <c r="M535" s="903"/>
      <c r="N535" s="903"/>
      <c r="O535" s="903"/>
      <c r="P535" s="903"/>
      <c r="Q535" s="903"/>
      <c r="R535" s="903"/>
      <c r="S535" s="903"/>
      <c r="T535" s="630"/>
    </row>
    <row r="536" spans="4:20" s="467" customFormat="1" x14ac:dyDescent="0.2">
      <c r="D536" s="630"/>
      <c r="L536" s="630"/>
      <c r="M536" s="903"/>
      <c r="N536" s="903"/>
      <c r="O536" s="903"/>
      <c r="P536" s="903"/>
      <c r="Q536" s="903"/>
      <c r="R536" s="903"/>
      <c r="S536" s="903"/>
      <c r="T536" s="630"/>
    </row>
    <row r="537" spans="4:20" s="467" customFormat="1" x14ac:dyDescent="0.2">
      <c r="D537" s="630"/>
      <c r="L537" s="630"/>
      <c r="M537" s="903"/>
      <c r="N537" s="903"/>
      <c r="O537" s="903"/>
      <c r="P537" s="903"/>
      <c r="Q537" s="903"/>
      <c r="R537" s="903"/>
      <c r="S537" s="903"/>
      <c r="T537" s="630"/>
    </row>
    <row r="538" spans="4:20" s="467" customFormat="1" x14ac:dyDescent="0.2">
      <c r="D538" s="630"/>
      <c r="L538" s="630"/>
      <c r="M538" s="903"/>
      <c r="N538" s="903"/>
      <c r="O538" s="903"/>
      <c r="P538" s="903"/>
      <c r="Q538" s="903"/>
      <c r="R538" s="903"/>
      <c r="S538" s="903"/>
      <c r="T538" s="630"/>
    </row>
    <row r="539" spans="4:20" s="467" customFormat="1" x14ac:dyDescent="0.2">
      <c r="D539" s="630"/>
      <c r="L539" s="630"/>
      <c r="M539" s="903"/>
      <c r="N539" s="903"/>
      <c r="O539" s="903"/>
      <c r="P539" s="903"/>
      <c r="Q539" s="903"/>
      <c r="R539" s="903"/>
      <c r="S539" s="903"/>
      <c r="T539" s="630"/>
    </row>
    <row r="540" spans="4:20" s="467" customFormat="1" x14ac:dyDescent="0.2">
      <c r="D540" s="630"/>
      <c r="L540" s="630"/>
      <c r="M540" s="903"/>
      <c r="N540" s="903"/>
      <c r="O540" s="903"/>
      <c r="P540" s="903"/>
      <c r="Q540" s="903"/>
      <c r="R540" s="903"/>
      <c r="S540" s="903"/>
      <c r="T540" s="630"/>
    </row>
    <row r="541" spans="4:20" s="467" customFormat="1" x14ac:dyDescent="0.2">
      <c r="D541" s="630"/>
      <c r="L541" s="630"/>
      <c r="M541" s="903"/>
      <c r="N541" s="903"/>
      <c r="O541" s="903"/>
      <c r="P541" s="903"/>
      <c r="Q541" s="903"/>
      <c r="R541" s="903"/>
      <c r="S541" s="903"/>
      <c r="T541" s="630"/>
    </row>
    <row r="542" spans="4:20" s="467" customFormat="1" x14ac:dyDescent="0.2">
      <c r="D542" s="630"/>
      <c r="L542" s="630"/>
      <c r="M542" s="903"/>
      <c r="N542" s="903"/>
      <c r="O542" s="903"/>
      <c r="P542" s="903"/>
      <c r="Q542" s="903"/>
      <c r="R542" s="903"/>
      <c r="S542" s="903"/>
      <c r="T542" s="630"/>
    </row>
    <row r="543" spans="4:20" s="467" customFormat="1" x14ac:dyDescent="0.2">
      <c r="D543" s="630"/>
      <c r="L543" s="630"/>
      <c r="M543" s="903"/>
      <c r="N543" s="903"/>
      <c r="O543" s="903"/>
      <c r="P543" s="903"/>
      <c r="Q543" s="903"/>
      <c r="R543" s="903"/>
      <c r="S543" s="903"/>
      <c r="T543" s="630"/>
    </row>
    <row r="544" spans="4:20" s="467" customFormat="1" x14ac:dyDescent="0.2">
      <c r="D544" s="630"/>
      <c r="L544" s="630"/>
      <c r="M544" s="903"/>
      <c r="N544" s="903"/>
      <c r="O544" s="903"/>
      <c r="P544" s="903"/>
      <c r="Q544" s="903"/>
      <c r="R544" s="903"/>
      <c r="S544" s="903"/>
      <c r="T544" s="630"/>
    </row>
    <row r="545" spans="4:20" s="467" customFormat="1" x14ac:dyDescent="0.2">
      <c r="D545" s="630"/>
      <c r="L545" s="630"/>
      <c r="M545" s="903"/>
      <c r="N545" s="903"/>
      <c r="O545" s="903"/>
      <c r="P545" s="903"/>
      <c r="Q545" s="903"/>
      <c r="R545" s="903"/>
      <c r="S545" s="903"/>
      <c r="T545" s="630"/>
    </row>
    <row r="546" spans="4:20" s="467" customFormat="1" x14ac:dyDescent="0.2">
      <c r="D546" s="630"/>
      <c r="L546" s="630"/>
      <c r="M546" s="903"/>
      <c r="N546" s="903"/>
      <c r="O546" s="903"/>
      <c r="P546" s="903"/>
      <c r="Q546" s="903"/>
      <c r="R546" s="903"/>
      <c r="S546" s="903"/>
      <c r="T546" s="630"/>
    </row>
    <row r="547" spans="4:20" s="467" customFormat="1" x14ac:dyDescent="0.2">
      <c r="D547" s="630"/>
      <c r="L547" s="630"/>
      <c r="M547" s="903"/>
      <c r="N547" s="903"/>
      <c r="O547" s="903"/>
      <c r="P547" s="903"/>
      <c r="Q547" s="903"/>
      <c r="R547" s="903"/>
      <c r="S547" s="903"/>
      <c r="T547" s="630"/>
    </row>
    <row r="548" spans="4:20" s="467" customFormat="1" x14ac:dyDescent="0.2">
      <c r="D548" s="630"/>
      <c r="L548" s="630"/>
      <c r="M548" s="903"/>
      <c r="N548" s="903"/>
      <c r="O548" s="903"/>
      <c r="P548" s="903"/>
      <c r="Q548" s="903"/>
      <c r="R548" s="903"/>
      <c r="S548" s="903"/>
      <c r="T548" s="630"/>
    </row>
    <row r="549" spans="4:20" s="467" customFormat="1" x14ac:dyDescent="0.2">
      <c r="D549" s="630"/>
      <c r="L549" s="630"/>
      <c r="M549" s="903"/>
      <c r="N549" s="903"/>
      <c r="O549" s="903"/>
      <c r="P549" s="903"/>
      <c r="Q549" s="903"/>
      <c r="R549" s="903"/>
      <c r="S549" s="903"/>
      <c r="T549" s="630"/>
    </row>
    <row r="550" spans="4:20" s="467" customFormat="1" x14ac:dyDescent="0.2">
      <c r="D550" s="630"/>
      <c r="L550" s="630"/>
      <c r="M550" s="903"/>
      <c r="N550" s="903"/>
      <c r="O550" s="903"/>
      <c r="P550" s="903"/>
      <c r="Q550" s="903"/>
      <c r="R550" s="903"/>
      <c r="S550" s="903"/>
      <c r="T550" s="630"/>
    </row>
    <row r="551" spans="4:20" s="467" customFormat="1" x14ac:dyDescent="0.2">
      <c r="D551" s="630"/>
      <c r="L551" s="630"/>
      <c r="M551" s="903"/>
      <c r="N551" s="903"/>
      <c r="O551" s="903"/>
      <c r="P551" s="903"/>
      <c r="Q551" s="903"/>
      <c r="R551" s="903"/>
      <c r="S551" s="903"/>
      <c r="T551" s="630"/>
    </row>
    <row r="552" spans="4:20" s="467" customFormat="1" x14ac:dyDescent="0.2">
      <c r="D552" s="630"/>
      <c r="L552" s="630"/>
      <c r="M552" s="903"/>
      <c r="N552" s="903"/>
      <c r="O552" s="903"/>
      <c r="P552" s="903"/>
      <c r="Q552" s="903"/>
      <c r="R552" s="903"/>
      <c r="S552" s="903"/>
      <c r="T552" s="630"/>
    </row>
    <row r="553" spans="4:20" s="467" customFormat="1" x14ac:dyDescent="0.2">
      <c r="D553" s="630"/>
      <c r="L553" s="630"/>
      <c r="M553" s="903"/>
      <c r="N553" s="903"/>
      <c r="O553" s="903"/>
      <c r="P553" s="903"/>
      <c r="Q553" s="903"/>
      <c r="R553" s="903"/>
      <c r="S553" s="903"/>
      <c r="T553" s="630"/>
    </row>
    <row r="554" spans="4:20" s="467" customFormat="1" x14ac:dyDescent="0.2">
      <c r="D554" s="630"/>
      <c r="L554" s="630"/>
      <c r="M554" s="903"/>
      <c r="N554" s="903"/>
      <c r="O554" s="903"/>
      <c r="P554" s="903"/>
      <c r="Q554" s="903"/>
      <c r="R554" s="903"/>
      <c r="S554" s="903"/>
      <c r="T554" s="630"/>
    </row>
    <row r="555" spans="4:20" s="467" customFormat="1" x14ac:dyDescent="0.2">
      <c r="D555" s="630"/>
      <c r="L555" s="630"/>
      <c r="M555" s="903"/>
      <c r="N555" s="903"/>
      <c r="O555" s="903"/>
      <c r="P555" s="903"/>
      <c r="Q555" s="903"/>
      <c r="R555" s="903"/>
      <c r="S555" s="903"/>
      <c r="T555" s="630"/>
    </row>
    <row r="556" spans="4:20" s="467" customFormat="1" x14ac:dyDescent="0.2">
      <c r="D556" s="630"/>
      <c r="L556" s="630"/>
      <c r="M556" s="903"/>
      <c r="N556" s="903"/>
      <c r="O556" s="903"/>
      <c r="P556" s="903"/>
      <c r="Q556" s="903"/>
      <c r="R556" s="903"/>
      <c r="S556" s="903"/>
      <c r="T556" s="630"/>
    </row>
    <row r="557" spans="4:20" s="467" customFormat="1" x14ac:dyDescent="0.2">
      <c r="D557" s="630"/>
      <c r="L557" s="630"/>
      <c r="M557" s="903"/>
      <c r="N557" s="903"/>
      <c r="O557" s="903"/>
      <c r="P557" s="903"/>
      <c r="Q557" s="903"/>
      <c r="R557" s="903"/>
      <c r="S557" s="903"/>
      <c r="T557" s="630"/>
    </row>
    <row r="558" spans="4:20" s="467" customFormat="1" x14ac:dyDescent="0.2">
      <c r="D558" s="630"/>
      <c r="L558" s="630"/>
      <c r="M558" s="903"/>
      <c r="N558" s="903"/>
      <c r="O558" s="903"/>
      <c r="P558" s="903"/>
      <c r="Q558" s="903"/>
      <c r="R558" s="903"/>
      <c r="S558" s="903"/>
      <c r="T558" s="630"/>
    </row>
    <row r="559" spans="4:20" s="467" customFormat="1" x14ac:dyDescent="0.2">
      <c r="D559" s="630"/>
      <c r="L559" s="630"/>
      <c r="M559" s="903"/>
      <c r="N559" s="903"/>
      <c r="O559" s="903"/>
      <c r="P559" s="903"/>
      <c r="Q559" s="903"/>
      <c r="R559" s="903"/>
      <c r="S559" s="903"/>
      <c r="T559" s="630"/>
    </row>
    <row r="560" spans="4:20" s="467" customFormat="1" x14ac:dyDescent="0.2">
      <c r="D560" s="630"/>
      <c r="L560" s="630"/>
      <c r="M560" s="903"/>
      <c r="N560" s="903"/>
      <c r="O560" s="903"/>
      <c r="P560" s="903"/>
      <c r="Q560" s="903"/>
      <c r="R560" s="903"/>
      <c r="S560" s="903"/>
      <c r="T560" s="630"/>
    </row>
    <row r="561" spans="4:20" s="467" customFormat="1" x14ac:dyDescent="0.2">
      <c r="D561" s="630"/>
      <c r="L561" s="630"/>
      <c r="M561" s="903"/>
      <c r="N561" s="903"/>
      <c r="O561" s="903"/>
      <c r="P561" s="903"/>
      <c r="Q561" s="903"/>
      <c r="R561" s="903"/>
      <c r="S561" s="903"/>
      <c r="T561" s="630"/>
    </row>
    <row r="562" spans="4:20" s="467" customFormat="1" x14ac:dyDescent="0.2">
      <c r="D562" s="630"/>
      <c r="L562" s="630"/>
      <c r="M562" s="903"/>
      <c r="N562" s="903"/>
      <c r="O562" s="903"/>
      <c r="P562" s="903"/>
      <c r="Q562" s="903"/>
      <c r="R562" s="903"/>
      <c r="S562" s="903"/>
      <c r="T562" s="630"/>
    </row>
    <row r="563" spans="4:20" s="467" customFormat="1" x14ac:dyDescent="0.2">
      <c r="D563" s="630"/>
      <c r="L563" s="630"/>
      <c r="M563" s="903"/>
      <c r="N563" s="903"/>
      <c r="O563" s="903"/>
      <c r="P563" s="903"/>
      <c r="Q563" s="903"/>
      <c r="R563" s="903"/>
      <c r="S563" s="903"/>
      <c r="T563" s="630"/>
    </row>
    <row r="564" spans="4:20" s="467" customFormat="1" x14ac:dyDescent="0.2">
      <c r="D564" s="630"/>
      <c r="L564" s="630"/>
      <c r="M564" s="903"/>
      <c r="N564" s="903"/>
      <c r="O564" s="903"/>
      <c r="P564" s="903"/>
      <c r="Q564" s="903"/>
      <c r="R564" s="903"/>
      <c r="S564" s="903"/>
      <c r="T564" s="630"/>
    </row>
    <row r="565" spans="4:20" s="467" customFormat="1" x14ac:dyDescent="0.2">
      <c r="D565" s="630"/>
      <c r="L565" s="630"/>
      <c r="M565" s="903"/>
      <c r="N565" s="903"/>
      <c r="O565" s="903"/>
      <c r="P565" s="903"/>
      <c r="Q565" s="903"/>
      <c r="R565" s="903"/>
      <c r="S565" s="903"/>
      <c r="T565" s="630"/>
    </row>
    <row r="566" spans="4:20" s="467" customFormat="1" x14ac:dyDescent="0.2">
      <c r="D566" s="630"/>
      <c r="L566" s="630"/>
      <c r="M566" s="903"/>
      <c r="N566" s="903"/>
      <c r="O566" s="903"/>
      <c r="P566" s="903"/>
      <c r="Q566" s="903"/>
      <c r="R566" s="903"/>
      <c r="S566" s="903"/>
      <c r="T566" s="630"/>
    </row>
    <row r="567" spans="4:20" s="467" customFormat="1" x14ac:dyDescent="0.2">
      <c r="D567" s="630"/>
      <c r="L567" s="630"/>
      <c r="M567" s="903"/>
      <c r="N567" s="903"/>
      <c r="O567" s="903"/>
      <c r="P567" s="903"/>
      <c r="Q567" s="903"/>
      <c r="R567" s="903"/>
      <c r="S567" s="903"/>
      <c r="T567" s="630"/>
    </row>
    <row r="568" spans="4:20" s="467" customFormat="1" x14ac:dyDescent="0.2">
      <c r="D568" s="630"/>
      <c r="L568" s="630"/>
      <c r="M568" s="903"/>
      <c r="N568" s="903"/>
      <c r="O568" s="903"/>
      <c r="P568" s="903"/>
      <c r="Q568" s="903"/>
      <c r="R568" s="903"/>
      <c r="S568" s="903"/>
      <c r="T568" s="630"/>
    </row>
    <row r="569" spans="4:20" s="467" customFormat="1" x14ac:dyDescent="0.2">
      <c r="D569" s="630"/>
      <c r="L569" s="630"/>
      <c r="M569" s="903"/>
      <c r="N569" s="903"/>
      <c r="O569" s="903"/>
      <c r="P569" s="903"/>
      <c r="Q569" s="903"/>
      <c r="R569" s="903"/>
      <c r="S569" s="903"/>
      <c r="T569" s="630"/>
    </row>
    <row r="570" spans="4:20" s="467" customFormat="1" x14ac:dyDescent="0.2">
      <c r="D570" s="630"/>
      <c r="L570" s="630"/>
      <c r="M570" s="903"/>
      <c r="N570" s="903"/>
      <c r="O570" s="903"/>
      <c r="P570" s="903"/>
      <c r="Q570" s="903"/>
      <c r="R570" s="903"/>
      <c r="S570" s="903"/>
      <c r="T570" s="630"/>
    </row>
    <row r="571" spans="4:20" s="467" customFormat="1" x14ac:dyDescent="0.2">
      <c r="D571" s="630"/>
      <c r="L571" s="630"/>
      <c r="M571" s="903"/>
      <c r="N571" s="903"/>
      <c r="O571" s="903"/>
      <c r="P571" s="903"/>
      <c r="Q571" s="903"/>
      <c r="R571" s="903"/>
      <c r="S571" s="903"/>
      <c r="T571" s="630"/>
    </row>
    <row r="572" spans="4:20" s="467" customFormat="1" x14ac:dyDescent="0.2">
      <c r="D572" s="630"/>
      <c r="L572" s="630"/>
      <c r="M572" s="903"/>
      <c r="N572" s="903"/>
      <c r="O572" s="903"/>
      <c r="P572" s="903"/>
      <c r="Q572" s="903"/>
      <c r="R572" s="903"/>
      <c r="S572" s="903"/>
      <c r="T572" s="630"/>
    </row>
    <row r="573" spans="4:20" s="467" customFormat="1" x14ac:dyDescent="0.2">
      <c r="D573" s="630"/>
      <c r="L573" s="630"/>
      <c r="M573" s="903"/>
      <c r="N573" s="903"/>
      <c r="O573" s="903"/>
      <c r="P573" s="903"/>
      <c r="Q573" s="903"/>
      <c r="R573" s="903"/>
      <c r="S573" s="903"/>
      <c r="T573" s="630"/>
    </row>
    <row r="574" spans="4:20" s="467" customFormat="1" x14ac:dyDescent="0.2">
      <c r="D574" s="630"/>
      <c r="L574" s="630"/>
      <c r="M574" s="903"/>
      <c r="N574" s="903"/>
      <c r="O574" s="903"/>
      <c r="P574" s="903"/>
      <c r="Q574" s="903"/>
      <c r="R574" s="903"/>
      <c r="S574" s="903"/>
      <c r="T574" s="630"/>
    </row>
    <row r="575" spans="4:20" s="467" customFormat="1" x14ac:dyDescent="0.2">
      <c r="D575" s="630"/>
      <c r="L575" s="630"/>
      <c r="M575" s="903"/>
      <c r="N575" s="903"/>
      <c r="O575" s="903"/>
      <c r="P575" s="903"/>
      <c r="Q575" s="903"/>
      <c r="R575" s="903"/>
      <c r="S575" s="903"/>
      <c r="T575" s="630"/>
    </row>
    <row r="576" spans="4:20" s="467" customFormat="1" x14ac:dyDescent="0.2">
      <c r="D576" s="630"/>
      <c r="L576" s="630"/>
      <c r="M576" s="903"/>
      <c r="N576" s="903"/>
      <c r="O576" s="903"/>
      <c r="P576" s="903"/>
      <c r="Q576" s="903"/>
      <c r="R576" s="903"/>
      <c r="S576" s="903"/>
      <c r="T576" s="630"/>
    </row>
    <row r="577" spans="4:20" s="467" customFormat="1" x14ac:dyDescent="0.2">
      <c r="D577" s="630"/>
      <c r="L577" s="630"/>
      <c r="M577" s="903"/>
      <c r="N577" s="903"/>
      <c r="O577" s="903"/>
      <c r="P577" s="903"/>
      <c r="Q577" s="903"/>
      <c r="R577" s="903"/>
      <c r="S577" s="903"/>
      <c r="T577" s="630"/>
    </row>
    <row r="578" spans="4:20" s="467" customFormat="1" x14ac:dyDescent="0.2">
      <c r="D578" s="630"/>
      <c r="L578" s="630"/>
      <c r="M578" s="903"/>
      <c r="N578" s="903"/>
      <c r="O578" s="903"/>
      <c r="P578" s="903"/>
      <c r="Q578" s="903"/>
      <c r="R578" s="903"/>
      <c r="S578" s="903"/>
      <c r="T578" s="630"/>
    </row>
    <row r="579" spans="4:20" s="467" customFormat="1" x14ac:dyDescent="0.2">
      <c r="D579" s="630"/>
      <c r="L579" s="630"/>
      <c r="M579" s="903"/>
      <c r="N579" s="903"/>
      <c r="O579" s="903"/>
      <c r="P579" s="903"/>
      <c r="Q579" s="903"/>
      <c r="R579" s="903"/>
      <c r="S579" s="903"/>
      <c r="T579" s="630"/>
    </row>
    <row r="580" spans="4:20" s="467" customFormat="1" x14ac:dyDescent="0.2">
      <c r="D580" s="630"/>
      <c r="L580" s="630"/>
      <c r="M580" s="903"/>
      <c r="N580" s="903"/>
      <c r="O580" s="903"/>
      <c r="P580" s="903"/>
      <c r="Q580" s="903"/>
      <c r="R580" s="903"/>
      <c r="S580" s="903"/>
      <c r="T580" s="630"/>
    </row>
    <row r="581" spans="4:20" s="467" customFormat="1" x14ac:dyDescent="0.2">
      <c r="D581" s="630"/>
      <c r="L581" s="630"/>
      <c r="M581" s="903"/>
      <c r="N581" s="903"/>
      <c r="O581" s="903"/>
      <c r="P581" s="903"/>
      <c r="Q581" s="903"/>
      <c r="R581" s="903"/>
      <c r="S581" s="903"/>
      <c r="T581" s="630"/>
    </row>
    <row r="582" spans="4:20" s="467" customFormat="1" x14ac:dyDescent="0.2">
      <c r="D582" s="630"/>
      <c r="L582" s="630"/>
      <c r="M582" s="903"/>
      <c r="N582" s="903"/>
      <c r="O582" s="903"/>
      <c r="P582" s="903"/>
      <c r="Q582" s="903"/>
      <c r="R582" s="903"/>
      <c r="S582" s="903"/>
      <c r="T582" s="630"/>
    </row>
    <row r="583" spans="4:20" s="467" customFormat="1" x14ac:dyDescent="0.2">
      <c r="D583" s="630"/>
      <c r="L583" s="630"/>
      <c r="M583" s="903"/>
      <c r="N583" s="903"/>
      <c r="O583" s="903"/>
      <c r="P583" s="903"/>
      <c r="Q583" s="903"/>
      <c r="R583" s="903"/>
      <c r="S583" s="903"/>
      <c r="T583" s="630"/>
    </row>
    <row r="584" spans="4:20" s="467" customFormat="1" x14ac:dyDescent="0.2">
      <c r="D584" s="630"/>
      <c r="L584" s="630"/>
      <c r="M584" s="903"/>
      <c r="N584" s="903"/>
      <c r="O584" s="903"/>
      <c r="P584" s="903"/>
      <c r="Q584" s="903"/>
      <c r="R584" s="903"/>
      <c r="S584" s="903"/>
      <c r="T584" s="630"/>
    </row>
    <row r="585" spans="4:20" s="467" customFormat="1" x14ac:dyDescent="0.2">
      <c r="D585" s="630"/>
      <c r="L585" s="630"/>
      <c r="M585" s="903"/>
      <c r="N585" s="903"/>
      <c r="O585" s="903"/>
      <c r="P585" s="903"/>
      <c r="Q585" s="903"/>
      <c r="R585" s="903"/>
      <c r="S585" s="903"/>
      <c r="T585" s="630"/>
    </row>
    <row r="586" spans="4:20" s="467" customFormat="1" x14ac:dyDescent="0.2">
      <c r="D586" s="630"/>
      <c r="L586" s="630"/>
      <c r="M586" s="903"/>
      <c r="N586" s="903"/>
      <c r="O586" s="903"/>
      <c r="P586" s="903"/>
      <c r="Q586" s="903"/>
      <c r="R586" s="903"/>
      <c r="S586" s="903"/>
      <c r="T586" s="630"/>
    </row>
    <row r="587" spans="4:20" s="467" customFormat="1" x14ac:dyDescent="0.2">
      <c r="D587" s="630"/>
      <c r="L587" s="630"/>
      <c r="M587" s="903"/>
      <c r="N587" s="903"/>
      <c r="O587" s="903"/>
      <c r="P587" s="903"/>
      <c r="Q587" s="903"/>
      <c r="R587" s="903"/>
      <c r="S587" s="903"/>
      <c r="T587" s="630"/>
    </row>
    <row r="588" spans="4:20" s="467" customFormat="1" x14ac:dyDescent="0.2">
      <c r="D588" s="630"/>
      <c r="L588" s="630"/>
      <c r="M588" s="903"/>
      <c r="N588" s="903"/>
      <c r="O588" s="903"/>
      <c r="P588" s="903"/>
      <c r="Q588" s="903"/>
      <c r="R588" s="903"/>
      <c r="S588" s="903"/>
      <c r="T588" s="630"/>
    </row>
    <row r="589" spans="4:20" s="467" customFormat="1" x14ac:dyDescent="0.2">
      <c r="D589" s="630"/>
      <c r="L589" s="630"/>
      <c r="M589" s="903"/>
      <c r="N589" s="903"/>
      <c r="O589" s="903"/>
      <c r="P589" s="903"/>
      <c r="Q589" s="903"/>
      <c r="R589" s="903"/>
      <c r="S589" s="903"/>
      <c r="T589" s="630"/>
    </row>
    <row r="590" spans="4:20" s="467" customFormat="1" x14ac:dyDescent="0.2">
      <c r="D590" s="630"/>
      <c r="L590" s="630"/>
      <c r="M590" s="903"/>
      <c r="N590" s="903"/>
      <c r="O590" s="903"/>
      <c r="P590" s="903"/>
      <c r="Q590" s="903"/>
      <c r="R590" s="903"/>
      <c r="S590" s="903"/>
      <c r="T590" s="630"/>
    </row>
    <row r="591" spans="4:20" s="467" customFormat="1" x14ac:dyDescent="0.2">
      <c r="D591" s="630"/>
      <c r="L591" s="630"/>
      <c r="M591" s="903"/>
      <c r="N591" s="903"/>
      <c r="O591" s="903"/>
      <c r="P591" s="903"/>
      <c r="Q591" s="903"/>
      <c r="R591" s="903"/>
      <c r="S591" s="903"/>
      <c r="T591" s="630"/>
    </row>
    <row r="592" spans="4:20" s="467" customFormat="1" x14ac:dyDescent="0.2">
      <c r="D592" s="630"/>
      <c r="L592" s="630"/>
      <c r="M592" s="903"/>
      <c r="N592" s="903"/>
      <c r="O592" s="903"/>
      <c r="P592" s="903"/>
      <c r="Q592" s="903"/>
      <c r="R592" s="903"/>
      <c r="S592" s="903"/>
      <c r="T592" s="630"/>
    </row>
    <row r="593" spans="4:20" s="467" customFormat="1" x14ac:dyDescent="0.2">
      <c r="D593" s="630"/>
      <c r="L593" s="630"/>
      <c r="M593" s="903"/>
      <c r="N593" s="903"/>
      <c r="O593" s="903"/>
      <c r="P593" s="903"/>
      <c r="Q593" s="903"/>
      <c r="R593" s="903"/>
      <c r="S593" s="903"/>
      <c r="T593" s="630"/>
    </row>
    <row r="594" spans="4:20" s="467" customFormat="1" x14ac:dyDescent="0.2">
      <c r="D594" s="630"/>
      <c r="L594" s="630"/>
      <c r="M594" s="903"/>
      <c r="N594" s="903"/>
      <c r="O594" s="903"/>
      <c r="P594" s="903"/>
      <c r="Q594" s="903"/>
      <c r="R594" s="903"/>
      <c r="S594" s="903"/>
      <c r="T594" s="630"/>
    </row>
    <row r="595" spans="4:20" s="467" customFormat="1" x14ac:dyDescent="0.2">
      <c r="D595" s="630"/>
      <c r="L595" s="630"/>
      <c r="M595" s="903"/>
      <c r="N595" s="903"/>
      <c r="O595" s="903"/>
      <c r="P595" s="903"/>
      <c r="Q595" s="903"/>
      <c r="R595" s="903"/>
      <c r="S595" s="903"/>
      <c r="T595" s="630"/>
    </row>
    <row r="596" spans="4:20" s="467" customFormat="1" x14ac:dyDescent="0.2">
      <c r="D596" s="630"/>
      <c r="L596" s="630"/>
      <c r="M596" s="903"/>
      <c r="N596" s="903"/>
      <c r="O596" s="903"/>
      <c r="P596" s="903"/>
      <c r="Q596" s="903"/>
      <c r="R596" s="903"/>
      <c r="S596" s="903"/>
      <c r="T596" s="630"/>
    </row>
    <row r="597" spans="4:20" s="467" customFormat="1" x14ac:dyDescent="0.2">
      <c r="D597" s="630"/>
      <c r="L597" s="630"/>
      <c r="M597" s="903"/>
      <c r="N597" s="903"/>
      <c r="O597" s="903"/>
      <c r="P597" s="903"/>
      <c r="Q597" s="903"/>
      <c r="R597" s="903"/>
      <c r="S597" s="903"/>
      <c r="T597" s="630"/>
    </row>
    <row r="598" spans="4:20" s="467" customFormat="1" x14ac:dyDescent="0.2">
      <c r="D598" s="630"/>
      <c r="L598" s="630"/>
      <c r="M598" s="903"/>
      <c r="N598" s="903"/>
      <c r="O598" s="903"/>
      <c r="P598" s="903"/>
      <c r="Q598" s="903"/>
      <c r="R598" s="903"/>
      <c r="S598" s="903"/>
      <c r="T598" s="630"/>
    </row>
    <row r="599" spans="4:20" s="467" customFormat="1" x14ac:dyDescent="0.2">
      <c r="D599" s="630"/>
      <c r="L599" s="630"/>
      <c r="M599" s="903"/>
      <c r="N599" s="903"/>
      <c r="O599" s="903"/>
      <c r="P599" s="903"/>
      <c r="Q599" s="903"/>
      <c r="R599" s="903"/>
      <c r="S599" s="903"/>
      <c r="T599" s="630"/>
    </row>
    <row r="600" spans="4:20" s="467" customFormat="1" x14ac:dyDescent="0.2">
      <c r="D600" s="630"/>
      <c r="L600" s="630"/>
      <c r="M600" s="903"/>
      <c r="N600" s="903"/>
      <c r="O600" s="903"/>
      <c r="P600" s="903"/>
      <c r="Q600" s="903"/>
      <c r="R600" s="903"/>
      <c r="S600" s="903"/>
      <c r="T600" s="630"/>
    </row>
    <row r="601" spans="4:20" s="467" customFormat="1" x14ac:dyDescent="0.2">
      <c r="D601" s="630"/>
      <c r="L601" s="630"/>
      <c r="M601" s="903"/>
      <c r="N601" s="903"/>
      <c r="O601" s="903"/>
      <c r="P601" s="903"/>
      <c r="Q601" s="903"/>
      <c r="R601" s="903"/>
      <c r="S601" s="903"/>
      <c r="T601" s="630"/>
    </row>
    <row r="602" spans="4:20" s="467" customFormat="1" x14ac:dyDescent="0.2">
      <c r="D602" s="630"/>
      <c r="L602" s="630"/>
      <c r="M602" s="903"/>
      <c r="N602" s="903"/>
      <c r="O602" s="903"/>
      <c r="P602" s="903"/>
      <c r="Q602" s="903"/>
      <c r="R602" s="903"/>
      <c r="S602" s="903"/>
      <c r="T602" s="630"/>
    </row>
    <row r="603" spans="4:20" s="467" customFormat="1" x14ac:dyDescent="0.2">
      <c r="D603" s="630"/>
      <c r="L603" s="630"/>
      <c r="M603" s="903"/>
      <c r="N603" s="903"/>
      <c r="O603" s="903"/>
      <c r="P603" s="903"/>
      <c r="Q603" s="903"/>
      <c r="R603" s="903"/>
      <c r="S603" s="903"/>
      <c r="T603" s="630"/>
    </row>
    <row r="604" spans="4:20" s="467" customFormat="1" x14ac:dyDescent="0.2">
      <c r="D604" s="630"/>
      <c r="L604" s="630"/>
      <c r="M604" s="903"/>
      <c r="N604" s="903"/>
      <c r="O604" s="903"/>
      <c r="P604" s="903"/>
      <c r="Q604" s="903"/>
      <c r="R604" s="903"/>
      <c r="S604" s="903"/>
      <c r="T604" s="630"/>
    </row>
    <row r="605" spans="4:20" s="467" customFormat="1" x14ac:dyDescent="0.2">
      <c r="D605" s="630"/>
      <c r="L605" s="630"/>
      <c r="M605" s="903"/>
      <c r="N605" s="903"/>
      <c r="O605" s="903"/>
      <c r="P605" s="903"/>
      <c r="Q605" s="903"/>
      <c r="R605" s="903"/>
      <c r="S605" s="903"/>
      <c r="T605" s="630"/>
    </row>
    <row r="606" spans="4:20" s="467" customFormat="1" x14ac:dyDescent="0.2">
      <c r="D606" s="630"/>
      <c r="L606" s="630"/>
      <c r="M606" s="903"/>
      <c r="N606" s="903"/>
      <c r="O606" s="903"/>
      <c r="P606" s="903"/>
      <c r="Q606" s="903"/>
      <c r="R606" s="903"/>
      <c r="S606" s="903"/>
      <c r="T606" s="630"/>
    </row>
    <row r="607" spans="4:20" s="467" customFormat="1" x14ac:dyDescent="0.2">
      <c r="D607" s="630"/>
      <c r="L607" s="630"/>
      <c r="M607" s="903"/>
      <c r="N607" s="903"/>
      <c r="O607" s="903"/>
      <c r="P607" s="903"/>
      <c r="Q607" s="903"/>
      <c r="R607" s="903"/>
      <c r="S607" s="903"/>
      <c r="T607" s="630"/>
    </row>
    <row r="608" spans="4:20" s="467" customFormat="1" x14ac:dyDescent="0.2">
      <c r="D608" s="630"/>
      <c r="L608" s="630"/>
      <c r="M608" s="903"/>
      <c r="N608" s="903"/>
      <c r="O608" s="903"/>
      <c r="P608" s="903"/>
      <c r="Q608" s="903"/>
      <c r="R608" s="903"/>
      <c r="S608" s="903"/>
      <c r="T608" s="630"/>
    </row>
    <row r="609" spans="4:20" s="467" customFormat="1" x14ac:dyDescent="0.2">
      <c r="D609" s="630"/>
      <c r="L609" s="630"/>
      <c r="M609" s="903"/>
      <c r="N609" s="903"/>
      <c r="O609" s="903"/>
      <c r="P609" s="903"/>
      <c r="Q609" s="903"/>
      <c r="R609" s="903"/>
      <c r="S609" s="903"/>
      <c r="T609" s="630"/>
    </row>
    <row r="610" spans="4:20" s="467" customFormat="1" x14ac:dyDescent="0.2">
      <c r="D610" s="630"/>
      <c r="L610" s="630"/>
      <c r="M610" s="903"/>
      <c r="N610" s="903"/>
      <c r="O610" s="903"/>
      <c r="P610" s="903"/>
      <c r="Q610" s="903"/>
      <c r="R610" s="903"/>
      <c r="S610" s="903"/>
      <c r="T610" s="630"/>
    </row>
    <row r="611" spans="4:20" s="467" customFormat="1" x14ac:dyDescent="0.2">
      <c r="D611" s="630"/>
      <c r="L611" s="630"/>
      <c r="M611" s="903"/>
      <c r="N611" s="903"/>
      <c r="O611" s="903"/>
      <c r="P611" s="903"/>
      <c r="Q611" s="903"/>
      <c r="R611" s="903"/>
      <c r="S611" s="903"/>
      <c r="T611" s="630"/>
    </row>
    <row r="612" spans="4:20" s="467" customFormat="1" x14ac:dyDescent="0.2">
      <c r="D612" s="630"/>
      <c r="L612" s="630"/>
      <c r="M612" s="903"/>
      <c r="N612" s="903"/>
      <c r="O612" s="903"/>
      <c r="P612" s="903"/>
      <c r="Q612" s="903"/>
      <c r="R612" s="903"/>
      <c r="S612" s="903"/>
      <c r="T612" s="630"/>
    </row>
    <row r="613" spans="4:20" s="467" customFormat="1" x14ac:dyDescent="0.2">
      <c r="D613" s="630"/>
      <c r="L613" s="630"/>
      <c r="M613" s="903"/>
      <c r="N613" s="903"/>
      <c r="O613" s="903"/>
      <c r="P613" s="903"/>
      <c r="Q613" s="903"/>
      <c r="R613" s="903"/>
      <c r="S613" s="903"/>
      <c r="T613" s="630"/>
    </row>
    <row r="614" spans="4:20" s="467" customFormat="1" x14ac:dyDescent="0.2">
      <c r="D614" s="630"/>
      <c r="L614" s="630"/>
      <c r="M614" s="903"/>
      <c r="N614" s="903"/>
      <c r="O614" s="903"/>
      <c r="P614" s="903"/>
      <c r="Q614" s="903"/>
      <c r="R614" s="903"/>
      <c r="S614" s="903"/>
      <c r="T614" s="630"/>
    </row>
    <row r="615" spans="4:20" s="467" customFormat="1" x14ac:dyDescent="0.2">
      <c r="D615" s="630"/>
      <c r="L615" s="630"/>
      <c r="M615" s="903"/>
      <c r="N615" s="903"/>
      <c r="O615" s="903"/>
      <c r="P615" s="903"/>
      <c r="Q615" s="903"/>
      <c r="R615" s="903"/>
      <c r="S615" s="903"/>
      <c r="T615" s="630"/>
    </row>
    <row r="616" spans="4:20" s="467" customFormat="1" x14ac:dyDescent="0.2">
      <c r="D616" s="630"/>
      <c r="L616" s="630"/>
      <c r="M616" s="903"/>
      <c r="N616" s="903"/>
      <c r="O616" s="903"/>
      <c r="P616" s="903"/>
      <c r="Q616" s="903"/>
      <c r="R616" s="903"/>
      <c r="S616" s="903"/>
      <c r="T616" s="630"/>
    </row>
    <row r="617" spans="4:20" s="467" customFormat="1" x14ac:dyDescent="0.2">
      <c r="D617" s="630"/>
      <c r="L617" s="630"/>
      <c r="M617" s="903"/>
      <c r="N617" s="903"/>
      <c r="O617" s="903"/>
      <c r="P617" s="903"/>
      <c r="Q617" s="903"/>
      <c r="R617" s="903"/>
      <c r="S617" s="903"/>
      <c r="T617" s="630"/>
    </row>
    <row r="618" spans="4:20" s="467" customFormat="1" x14ac:dyDescent="0.2">
      <c r="D618" s="630"/>
      <c r="L618" s="630"/>
      <c r="M618" s="903"/>
      <c r="N618" s="903"/>
      <c r="O618" s="903"/>
      <c r="P618" s="903"/>
      <c r="Q618" s="903"/>
      <c r="R618" s="903"/>
      <c r="S618" s="903"/>
      <c r="T618" s="630"/>
    </row>
    <row r="619" spans="4:20" s="467" customFormat="1" x14ac:dyDescent="0.2">
      <c r="D619" s="630"/>
      <c r="L619" s="630"/>
      <c r="M619" s="903"/>
      <c r="N619" s="903"/>
      <c r="O619" s="903"/>
      <c r="P619" s="903"/>
      <c r="Q619" s="903"/>
      <c r="R619" s="903"/>
      <c r="S619" s="903"/>
      <c r="T619" s="630"/>
    </row>
    <row r="620" spans="4:20" s="467" customFormat="1" x14ac:dyDescent="0.2">
      <c r="D620" s="630"/>
      <c r="L620" s="630"/>
      <c r="M620" s="903"/>
      <c r="N620" s="903"/>
      <c r="O620" s="903"/>
      <c r="P620" s="903"/>
      <c r="Q620" s="903"/>
      <c r="R620" s="903"/>
      <c r="S620" s="903"/>
      <c r="T620" s="630"/>
    </row>
    <row r="621" spans="4:20" s="467" customFormat="1" x14ac:dyDescent="0.2">
      <c r="D621" s="630"/>
      <c r="L621" s="630"/>
      <c r="M621" s="903"/>
      <c r="N621" s="903"/>
      <c r="O621" s="903"/>
      <c r="P621" s="903"/>
      <c r="Q621" s="903"/>
      <c r="R621" s="903"/>
      <c r="S621" s="903"/>
      <c r="T621" s="630"/>
    </row>
    <row r="622" spans="4:20" s="467" customFormat="1" x14ac:dyDescent="0.2">
      <c r="D622" s="630"/>
      <c r="L622" s="630"/>
      <c r="M622" s="903"/>
      <c r="N622" s="903"/>
      <c r="O622" s="903"/>
      <c r="P622" s="903"/>
      <c r="Q622" s="903"/>
      <c r="R622" s="903"/>
      <c r="S622" s="903"/>
      <c r="T622" s="630"/>
    </row>
    <row r="623" spans="4:20" s="467" customFormat="1" x14ac:dyDescent="0.2">
      <c r="D623" s="630"/>
      <c r="L623" s="630"/>
      <c r="M623" s="903"/>
      <c r="N623" s="903"/>
      <c r="O623" s="903"/>
      <c r="P623" s="903"/>
      <c r="Q623" s="903"/>
      <c r="R623" s="903"/>
      <c r="S623" s="903"/>
      <c r="T623" s="630"/>
    </row>
    <row r="624" spans="4:20" s="467" customFormat="1" x14ac:dyDescent="0.2">
      <c r="D624" s="630"/>
      <c r="L624" s="630"/>
      <c r="M624" s="903"/>
      <c r="N624" s="903"/>
      <c r="O624" s="903"/>
      <c r="P624" s="903"/>
      <c r="Q624" s="903"/>
      <c r="R624" s="903"/>
      <c r="S624" s="903"/>
      <c r="T624" s="630"/>
    </row>
    <row r="625" spans="4:20" s="467" customFormat="1" x14ac:dyDescent="0.2">
      <c r="D625" s="630"/>
      <c r="L625" s="630"/>
      <c r="M625" s="903"/>
      <c r="N625" s="903"/>
      <c r="O625" s="903"/>
      <c r="P625" s="903"/>
      <c r="Q625" s="903"/>
      <c r="R625" s="903"/>
      <c r="S625" s="903"/>
      <c r="T625" s="630"/>
    </row>
    <row r="626" spans="4:20" s="467" customFormat="1" x14ac:dyDescent="0.2">
      <c r="D626" s="630"/>
      <c r="L626" s="630"/>
      <c r="M626" s="903"/>
      <c r="N626" s="903"/>
      <c r="O626" s="903"/>
      <c r="P626" s="903"/>
      <c r="Q626" s="903"/>
      <c r="R626" s="903"/>
      <c r="S626" s="903"/>
      <c r="T626" s="630"/>
    </row>
    <row r="627" spans="4:20" s="467" customFormat="1" x14ac:dyDescent="0.2">
      <c r="D627" s="630"/>
      <c r="L627" s="630"/>
      <c r="M627" s="903"/>
      <c r="N627" s="903"/>
      <c r="O627" s="903"/>
      <c r="P627" s="903"/>
      <c r="Q627" s="903"/>
      <c r="R627" s="903"/>
      <c r="S627" s="903"/>
      <c r="T627" s="630"/>
    </row>
    <row r="628" spans="4:20" s="467" customFormat="1" x14ac:dyDescent="0.2">
      <c r="D628" s="630"/>
      <c r="L628" s="630"/>
      <c r="M628" s="903"/>
      <c r="N628" s="903"/>
      <c r="O628" s="903"/>
      <c r="P628" s="903"/>
      <c r="Q628" s="903"/>
      <c r="R628" s="903"/>
      <c r="S628" s="903"/>
      <c r="T628" s="630"/>
    </row>
    <row r="629" spans="4:20" s="467" customFormat="1" x14ac:dyDescent="0.2">
      <c r="D629" s="630"/>
      <c r="L629" s="630"/>
      <c r="M629" s="903"/>
      <c r="N629" s="903"/>
      <c r="O629" s="903"/>
      <c r="P629" s="903"/>
      <c r="Q629" s="903"/>
      <c r="R629" s="903"/>
      <c r="S629" s="903"/>
      <c r="T629" s="630"/>
    </row>
    <row r="630" spans="4:20" s="467" customFormat="1" x14ac:dyDescent="0.2">
      <c r="D630" s="630"/>
      <c r="L630" s="630"/>
      <c r="M630" s="903"/>
      <c r="N630" s="903"/>
      <c r="O630" s="903"/>
      <c r="P630" s="903"/>
      <c r="Q630" s="903"/>
      <c r="R630" s="903"/>
      <c r="S630" s="903"/>
      <c r="T630" s="630"/>
    </row>
    <row r="631" spans="4:20" s="467" customFormat="1" x14ac:dyDescent="0.2">
      <c r="D631" s="630"/>
      <c r="L631" s="630"/>
      <c r="M631" s="903"/>
      <c r="N631" s="903"/>
      <c r="O631" s="903"/>
      <c r="P631" s="903"/>
      <c r="Q631" s="903"/>
      <c r="R631" s="903"/>
      <c r="S631" s="903"/>
      <c r="T631" s="630"/>
    </row>
    <row r="632" spans="4:20" s="467" customFormat="1" x14ac:dyDescent="0.2">
      <c r="D632" s="630"/>
      <c r="L632" s="630"/>
      <c r="M632" s="903"/>
      <c r="N632" s="903"/>
      <c r="O632" s="903"/>
      <c r="P632" s="903"/>
      <c r="Q632" s="903"/>
      <c r="R632" s="903"/>
      <c r="S632" s="903"/>
      <c r="T632" s="630"/>
    </row>
    <row r="633" spans="4:20" s="467" customFormat="1" x14ac:dyDescent="0.2">
      <c r="D633" s="630"/>
      <c r="L633" s="630"/>
      <c r="M633" s="903"/>
      <c r="N633" s="903"/>
      <c r="O633" s="903"/>
      <c r="P633" s="903"/>
      <c r="Q633" s="903"/>
      <c r="R633" s="903"/>
      <c r="S633" s="903"/>
      <c r="T633" s="630"/>
    </row>
    <row r="634" spans="4:20" s="467" customFormat="1" x14ac:dyDescent="0.2">
      <c r="D634" s="630"/>
      <c r="L634" s="630"/>
      <c r="M634" s="903"/>
      <c r="N634" s="903"/>
      <c r="O634" s="903"/>
      <c r="P634" s="903"/>
      <c r="Q634" s="903"/>
      <c r="R634" s="903"/>
      <c r="S634" s="903"/>
      <c r="T634" s="630"/>
    </row>
    <row r="635" spans="4:20" s="467" customFormat="1" x14ac:dyDescent="0.2">
      <c r="D635" s="630"/>
      <c r="L635" s="630"/>
      <c r="M635" s="903"/>
      <c r="N635" s="903"/>
      <c r="O635" s="903"/>
      <c r="P635" s="903"/>
      <c r="Q635" s="903"/>
      <c r="R635" s="903"/>
      <c r="S635" s="903"/>
      <c r="T635" s="630"/>
    </row>
    <row r="636" spans="4:20" s="467" customFormat="1" x14ac:dyDescent="0.2">
      <c r="D636" s="630"/>
      <c r="L636" s="630"/>
      <c r="M636" s="903"/>
      <c r="N636" s="903"/>
      <c r="O636" s="903"/>
      <c r="P636" s="903"/>
      <c r="Q636" s="903"/>
      <c r="R636" s="903"/>
      <c r="S636" s="903"/>
      <c r="T636" s="630"/>
    </row>
    <row r="637" spans="4:20" s="467" customFormat="1" x14ac:dyDescent="0.2">
      <c r="D637" s="630"/>
      <c r="L637" s="630"/>
      <c r="M637" s="903"/>
      <c r="N637" s="903"/>
      <c r="O637" s="903"/>
      <c r="P637" s="903"/>
      <c r="Q637" s="903"/>
      <c r="R637" s="903"/>
      <c r="S637" s="903"/>
      <c r="T637" s="630"/>
    </row>
    <row r="638" spans="4:20" s="467" customFormat="1" x14ac:dyDescent="0.2">
      <c r="D638" s="630"/>
      <c r="L638" s="630"/>
      <c r="M638" s="903"/>
      <c r="N638" s="903"/>
      <c r="O638" s="903"/>
      <c r="P638" s="903"/>
      <c r="Q638" s="903"/>
      <c r="R638" s="903"/>
      <c r="S638" s="903"/>
      <c r="T638" s="630"/>
    </row>
    <row r="639" spans="4:20" s="467" customFormat="1" x14ac:dyDescent="0.2">
      <c r="D639" s="630"/>
      <c r="L639" s="630"/>
      <c r="M639" s="903"/>
      <c r="N639" s="903"/>
      <c r="O639" s="903"/>
      <c r="P639" s="903"/>
      <c r="Q639" s="903"/>
      <c r="R639" s="903"/>
      <c r="S639" s="903"/>
      <c r="T639" s="630"/>
    </row>
    <row r="640" spans="4:20" s="467" customFormat="1" x14ac:dyDescent="0.2">
      <c r="D640" s="630"/>
      <c r="L640" s="630"/>
      <c r="M640" s="903"/>
      <c r="N640" s="903"/>
      <c r="O640" s="903"/>
      <c r="P640" s="903"/>
      <c r="Q640" s="903"/>
      <c r="R640" s="903"/>
      <c r="S640" s="903"/>
      <c r="T640" s="630"/>
    </row>
    <row r="641" spans="4:20" s="467" customFormat="1" x14ac:dyDescent="0.2">
      <c r="D641" s="630"/>
      <c r="L641" s="630"/>
      <c r="M641" s="903"/>
      <c r="N641" s="903"/>
      <c r="O641" s="903"/>
      <c r="P641" s="903"/>
      <c r="Q641" s="903"/>
      <c r="R641" s="903"/>
      <c r="S641" s="903"/>
      <c r="T641" s="630"/>
    </row>
    <row r="642" spans="4:20" s="467" customFormat="1" x14ac:dyDescent="0.2">
      <c r="D642" s="630"/>
      <c r="L642" s="630"/>
      <c r="M642" s="903"/>
      <c r="N642" s="903"/>
      <c r="O642" s="903"/>
      <c r="P642" s="903"/>
      <c r="Q642" s="903"/>
      <c r="R642" s="903"/>
      <c r="S642" s="903"/>
      <c r="T642" s="630"/>
    </row>
    <row r="643" spans="4:20" s="467" customFormat="1" x14ac:dyDescent="0.2">
      <c r="D643" s="630"/>
      <c r="L643" s="630"/>
      <c r="M643" s="903"/>
      <c r="N643" s="903"/>
      <c r="O643" s="903"/>
      <c r="P643" s="903"/>
      <c r="Q643" s="903"/>
      <c r="R643" s="903"/>
      <c r="S643" s="903"/>
      <c r="T643" s="630"/>
    </row>
    <row r="644" spans="4:20" s="467" customFormat="1" x14ac:dyDescent="0.2">
      <c r="D644" s="630"/>
      <c r="L644" s="630"/>
      <c r="M644" s="903"/>
      <c r="N644" s="903"/>
      <c r="O644" s="903"/>
      <c r="P644" s="903"/>
      <c r="Q644" s="903"/>
      <c r="R644" s="903"/>
      <c r="S644" s="903"/>
      <c r="T644" s="630"/>
    </row>
    <row r="645" spans="4:20" s="467" customFormat="1" x14ac:dyDescent="0.2">
      <c r="D645" s="630"/>
      <c r="L645" s="630"/>
      <c r="M645" s="903"/>
      <c r="N645" s="903"/>
      <c r="O645" s="903"/>
      <c r="P645" s="903"/>
      <c r="Q645" s="903"/>
      <c r="R645" s="903"/>
      <c r="S645" s="903"/>
      <c r="T645" s="630"/>
    </row>
    <row r="646" spans="4:20" s="467" customFormat="1" x14ac:dyDescent="0.2">
      <c r="D646" s="630"/>
      <c r="L646" s="630"/>
      <c r="M646" s="903"/>
      <c r="N646" s="903"/>
      <c r="O646" s="903"/>
      <c r="P646" s="903"/>
      <c r="Q646" s="903"/>
      <c r="R646" s="903"/>
      <c r="S646" s="903"/>
      <c r="T646" s="630"/>
    </row>
    <row r="647" spans="4:20" s="467" customFormat="1" x14ac:dyDescent="0.2">
      <c r="D647" s="630"/>
      <c r="L647" s="630"/>
      <c r="M647" s="903"/>
      <c r="N647" s="903"/>
      <c r="O647" s="903"/>
      <c r="P647" s="903"/>
      <c r="Q647" s="903"/>
      <c r="R647" s="903"/>
      <c r="S647" s="903"/>
      <c r="T647" s="630"/>
    </row>
    <row r="648" spans="4:20" s="467" customFormat="1" x14ac:dyDescent="0.2">
      <c r="D648" s="630"/>
      <c r="L648" s="630"/>
      <c r="M648" s="903"/>
      <c r="N648" s="903"/>
      <c r="O648" s="903"/>
      <c r="P648" s="903"/>
      <c r="Q648" s="903"/>
      <c r="R648" s="903"/>
      <c r="S648" s="903"/>
      <c r="T648" s="630"/>
    </row>
    <row r="649" spans="4:20" s="467" customFormat="1" x14ac:dyDescent="0.2">
      <c r="D649" s="630"/>
      <c r="L649" s="630"/>
      <c r="M649" s="903"/>
      <c r="N649" s="903"/>
      <c r="O649" s="903"/>
      <c r="P649" s="903"/>
      <c r="Q649" s="903"/>
      <c r="R649" s="903"/>
      <c r="S649" s="903"/>
      <c r="T649" s="630"/>
    </row>
    <row r="650" spans="4:20" s="467" customFormat="1" x14ac:dyDescent="0.2">
      <c r="D650" s="630"/>
      <c r="L650" s="630"/>
      <c r="M650" s="903"/>
      <c r="N650" s="903"/>
      <c r="O650" s="903"/>
      <c r="P650" s="903"/>
      <c r="Q650" s="903"/>
      <c r="R650" s="903"/>
      <c r="S650" s="903"/>
      <c r="T650" s="630"/>
    </row>
    <row r="651" spans="4:20" s="467" customFormat="1" x14ac:dyDescent="0.2">
      <c r="D651" s="630"/>
      <c r="L651" s="630"/>
      <c r="M651" s="903"/>
      <c r="N651" s="903"/>
      <c r="O651" s="903"/>
      <c r="P651" s="903"/>
      <c r="Q651" s="903"/>
      <c r="R651" s="903"/>
      <c r="S651" s="903"/>
      <c r="T651" s="630"/>
    </row>
    <row r="652" spans="4:20" s="467" customFormat="1" x14ac:dyDescent="0.2">
      <c r="D652" s="630"/>
      <c r="L652" s="630"/>
      <c r="M652" s="903"/>
      <c r="N652" s="903"/>
      <c r="O652" s="903"/>
      <c r="P652" s="903"/>
      <c r="Q652" s="903"/>
      <c r="R652" s="903"/>
      <c r="S652" s="903"/>
      <c r="T652" s="630"/>
    </row>
    <row r="653" spans="4:20" s="467" customFormat="1" x14ac:dyDescent="0.2">
      <c r="D653" s="630"/>
      <c r="L653" s="630"/>
      <c r="M653" s="903"/>
      <c r="N653" s="903"/>
      <c r="O653" s="903"/>
      <c r="P653" s="903"/>
      <c r="Q653" s="903"/>
      <c r="R653" s="903"/>
      <c r="S653" s="903"/>
      <c r="T653" s="630"/>
    </row>
    <row r="654" spans="4:20" s="467" customFormat="1" x14ac:dyDescent="0.2">
      <c r="D654" s="630"/>
      <c r="L654" s="630"/>
      <c r="M654" s="903"/>
      <c r="N654" s="903"/>
      <c r="O654" s="903"/>
      <c r="P654" s="903"/>
      <c r="Q654" s="903"/>
      <c r="R654" s="903"/>
      <c r="S654" s="903"/>
      <c r="T654" s="630"/>
    </row>
    <row r="655" spans="4:20" s="467" customFormat="1" x14ac:dyDescent="0.2">
      <c r="D655" s="630"/>
      <c r="L655" s="630"/>
      <c r="M655" s="903"/>
      <c r="N655" s="903"/>
      <c r="O655" s="903"/>
      <c r="P655" s="903"/>
      <c r="Q655" s="903"/>
      <c r="R655" s="903"/>
      <c r="S655" s="903"/>
      <c r="T655" s="630"/>
    </row>
    <row r="656" spans="4:20" s="467" customFormat="1" x14ac:dyDescent="0.2">
      <c r="D656" s="630"/>
      <c r="L656" s="630"/>
      <c r="M656" s="903"/>
      <c r="N656" s="903"/>
      <c r="O656" s="903"/>
      <c r="P656" s="903"/>
      <c r="Q656" s="903"/>
      <c r="R656" s="903"/>
      <c r="S656" s="903"/>
      <c r="T656" s="630"/>
    </row>
    <row r="657" spans="4:20" s="467" customFormat="1" x14ac:dyDescent="0.2">
      <c r="D657" s="630"/>
      <c r="L657" s="630"/>
      <c r="M657" s="903"/>
      <c r="N657" s="903"/>
      <c r="O657" s="903"/>
      <c r="P657" s="903"/>
      <c r="Q657" s="903"/>
      <c r="R657" s="903"/>
      <c r="S657" s="903"/>
      <c r="T657" s="630"/>
    </row>
  </sheetData>
  <mergeCells count="21">
    <mergeCell ref="A7:B10"/>
    <mergeCell ref="C27:AA27"/>
    <mergeCell ref="C28:AA28"/>
    <mergeCell ref="D11:K11"/>
    <mergeCell ref="L11:S11"/>
    <mergeCell ref="T11:AA11"/>
    <mergeCell ref="D7:K7"/>
    <mergeCell ref="C7:C10"/>
    <mergeCell ref="L7:S7"/>
    <mergeCell ref="D8:D10"/>
    <mergeCell ref="L8:L10"/>
    <mergeCell ref="E8:K8"/>
    <mergeCell ref="M8:S8"/>
    <mergeCell ref="T1:AA1"/>
    <mergeCell ref="T6:AA6"/>
    <mergeCell ref="T7:AA7"/>
    <mergeCell ref="AB7:AC7"/>
    <mergeCell ref="T8:T10"/>
    <mergeCell ref="U8:AA8"/>
    <mergeCell ref="AC9:AC10"/>
    <mergeCell ref="AB8:AB10"/>
  </mergeCells>
  <pageMargins left="0.6692913385826772" right="0.39370078740157483" top="0.47244094488188981" bottom="0.98425196850393704" header="0.51181102362204722" footer="0.51181102362204722"/>
  <pageSetup paperSize="9" scale="55" firstPageNumber="91" fitToHeight="2" orientation="landscape" useFirstPageNumber="1" r:id="rId1"/>
  <headerFooter alignWithMargins="0">
    <oddFooter>&amp;L&amp;"-,Kurzíva"Zastupitelstvo Olomouckého kraje 11.12.2023
2.1. - Rozpočet Olomouckého kraje na rok 2024 - návrh rozpočtu
Příloha č. 3c): Příspěvkové organizace zřizované&amp;R&amp;"-,Kurzíva"Strana &amp;P (Celkem 216)</oddFooter>
  </headerFooter>
  <rowBreaks count="1" manualBreakCount="1">
    <brk id="28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J578"/>
  <sheetViews>
    <sheetView view="pageBreakPreview" topLeftCell="A25" zoomScale="90" zoomScaleNormal="100" zoomScaleSheetLayoutView="90" workbookViewId="0">
      <selection activeCell="Z49" sqref="Z49"/>
    </sheetView>
  </sheetViews>
  <sheetFormatPr defaultColWidth="9.140625" defaultRowHeight="12.75" x14ac:dyDescent="0.2"/>
  <cols>
    <col min="1" max="1" width="14.140625" style="1" customWidth="1"/>
    <col min="2" max="2" width="7" style="1" customWidth="1"/>
    <col min="3" max="3" width="49.5703125" style="1" customWidth="1"/>
    <col min="4" max="4" width="13.5703125" style="299" customWidth="1"/>
    <col min="5" max="5" width="8.7109375" style="45" bestFit="1" customWidth="1"/>
    <col min="6" max="7" width="9" style="45" bestFit="1" customWidth="1"/>
    <col min="8" max="10" width="9.42578125" style="45" customWidth="1"/>
    <col min="11" max="11" width="9" style="45" bestFit="1" customWidth="1"/>
    <col min="12" max="12" width="15.85546875" style="299" hidden="1" customWidth="1"/>
    <col min="13" max="13" width="8.7109375" style="118" hidden="1" customWidth="1"/>
    <col min="14" max="14" width="9" style="118" hidden="1" customWidth="1"/>
    <col min="15" max="18" width="9.42578125" style="118" hidden="1" customWidth="1"/>
    <col min="19" max="19" width="9" style="118" hidden="1" customWidth="1"/>
    <col min="20" max="20" width="13.140625" style="299" customWidth="1"/>
    <col min="21" max="21" width="9.28515625" style="45" customWidth="1"/>
    <col min="22" max="23" width="8.7109375" style="45" customWidth="1"/>
    <col min="24" max="24" width="9" style="45" bestFit="1" customWidth="1"/>
    <col min="25" max="25" width="9" style="45" customWidth="1"/>
    <col min="26" max="26" width="10.85546875" style="45" customWidth="1"/>
    <col min="27" max="27" width="9" style="45" bestFit="1" customWidth="1"/>
    <col min="28" max="29" width="9.140625" style="631"/>
    <col min="30" max="192" width="9.140625" style="467"/>
    <col min="193" max="16384" width="9.140625" style="1"/>
  </cols>
  <sheetData>
    <row r="1" spans="1:192" ht="20.25" x14ac:dyDescent="0.3">
      <c r="A1" s="467"/>
      <c r="B1" s="467"/>
      <c r="C1" s="617" t="s">
        <v>9</v>
      </c>
      <c r="D1" s="637"/>
      <c r="E1" s="631"/>
      <c r="F1" s="631"/>
      <c r="G1" s="631"/>
      <c r="H1" s="631"/>
      <c r="I1" s="631"/>
      <c r="J1" s="631"/>
      <c r="K1" s="631"/>
      <c r="L1" s="637"/>
      <c r="M1" s="910"/>
      <c r="N1" s="910"/>
      <c r="O1" s="910"/>
      <c r="P1" s="910"/>
      <c r="Q1" s="910"/>
      <c r="R1" s="910"/>
      <c r="S1" s="910"/>
      <c r="T1" s="637"/>
      <c r="U1" s="631"/>
      <c r="V1" s="631"/>
      <c r="W1" s="631"/>
      <c r="X1" s="631"/>
      <c r="Y1" s="631"/>
      <c r="Z1" s="638" t="s">
        <v>512</v>
      </c>
      <c r="AA1" s="631"/>
    </row>
    <row r="2" spans="1:192" ht="15.75" x14ac:dyDescent="0.25">
      <c r="A2" s="467"/>
      <c r="B2" s="696"/>
      <c r="C2" s="620" t="s">
        <v>511</v>
      </c>
      <c r="D2" s="639"/>
      <c r="E2" s="639"/>
      <c r="F2" s="639"/>
      <c r="G2" s="639"/>
      <c r="H2" s="639"/>
      <c r="I2" s="639"/>
      <c r="J2" s="639"/>
      <c r="K2" s="639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</row>
    <row r="3" spans="1:192" ht="15.75" x14ac:dyDescent="0.25">
      <c r="A3" s="467"/>
      <c r="B3" s="696"/>
      <c r="C3" s="621" t="s">
        <v>484</v>
      </c>
      <c r="D3" s="639"/>
      <c r="E3" s="639"/>
      <c r="F3" s="639"/>
      <c r="G3" s="639"/>
      <c r="H3" s="639"/>
      <c r="I3" s="639"/>
      <c r="J3" s="639"/>
      <c r="K3" s="639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</row>
    <row r="4" spans="1:192" ht="15.75" x14ac:dyDescent="0.25">
      <c r="A4" s="467"/>
      <c r="B4" s="696"/>
      <c r="C4" s="623" t="s">
        <v>415</v>
      </c>
      <c r="D4" s="639"/>
      <c r="E4" s="639"/>
      <c r="F4" s="639"/>
      <c r="G4" s="639"/>
      <c r="H4" s="639"/>
      <c r="I4" s="639"/>
      <c r="J4" s="639"/>
      <c r="K4" s="639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</row>
    <row r="5" spans="1:192" x14ac:dyDescent="0.2">
      <c r="A5" s="467"/>
      <c r="B5" s="467"/>
      <c r="C5" s="467"/>
      <c r="D5" s="637"/>
      <c r="E5" s="631"/>
      <c r="F5" s="631"/>
      <c r="G5" s="631"/>
      <c r="H5" s="631"/>
      <c r="I5" s="631"/>
      <c r="J5" s="631"/>
      <c r="K5" s="631"/>
      <c r="L5" s="637"/>
      <c r="M5" s="910"/>
      <c r="N5" s="910"/>
      <c r="O5" s="910"/>
      <c r="P5" s="910"/>
      <c r="Q5" s="910"/>
      <c r="R5" s="910"/>
      <c r="S5" s="910"/>
      <c r="T5" s="637"/>
      <c r="U5" s="631"/>
      <c r="V5" s="631"/>
      <c r="W5" s="631"/>
      <c r="X5" s="631"/>
      <c r="Y5" s="631"/>
      <c r="Z5" s="631"/>
      <c r="AA5" s="631"/>
    </row>
    <row r="6" spans="1:192" ht="13.5" thickBot="1" x14ac:dyDescent="0.25">
      <c r="A6" s="467"/>
      <c r="B6" s="641"/>
      <c r="C6" s="641"/>
      <c r="D6" s="642"/>
      <c r="E6" s="643"/>
      <c r="F6" s="643"/>
      <c r="G6" s="643"/>
      <c r="H6" s="643"/>
      <c r="I6" s="643"/>
      <c r="J6" s="643"/>
      <c r="K6" s="643"/>
      <c r="L6" s="642"/>
      <c r="M6" s="643"/>
      <c r="N6" s="643"/>
      <c r="O6" s="643"/>
      <c r="P6" s="643"/>
      <c r="Q6" s="643"/>
      <c r="R6" s="643"/>
      <c r="S6" s="643"/>
      <c r="T6" s="642"/>
      <c r="U6" s="643"/>
      <c r="V6" s="643"/>
      <c r="W6" s="643"/>
      <c r="X6" s="643"/>
      <c r="Y6" s="643"/>
      <c r="Z6" s="643"/>
      <c r="AA6" s="643" t="s">
        <v>17</v>
      </c>
    </row>
    <row r="7" spans="1:192" ht="15.75" thickBot="1" x14ac:dyDescent="0.3">
      <c r="A7" s="1216" t="s">
        <v>19</v>
      </c>
      <c r="B7" s="1217"/>
      <c r="C7" s="1267" t="s">
        <v>20</v>
      </c>
      <c r="D7" s="1230" t="s">
        <v>574</v>
      </c>
      <c r="E7" s="1231"/>
      <c r="F7" s="1231"/>
      <c r="G7" s="1231"/>
      <c r="H7" s="1231"/>
      <c r="I7" s="1231"/>
      <c r="J7" s="1231"/>
      <c r="K7" s="1238"/>
      <c r="L7" s="1230" t="s">
        <v>580</v>
      </c>
      <c r="M7" s="1231"/>
      <c r="N7" s="1231"/>
      <c r="O7" s="1231"/>
      <c r="P7" s="1231"/>
      <c r="Q7" s="1231"/>
      <c r="R7" s="1231"/>
      <c r="S7" s="1263"/>
      <c r="T7" s="1230" t="s">
        <v>576</v>
      </c>
      <c r="U7" s="1231"/>
      <c r="V7" s="1231"/>
      <c r="W7" s="1231"/>
      <c r="X7" s="1231"/>
      <c r="Y7" s="1231"/>
      <c r="Z7" s="1233"/>
      <c r="AA7" s="1234"/>
    </row>
    <row r="8" spans="1:192" ht="18" customHeight="1" thickBot="1" x14ac:dyDescent="0.25">
      <c r="A8" s="1218"/>
      <c r="B8" s="1219"/>
      <c r="C8" s="1268"/>
      <c r="D8" s="1235" t="s">
        <v>21</v>
      </c>
      <c r="E8" s="1222" t="s">
        <v>22</v>
      </c>
      <c r="F8" s="1244"/>
      <c r="G8" s="1244"/>
      <c r="H8" s="1244"/>
      <c r="I8" s="1244"/>
      <c r="J8" s="1244"/>
      <c r="K8" s="1245"/>
      <c r="L8" s="1235" t="s">
        <v>21</v>
      </c>
      <c r="M8" s="1222" t="s">
        <v>22</v>
      </c>
      <c r="N8" s="1223"/>
      <c r="O8" s="1223"/>
      <c r="P8" s="1223"/>
      <c r="Q8" s="1223"/>
      <c r="R8" s="1223"/>
      <c r="S8" s="1224"/>
      <c r="T8" s="1235" t="s">
        <v>21</v>
      </c>
      <c r="U8" s="1222" t="s">
        <v>22</v>
      </c>
      <c r="V8" s="1222"/>
      <c r="W8" s="1222"/>
      <c r="X8" s="1244"/>
      <c r="Y8" s="1244"/>
      <c r="Z8" s="1244"/>
      <c r="AA8" s="1245"/>
    </row>
    <row r="9" spans="1:192" ht="48" customHeight="1" x14ac:dyDescent="0.2">
      <c r="A9" s="1218"/>
      <c r="B9" s="1219"/>
      <c r="C9" s="1268"/>
      <c r="D9" s="1236"/>
      <c r="E9" s="182" t="s">
        <v>23</v>
      </c>
      <c r="F9" s="192" t="s">
        <v>24</v>
      </c>
      <c r="G9" s="337" t="s">
        <v>26</v>
      </c>
      <c r="H9" s="500" t="s">
        <v>27</v>
      </c>
      <c r="I9" s="182" t="s">
        <v>578</v>
      </c>
      <c r="J9" s="500" t="s">
        <v>579</v>
      </c>
      <c r="K9" s="428" t="s">
        <v>572</v>
      </c>
      <c r="L9" s="1236"/>
      <c r="M9" s="182" t="s">
        <v>23</v>
      </c>
      <c r="N9" s="192" t="s">
        <v>24</v>
      </c>
      <c r="O9" s="337" t="s">
        <v>26</v>
      </c>
      <c r="P9" s="500" t="s">
        <v>27</v>
      </c>
      <c r="Q9" s="182" t="s">
        <v>578</v>
      </c>
      <c r="R9" s="500" t="s">
        <v>579</v>
      </c>
      <c r="S9" s="428" t="s">
        <v>572</v>
      </c>
      <c r="T9" s="1236"/>
      <c r="U9" s="182" t="s">
        <v>23</v>
      </c>
      <c r="V9" s="192" t="s">
        <v>24</v>
      </c>
      <c r="W9" s="337" t="s">
        <v>26</v>
      </c>
      <c r="X9" s="500" t="s">
        <v>27</v>
      </c>
      <c r="Y9" s="182" t="s">
        <v>578</v>
      </c>
      <c r="Z9" s="500" t="s">
        <v>579</v>
      </c>
      <c r="AA9" s="428" t="s">
        <v>572</v>
      </c>
    </row>
    <row r="10" spans="1:192" ht="15.75" customHeight="1" thickBot="1" x14ac:dyDescent="0.25">
      <c r="A10" s="1220"/>
      <c r="B10" s="1221"/>
      <c r="C10" s="1268"/>
      <c r="D10" s="1236"/>
      <c r="E10" s="191" t="s">
        <v>103</v>
      </c>
      <c r="F10" s="60" t="s">
        <v>104</v>
      </c>
      <c r="G10" s="60" t="s">
        <v>105</v>
      </c>
      <c r="H10" s="613" t="s">
        <v>107</v>
      </c>
      <c r="I10" s="614" t="s">
        <v>558</v>
      </c>
      <c r="J10" s="614" t="s">
        <v>559</v>
      </c>
      <c r="K10" s="193" t="s">
        <v>573</v>
      </c>
      <c r="L10" s="1237"/>
      <c r="M10" s="191" t="s">
        <v>103</v>
      </c>
      <c r="N10" s="60" t="s">
        <v>104</v>
      </c>
      <c r="O10" s="60" t="s">
        <v>105</v>
      </c>
      <c r="P10" s="613" t="s">
        <v>107</v>
      </c>
      <c r="Q10" s="614" t="s">
        <v>558</v>
      </c>
      <c r="R10" s="614" t="s">
        <v>559</v>
      </c>
      <c r="S10" s="193" t="s">
        <v>573</v>
      </c>
      <c r="T10" s="1237"/>
      <c r="U10" s="191" t="s">
        <v>103</v>
      </c>
      <c r="V10" s="60" t="s">
        <v>104</v>
      </c>
      <c r="W10" s="60" t="s">
        <v>105</v>
      </c>
      <c r="X10" s="613" t="s">
        <v>107</v>
      </c>
      <c r="Y10" s="614" t="s">
        <v>558</v>
      </c>
      <c r="Z10" s="614" t="s">
        <v>559</v>
      </c>
      <c r="AA10" s="193" t="s">
        <v>573</v>
      </c>
    </row>
    <row r="11" spans="1:192" ht="15.75" customHeight="1" thickTop="1" thickBot="1" x14ac:dyDescent="0.3">
      <c r="A11" s="519" t="s">
        <v>154</v>
      </c>
      <c r="B11" s="695" t="s">
        <v>29</v>
      </c>
      <c r="C11" s="471"/>
      <c r="D11" s="1269" t="s">
        <v>33</v>
      </c>
      <c r="E11" s="1270"/>
      <c r="F11" s="1270"/>
      <c r="G11" s="1270"/>
      <c r="H11" s="1270"/>
      <c r="I11" s="1270"/>
      <c r="J11" s="1270"/>
      <c r="K11" s="1271"/>
      <c r="L11" s="1225" t="s">
        <v>33</v>
      </c>
      <c r="M11" s="1228"/>
      <c r="N11" s="1228"/>
      <c r="O11" s="1228"/>
      <c r="P11" s="1228"/>
      <c r="Q11" s="1228"/>
      <c r="R11" s="1228"/>
      <c r="S11" s="1229"/>
      <c r="T11" s="1225" t="s">
        <v>33</v>
      </c>
      <c r="U11" s="1228"/>
      <c r="V11" s="1228"/>
      <c r="W11" s="1228"/>
      <c r="X11" s="1228"/>
      <c r="Y11" s="1228"/>
      <c r="Z11" s="1228"/>
      <c r="AA11" s="1229"/>
    </row>
    <row r="12" spans="1:192" s="26" customFormat="1" ht="30" customHeight="1" thickTop="1" x14ac:dyDescent="0.2">
      <c r="A12" s="523" t="s">
        <v>222</v>
      </c>
      <c r="B12" s="524" t="s">
        <v>158</v>
      </c>
      <c r="C12" s="367" t="s">
        <v>477</v>
      </c>
      <c r="D12" s="239">
        <f t="shared" ref="D12:D39" si="0">SUM(E12:K12)</f>
        <v>1958</v>
      </c>
      <c r="E12" s="444">
        <v>816</v>
      </c>
      <c r="F12" s="445">
        <v>0</v>
      </c>
      <c r="G12" s="445">
        <v>64</v>
      </c>
      <c r="H12" s="445">
        <v>0</v>
      </c>
      <c r="I12" s="445">
        <v>897</v>
      </c>
      <c r="J12" s="445">
        <v>181</v>
      </c>
      <c r="K12" s="446">
        <v>0</v>
      </c>
      <c r="L12" s="239">
        <f t="shared" ref="L12:L39" si="1">SUM(M12:S12)</f>
        <v>1958</v>
      </c>
      <c r="M12" s="898">
        <v>816</v>
      </c>
      <c r="N12" s="445">
        <v>0</v>
      </c>
      <c r="O12" s="445">
        <v>64</v>
      </c>
      <c r="P12" s="445">
        <v>0</v>
      </c>
      <c r="Q12" s="445">
        <v>897</v>
      </c>
      <c r="R12" s="445">
        <v>181</v>
      </c>
      <c r="S12" s="446">
        <v>0</v>
      </c>
      <c r="T12" s="239">
        <f t="shared" ref="T12:T39" si="2">SUM(U12:AA12)</f>
        <v>1634</v>
      </c>
      <c r="U12" s="465">
        <v>910</v>
      </c>
      <c r="V12" s="951">
        <v>0</v>
      </c>
      <c r="W12" s="951">
        <v>64</v>
      </c>
      <c r="X12" s="466">
        <v>0</v>
      </c>
      <c r="Y12" s="466">
        <v>510</v>
      </c>
      <c r="Z12" s="466">
        <v>150</v>
      </c>
      <c r="AA12" s="443">
        <v>0</v>
      </c>
      <c r="AB12" s="680"/>
      <c r="AC12" s="680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2"/>
      <c r="EL12" s="262"/>
      <c r="EM12" s="262"/>
      <c r="EN12" s="262"/>
      <c r="EO12" s="262"/>
      <c r="EP12" s="262"/>
      <c r="EQ12" s="262"/>
      <c r="ER12" s="262"/>
      <c r="ES12" s="262"/>
      <c r="ET12" s="262"/>
      <c r="EU12" s="262"/>
      <c r="EV12" s="262"/>
      <c r="EW12" s="262"/>
      <c r="EX12" s="262"/>
      <c r="EY12" s="262"/>
      <c r="EZ12" s="262"/>
      <c r="FA12" s="262"/>
      <c r="FB12" s="262"/>
      <c r="FC12" s="262"/>
      <c r="FD12" s="262"/>
      <c r="FE12" s="262"/>
      <c r="FF12" s="262"/>
      <c r="FG12" s="262"/>
      <c r="FH12" s="262"/>
      <c r="FI12" s="262"/>
      <c r="FJ12" s="262"/>
      <c r="FK12" s="262"/>
      <c r="FL12" s="262"/>
      <c r="FM12" s="262"/>
      <c r="FN12" s="262"/>
      <c r="FO12" s="262"/>
      <c r="FP12" s="262"/>
      <c r="FQ12" s="262"/>
      <c r="FR12" s="262"/>
      <c r="FS12" s="262"/>
      <c r="FT12" s="262"/>
      <c r="FU12" s="262"/>
      <c r="FV12" s="262"/>
      <c r="FW12" s="262"/>
      <c r="FX12" s="262"/>
      <c r="FY12" s="262"/>
      <c r="FZ12" s="262"/>
      <c r="GA12" s="262"/>
      <c r="GB12" s="262"/>
      <c r="GC12" s="262"/>
      <c r="GD12" s="262"/>
      <c r="GE12" s="262"/>
      <c r="GF12" s="262"/>
      <c r="GG12" s="262"/>
      <c r="GH12" s="262"/>
      <c r="GI12" s="262"/>
      <c r="GJ12" s="262"/>
    </row>
    <row r="13" spans="1:192" s="26" customFormat="1" ht="30" customHeight="1" x14ac:dyDescent="0.2">
      <c r="A13" s="523" t="s">
        <v>223</v>
      </c>
      <c r="B13" s="524" t="s">
        <v>158</v>
      </c>
      <c r="C13" s="367" t="s">
        <v>325</v>
      </c>
      <c r="D13" s="239">
        <f t="shared" si="0"/>
        <v>4747</v>
      </c>
      <c r="E13" s="444">
        <v>4567</v>
      </c>
      <c r="F13" s="445">
        <v>0</v>
      </c>
      <c r="G13" s="445">
        <v>5</v>
      </c>
      <c r="H13" s="445">
        <v>0</v>
      </c>
      <c r="I13" s="445">
        <v>0</v>
      </c>
      <c r="J13" s="445">
        <v>175</v>
      </c>
      <c r="K13" s="446">
        <v>0</v>
      </c>
      <c r="L13" s="239">
        <f t="shared" si="1"/>
        <v>2747</v>
      </c>
      <c r="M13" s="898">
        <v>2567</v>
      </c>
      <c r="N13" s="445">
        <v>0</v>
      </c>
      <c r="O13" s="445">
        <v>5</v>
      </c>
      <c r="P13" s="445">
        <v>0</v>
      </c>
      <c r="Q13" s="445">
        <v>0</v>
      </c>
      <c r="R13" s="445">
        <v>175</v>
      </c>
      <c r="S13" s="446">
        <v>0</v>
      </c>
      <c r="T13" s="239">
        <f t="shared" si="2"/>
        <v>2685</v>
      </c>
      <c r="U13" s="458">
        <v>2000</v>
      </c>
      <c r="V13" s="952">
        <v>0</v>
      </c>
      <c r="W13" s="952">
        <v>5</v>
      </c>
      <c r="X13" s="900">
        <v>0</v>
      </c>
      <c r="Y13" s="900">
        <v>0</v>
      </c>
      <c r="Z13" s="900">
        <v>180</v>
      </c>
      <c r="AA13" s="446">
        <v>500</v>
      </c>
      <c r="AB13" s="680"/>
      <c r="AC13" s="680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2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2"/>
      <c r="EX13" s="262"/>
      <c r="EY13" s="262"/>
      <c r="EZ13" s="262"/>
      <c r="FA13" s="262"/>
      <c r="FB13" s="262"/>
      <c r="FC13" s="262"/>
      <c r="FD13" s="262"/>
      <c r="FE13" s="262"/>
      <c r="FF13" s="262"/>
      <c r="FG13" s="262"/>
      <c r="FH13" s="262"/>
      <c r="FI13" s="262"/>
      <c r="FJ13" s="262"/>
      <c r="FK13" s="262"/>
      <c r="FL13" s="262"/>
      <c r="FM13" s="262"/>
      <c r="FN13" s="262"/>
      <c r="FO13" s="262"/>
      <c r="FP13" s="262"/>
      <c r="FQ13" s="262"/>
      <c r="FR13" s="262"/>
      <c r="FS13" s="262"/>
      <c r="FT13" s="262"/>
      <c r="FU13" s="262"/>
      <c r="FV13" s="262"/>
      <c r="FW13" s="262"/>
      <c r="FX13" s="262"/>
      <c r="FY13" s="262"/>
      <c r="FZ13" s="262"/>
      <c r="GA13" s="262"/>
      <c r="GB13" s="262"/>
      <c r="GC13" s="262"/>
      <c r="GD13" s="262"/>
      <c r="GE13" s="262"/>
      <c r="GF13" s="262"/>
      <c r="GG13" s="262"/>
      <c r="GH13" s="262"/>
      <c r="GI13" s="262"/>
      <c r="GJ13" s="262"/>
    </row>
    <row r="14" spans="1:192" s="26" customFormat="1" ht="30" customHeight="1" x14ac:dyDescent="0.2">
      <c r="A14" s="523" t="s">
        <v>224</v>
      </c>
      <c r="B14" s="524" t="s">
        <v>158</v>
      </c>
      <c r="C14" s="367" t="s">
        <v>529</v>
      </c>
      <c r="D14" s="239">
        <f t="shared" si="0"/>
        <v>1884</v>
      </c>
      <c r="E14" s="444">
        <v>527</v>
      </c>
      <c r="F14" s="445">
        <v>0</v>
      </c>
      <c r="G14" s="445">
        <v>550</v>
      </c>
      <c r="H14" s="445">
        <v>0</v>
      </c>
      <c r="I14" s="445">
        <v>546</v>
      </c>
      <c r="J14" s="445">
        <v>261</v>
      </c>
      <c r="K14" s="446">
        <v>0</v>
      </c>
      <c r="L14" s="239">
        <f t="shared" si="1"/>
        <v>1939</v>
      </c>
      <c r="M14" s="898">
        <v>527</v>
      </c>
      <c r="N14" s="445">
        <v>0</v>
      </c>
      <c r="O14" s="445">
        <v>550</v>
      </c>
      <c r="P14" s="445">
        <v>55</v>
      </c>
      <c r="Q14" s="445">
        <v>546</v>
      </c>
      <c r="R14" s="445">
        <v>261</v>
      </c>
      <c r="S14" s="446">
        <v>0</v>
      </c>
      <c r="T14" s="239">
        <f t="shared" si="2"/>
        <v>1614</v>
      </c>
      <c r="U14" s="458">
        <v>527</v>
      </c>
      <c r="V14" s="952">
        <v>0</v>
      </c>
      <c r="W14" s="952">
        <v>547</v>
      </c>
      <c r="X14" s="900">
        <v>0</v>
      </c>
      <c r="Y14" s="900">
        <v>310</v>
      </c>
      <c r="Z14" s="900">
        <v>230</v>
      </c>
      <c r="AA14" s="446">
        <v>0</v>
      </c>
      <c r="AB14" s="680"/>
      <c r="AC14" s="680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  <c r="EL14" s="262"/>
      <c r="EM14" s="262"/>
      <c r="EN14" s="262"/>
      <c r="EO14" s="262"/>
      <c r="EP14" s="262"/>
      <c r="EQ14" s="262"/>
      <c r="ER14" s="262"/>
      <c r="ES14" s="262"/>
      <c r="ET14" s="262"/>
      <c r="EU14" s="262"/>
      <c r="EV14" s="262"/>
      <c r="EW14" s="262"/>
      <c r="EX14" s="262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  <c r="FL14" s="262"/>
      <c r="FM14" s="262"/>
      <c r="FN14" s="262"/>
      <c r="FO14" s="262"/>
      <c r="FP14" s="262"/>
      <c r="FQ14" s="262"/>
      <c r="FR14" s="262"/>
      <c r="FS14" s="262"/>
      <c r="FT14" s="262"/>
      <c r="FU14" s="262"/>
      <c r="FV14" s="262"/>
      <c r="FW14" s="262"/>
      <c r="FX14" s="262"/>
      <c r="FY14" s="262"/>
      <c r="FZ14" s="262"/>
      <c r="GA14" s="262"/>
      <c r="GB14" s="262"/>
      <c r="GC14" s="262"/>
      <c r="GD14" s="262"/>
      <c r="GE14" s="262"/>
      <c r="GF14" s="262"/>
      <c r="GG14" s="262"/>
      <c r="GH14" s="262"/>
      <c r="GI14" s="262"/>
      <c r="GJ14" s="262"/>
    </row>
    <row r="15" spans="1:192" s="26" customFormat="1" ht="30" customHeight="1" x14ac:dyDescent="0.2">
      <c r="A15" s="523" t="s">
        <v>225</v>
      </c>
      <c r="B15" s="524" t="s">
        <v>166</v>
      </c>
      <c r="C15" s="367" t="s">
        <v>326</v>
      </c>
      <c r="D15" s="239">
        <f t="shared" si="0"/>
        <v>6067</v>
      </c>
      <c r="E15" s="444">
        <v>4747</v>
      </c>
      <c r="F15" s="445">
        <v>0</v>
      </c>
      <c r="G15" s="445">
        <v>584</v>
      </c>
      <c r="H15" s="445">
        <v>0</v>
      </c>
      <c r="I15" s="445">
        <v>5</v>
      </c>
      <c r="J15" s="445">
        <v>731</v>
      </c>
      <c r="K15" s="446">
        <v>0</v>
      </c>
      <c r="L15" s="239">
        <f t="shared" si="1"/>
        <v>6093</v>
      </c>
      <c r="M15" s="898">
        <v>4747</v>
      </c>
      <c r="N15" s="445">
        <v>0</v>
      </c>
      <c r="O15" s="445">
        <v>584</v>
      </c>
      <c r="P15" s="445">
        <v>26</v>
      </c>
      <c r="Q15" s="445">
        <v>5</v>
      </c>
      <c r="R15" s="445">
        <v>731</v>
      </c>
      <c r="S15" s="446">
        <v>0</v>
      </c>
      <c r="T15" s="239">
        <f t="shared" si="2"/>
        <v>6468</v>
      </c>
      <c r="U15" s="458">
        <v>4351</v>
      </c>
      <c r="V15" s="952">
        <v>0</v>
      </c>
      <c r="W15" s="952">
        <v>616</v>
      </c>
      <c r="X15" s="900">
        <v>0</v>
      </c>
      <c r="Y15" s="900">
        <v>5</v>
      </c>
      <c r="Z15" s="900">
        <v>600</v>
      </c>
      <c r="AA15" s="446">
        <v>896</v>
      </c>
      <c r="AB15" s="680"/>
      <c r="AC15" s="680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2"/>
      <c r="EL15" s="262"/>
      <c r="EM15" s="262"/>
      <c r="EN15" s="262"/>
      <c r="EO15" s="262"/>
      <c r="EP15" s="262"/>
      <c r="EQ15" s="262"/>
      <c r="ER15" s="262"/>
      <c r="ES15" s="262"/>
      <c r="ET15" s="262"/>
      <c r="EU15" s="262"/>
      <c r="EV15" s="262"/>
      <c r="EW15" s="262"/>
      <c r="EX15" s="262"/>
      <c r="EY15" s="262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2"/>
      <c r="FL15" s="262"/>
      <c r="FM15" s="262"/>
      <c r="FN15" s="262"/>
      <c r="FO15" s="262"/>
      <c r="FP15" s="262"/>
      <c r="FQ15" s="262"/>
      <c r="FR15" s="262"/>
      <c r="FS15" s="262"/>
      <c r="FT15" s="262"/>
      <c r="FU15" s="262"/>
      <c r="FV15" s="262"/>
      <c r="FW15" s="262"/>
      <c r="FX15" s="262"/>
      <c r="FY15" s="262"/>
      <c r="FZ15" s="262"/>
      <c r="GA15" s="262"/>
      <c r="GB15" s="262"/>
      <c r="GC15" s="262"/>
      <c r="GD15" s="262"/>
      <c r="GE15" s="262"/>
      <c r="GF15" s="262"/>
      <c r="GG15" s="262"/>
      <c r="GH15" s="262"/>
      <c r="GI15" s="262"/>
      <c r="GJ15" s="262"/>
    </row>
    <row r="16" spans="1:192" s="26" customFormat="1" ht="30" customHeight="1" x14ac:dyDescent="0.2">
      <c r="A16" s="523" t="s">
        <v>226</v>
      </c>
      <c r="B16" s="524" t="s">
        <v>166</v>
      </c>
      <c r="C16" s="367" t="s">
        <v>327</v>
      </c>
      <c r="D16" s="239">
        <f t="shared" si="0"/>
        <v>4193</v>
      </c>
      <c r="E16" s="444">
        <v>1479</v>
      </c>
      <c r="F16" s="445">
        <v>0</v>
      </c>
      <c r="G16" s="445">
        <v>889</v>
      </c>
      <c r="H16" s="445">
        <v>0</v>
      </c>
      <c r="I16" s="445">
        <v>1401</v>
      </c>
      <c r="J16" s="445">
        <v>424</v>
      </c>
      <c r="K16" s="446">
        <v>0</v>
      </c>
      <c r="L16" s="239">
        <f t="shared" si="1"/>
        <v>4193</v>
      </c>
      <c r="M16" s="898">
        <v>1479</v>
      </c>
      <c r="N16" s="445">
        <v>0</v>
      </c>
      <c r="O16" s="445">
        <v>889</v>
      </c>
      <c r="P16" s="445">
        <v>0</v>
      </c>
      <c r="Q16" s="445">
        <v>1401</v>
      </c>
      <c r="R16" s="445">
        <v>424</v>
      </c>
      <c r="S16" s="446">
        <v>0</v>
      </c>
      <c r="T16" s="239">
        <f t="shared" si="2"/>
        <v>3700</v>
      </c>
      <c r="U16" s="458">
        <v>1656</v>
      </c>
      <c r="V16" s="952">
        <v>0</v>
      </c>
      <c r="W16" s="952">
        <v>864</v>
      </c>
      <c r="X16" s="900">
        <v>0</v>
      </c>
      <c r="Y16" s="900">
        <v>800</v>
      </c>
      <c r="Z16" s="900">
        <v>380</v>
      </c>
      <c r="AA16" s="446">
        <v>0</v>
      </c>
      <c r="AB16" s="680"/>
      <c r="AC16" s="680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2"/>
      <c r="EL16" s="262"/>
      <c r="EM16" s="262"/>
      <c r="EN16" s="262"/>
      <c r="EO16" s="262"/>
      <c r="EP16" s="262"/>
      <c r="EQ16" s="262"/>
      <c r="ER16" s="262"/>
      <c r="ES16" s="262"/>
      <c r="ET16" s="262"/>
      <c r="EU16" s="262"/>
      <c r="EV16" s="262"/>
      <c r="EW16" s="262"/>
      <c r="EX16" s="262"/>
      <c r="EY16" s="262"/>
      <c r="EZ16" s="262"/>
      <c r="FA16" s="262"/>
      <c r="FB16" s="262"/>
      <c r="FC16" s="262"/>
      <c r="FD16" s="262"/>
      <c r="FE16" s="262"/>
      <c r="FF16" s="262"/>
      <c r="FG16" s="262"/>
      <c r="FH16" s="262"/>
      <c r="FI16" s="262"/>
      <c r="FJ16" s="262"/>
      <c r="FK16" s="262"/>
      <c r="FL16" s="262"/>
      <c r="FM16" s="262"/>
      <c r="FN16" s="262"/>
      <c r="FO16" s="262"/>
      <c r="FP16" s="262"/>
      <c r="FQ16" s="262"/>
      <c r="FR16" s="262"/>
      <c r="FS16" s="262"/>
      <c r="FT16" s="262"/>
      <c r="FU16" s="262"/>
      <c r="FV16" s="262"/>
      <c r="FW16" s="262"/>
      <c r="FX16" s="262"/>
      <c r="FY16" s="262"/>
      <c r="FZ16" s="262"/>
      <c r="GA16" s="262"/>
      <c r="GB16" s="262"/>
      <c r="GC16" s="262"/>
      <c r="GD16" s="262"/>
      <c r="GE16" s="262"/>
      <c r="GF16" s="262"/>
      <c r="GG16" s="262"/>
      <c r="GH16" s="262"/>
      <c r="GI16" s="262"/>
      <c r="GJ16" s="262"/>
    </row>
    <row r="17" spans="1:192" s="26" customFormat="1" ht="30" customHeight="1" x14ac:dyDescent="0.2">
      <c r="A17" s="523" t="s">
        <v>227</v>
      </c>
      <c r="B17" s="524" t="s">
        <v>166</v>
      </c>
      <c r="C17" s="367" t="s">
        <v>328</v>
      </c>
      <c r="D17" s="239">
        <f t="shared" si="0"/>
        <v>3728</v>
      </c>
      <c r="E17" s="444">
        <v>1665</v>
      </c>
      <c r="F17" s="445">
        <v>0</v>
      </c>
      <c r="G17" s="445">
        <v>653</v>
      </c>
      <c r="H17" s="445">
        <v>0</v>
      </c>
      <c r="I17" s="445">
        <v>890</v>
      </c>
      <c r="J17" s="445">
        <v>520</v>
      </c>
      <c r="K17" s="446">
        <v>0</v>
      </c>
      <c r="L17" s="239">
        <f t="shared" si="1"/>
        <v>3728</v>
      </c>
      <c r="M17" s="898">
        <v>1665</v>
      </c>
      <c r="N17" s="445">
        <v>0</v>
      </c>
      <c r="O17" s="445">
        <v>653</v>
      </c>
      <c r="P17" s="445">
        <v>0</v>
      </c>
      <c r="Q17" s="445">
        <v>890</v>
      </c>
      <c r="R17" s="445">
        <v>520</v>
      </c>
      <c r="S17" s="446">
        <v>0</v>
      </c>
      <c r="T17" s="239">
        <f t="shared" si="2"/>
        <v>3545</v>
      </c>
      <c r="U17" s="458">
        <v>1915</v>
      </c>
      <c r="V17" s="952">
        <v>0</v>
      </c>
      <c r="W17" s="952">
        <v>650</v>
      </c>
      <c r="X17" s="900">
        <v>0</v>
      </c>
      <c r="Y17" s="900">
        <v>510</v>
      </c>
      <c r="Z17" s="900">
        <v>470</v>
      </c>
      <c r="AA17" s="446">
        <v>0</v>
      </c>
      <c r="AB17" s="680"/>
      <c r="AC17" s="680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2"/>
      <c r="EL17" s="262"/>
      <c r="EM17" s="262"/>
      <c r="EN17" s="262"/>
      <c r="EO17" s="262"/>
      <c r="EP17" s="262"/>
      <c r="EQ17" s="262"/>
      <c r="ER17" s="262"/>
      <c r="ES17" s="262"/>
      <c r="ET17" s="262"/>
      <c r="EU17" s="262"/>
      <c r="EV17" s="262"/>
      <c r="EW17" s="262"/>
      <c r="EX17" s="262"/>
      <c r="EY17" s="262"/>
      <c r="EZ17" s="262"/>
      <c r="FA17" s="262"/>
      <c r="FB17" s="262"/>
      <c r="FC17" s="262"/>
      <c r="FD17" s="262"/>
      <c r="FE17" s="262"/>
      <c r="FF17" s="262"/>
      <c r="FG17" s="262"/>
      <c r="FH17" s="262"/>
      <c r="FI17" s="262"/>
      <c r="FJ17" s="262"/>
      <c r="FK17" s="262"/>
      <c r="FL17" s="262"/>
      <c r="FM17" s="262"/>
      <c r="FN17" s="262"/>
      <c r="FO17" s="262"/>
      <c r="FP17" s="262"/>
      <c r="FQ17" s="262"/>
      <c r="FR17" s="262"/>
      <c r="FS17" s="262"/>
      <c r="FT17" s="262"/>
      <c r="FU17" s="262"/>
      <c r="FV17" s="262"/>
      <c r="FW17" s="262"/>
      <c r="FX17" s="262"/>
      <c r="FY17" s="262"/>
      <c r="FZ17" s="262"/>
      <c r="GA17" s="262"/>
      <c r="GB17" s="262"/>
      <c r="GC17" s="262"/>
      <c r="GD17" s="262"/>
      <c r="GE17" s="262"/>
      <c r="GF17" s="262"/>
      <c r="GG17" s="262"/>
      <c r="GH17" s="262"/>
      <c r="GI17" s="262"/>
      <c r="GJ17" s="262"/>
    </row>
    <row r="18" spans="1:192" s="26" customFormat="1" ht="30" customHeight="1" x14ac:dyDescent="0.2">
      <c r="A18" s="523" t="s">
        <v>228</v>
      </c>
      <c r="B18" s="524" t="s">
        <v>176</v>
      </c>
      <c r="C18" s="367" t="s">
        <v>116</v>
      </c>
      <c r="D18" s="239">
        <f t="shared" si="0"/>
        <v>10886</v>
      </c>
      <c r="E18" s="444">
        <v>1840</v>
      </c>
      <c r="F18" s="445">
        <v>7</v>
      </c>
      <c r="G18" s="445">
        <v>1268</v>
      </c>
      <c r="H18" s="445">
        <v>0</v>
      </c>
      <c r="I18" s="445">
        <v>5886</v>
      </c>
      <c r="J18" s="445">
        <v>1885</v>
      </c>
      <c r="K18" s="446">
        <v>0</v>
      </c>
      <c r="L18" s="239">
        <f t="shared" si="1"/>
        <v>10886</v>
      </c>
      <c r="M18" s="898">
        <v>1840</v>
      </c>
      <c r="N18" s="445">
        <v>7</v>
      </c>
      <c r="O18" s="445">
        <v>1268</v>
      </c>
      <c r="P18" s="445">
        <v>0</v>
      </c>
      <c r="Q18" s="445">
        <v>5886</v>
      </c>
      <c r="R18" s="445">
        <v>1885</v>
      </c>
      <c r="S18" s="446">
        <v>0</v>
      </c>
      <c r="T18" s="239">
        <f t="shared" si="2"/>
        <v>8653</v>
      </c>
      <c r="U18" s="458">
        <v>1840</v>
      </c>
      <c r="V18" s="952">
        <v>7</v>
      </c>
      <c r="W18" s="952">
        <v>3006</v>
      </c>
      <c r="X18" s="900">
        <v>0</v>
      </c>
      <c r="Y18" s="900">
        <v>3000</v>
      </c>
      <c r="Z18" s="900">
        <v>800</v>
      </c>
      <c r="AA18" s="446">
        <v>0</v>
      </c>
      <c r="AB18" s="680"/>
      <c r="AC18" s="680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2"/>
      <c r="EJ18" s="262"/>
      <c r="EK18" s="262"/>
      <c r="EL18" s="262"/>
      <c r="EM18" s="262"/>
      <c r="EN18" s="262"/>
      <c r="EO18" s="262"/>
      <c r="EP18" s="262"/>
      <c r="EQ18" s="262"/>
      <c r="ER18" s="262"/>
      <c r="ES18" s="262"/>
      <c r="ET18" s="262"/>
      <c r="EU18" s="262"/>
      <c r="EV18" s="262"/>
      <c r="EW18" s="262"/>
      <c r="EX18" s="262"/>
      <c r="EY18" s="262"/>
      <c r="EZ18" s="262"/>
      <c r="FA18" s="262"/>
      <c r="FB18" s="262"/>
      <c r="FC18" s="262"/>
      <c r="FD18" s="262"/>
      <c r="FE18" s="262"/>
      <c r="FF18" s="262"/>
      <c r="FG18" s="262"/>
      <c r="FH18" s="262"/>
      <c r="FI18" s="262"/>
      <c r="FJ18" s="262"/>
      <c r="FK18" s="262"/>
      <c r="FL18" s="262"/>
      <c r="FM18" s="262"/>
      <c r="FN18" s="262"/>
      <c r="FO18" s="262"/>
      <c r="FP18" s="262"/>
      <c r="FQ18" s="262"/>
      <c r="FR18" s="262"/>
      <c r="FS18" s="262"/>
      <c r="FT18" s="262"/>
      <c r="FU18" s="262"/>
      <c r="FV18" s="262"/>
      <c r="FW18" s="262"/>
      <c r="FX18" s="262"/>
      <c r="FY18" s="262"/>
      <c r="FZ18" s="262"/>
      <c r="GA18" s="262"/>
      <c r="GB18" s="262"/>
      <c r="GC18" s="262"/>
      <c r="GD18" s="262"/>
      <c r="GE18" s="262"/>
      <c r="GF18" s="262"/>
      <c r="GG18" s="262"/>
      <c r="GH18" s="262"/>
      <c r="GI18" s="262"/>
      <c r="GJ18" s="262"/>
    </row>
    <row r="19" spans="1:192" s="26" customFormat="1" ht="30" customHeight="1" x14ac:dyDescent="0.2">
      <c r="A19" s="523" t="s">
        <v>229</v>
      </c>
      <c r="B19" s="524" t="s">
        <v>173</v>
      </c>
      <c r="C19" s="367" t="s">
        <v>329</v>
      </c>
      <c r="D19" s="239">
        <f t="shared" si="0"/>
        <v>5223</v>
      </c>
      <c r="E19" s="444">
        <v>1315</v>
      </c>
      <c r="F19" s="445">
        <v>0</v>
      </c>
      <c r="G19" s="445">
        <v>290</v>
      </c>
      <c r="H19" s="445">
        <v>0</v>
      </c>
      <c r="I19" s="445">
        <v>2818</v>
      </c>
      <c r="J19" s="445">
        <v>800</v>
      </c>
      <c r="K19" s="446">
        <v>0</v>
      </c>
      <c r="L19" s="239">
        <f t="shared" si="1"/>
        <v>5223</v>
      </c>
      <c r="M19" s="898">
        <v>1315</v>
      </c>
      <c r="N19" s="445">
        <v>0</v>
      </c>
      <c r="O19" s="445">
        <v>290</v>
      </c>
      <c r="P19" s="445">
        <v>0</v>
      </c>
      <c r="Q19" s="445">
        <v>2818</v>
      </c>
      <c r="R19" s="445">
        <v>800</v>
      </c>
      <c r="S19" s="446">
        <v>0</v>
      </c>
      <c r="T19" s="239">
        <f t="shared" si="2"/>
        <v>3462</v>
      </c>
      <c r="U19" s="458">
        <v>1315</v>
      </c>
      <c r="V19" s="952">
        <v>0</v>
      </c>
      <c r="W19" s="952">
        <v>197</v>
      </c>
      <c r="X19" s="900">
        <v>0</v>
      </c>
      <c r="Y19" s="900">
        <v>1350</v>
      </c>
      <c r="Z19" s="900">
        <v>600</v>
      </c>
      <c r="AA19" s="446">
        <v>0</v>
      </c>
      <c r="AB19" s="680"/>
      <c r="AC19" s="680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2"/>
      <c r="ER19" s="262"/>
      <c r="ES19" s="262"/>
      <c r="ET19" s="262"/>
      <c r="EU19" s="262"/>
      <c r="EV19" s="262"/>
      <c r="EW19" s="262"/>
      <c r="EX19" s="262"/>
      <c r="EY19" s="262"/>
      <c r="EZ19" s="262"/>
      <c r="FA19" s="262"/>
      <c r="FB19" s="262"/>
      <c r="FC19" s="262"/>
      <c r="FD19" s="262"/>
      <c r="FE19" s="262"/>
      <c r="FF19" s="262"/>
      <c r="FG19" s="262"/>
      <c r="FH19" s="262"/>
      <c r="FI19" s="262"/>
      <c r="FJ19" s="262"/>
      <c r="FK19" s="262"/>
      <c r="FL19" s="262"/>
      <c r="FM19" s="262"/>
      <c r="FN19" s="262"/>
      <c r="FO19" s="262"/>
      <c r="FP19" s="262"/>
      <c r="FQ19" s="262"/>
      <c r="FR19" s="262"/>
      <c r="FS19" s="262"/>
      <c r="FT19" s="262"/>
      <c r="FU19" s="262"/>
      <c r="FV19" s="262"/>
      <c r="FW19" s="262"/>
      <c r="FX19" s="262"/>
      <c r="FY19" s="262"/>
      <c r="FZ19" s="262"/>
      <c r="GA19" s="262"/>
      <c r="GB19" s="262"/>
      <c r="GC19" s="262"/>
      <c r="GD19" s="262"/>
      <c r="GE19" s="262"/>
      <c r="GF19" s="262"/>
      <c r="GG19" s="262"/>
      <c r="GH19" s="262"/>
      <c r="GI19" s="262"/>
      <c r="GJ19" s="262"/>
    </row>
    <row r="20" spans="1:192" s="26" customFormat="1" ht="30" customHeight="1" x14ac:dyDescent="0.2">
      <c r="A20" s="523" t="s">
        <v>230</v>
      </c>
      <c r="B20" s="524" t="s">
        <v>173</v>
      </c>
      <c r="C20" s="367" t="s">
        <v>330</v>
      </c>
      <c r="D20" s="239">
        <f t="shared" si="0"/>
        <v>5319</v>
      </c>
      <c r="E20" s="444">
        <v>3198</v>
      </c>
      <c r="F20" s="445">
        <v>0</v>
      </c>
      <c r="G20" s="445">
        <v>1519</v>
      </c>
      <c r="H20" s="445">
        <v>0</v>
      </c>
      <c r="I20" s="445">
        <v>0</v>
      </c>
      <c r="J20" s="445">
        <v>602</v>
      </c>
      <c r="K20" s="446">
        <v>0</v>
      </c>
      <c r="L20" s="239">
        <f t="shared" si="1"/>
        <v>5319</v>
      </c>
      <c r="M20" s="898">
        <v>3198</v>
      </c>
      <c r="N20" s="445">
        <v>0</v>
      </c>
      <c r="O20" s="445">
        <v>1519</v>
      </c>
      <c r="P20" s="445">
        <v>0</v>
      </c>
      <c r="Q20" s="445">
        <v>0</v>
      </c>
      <c r="R20" s="445">
        <v>602</v>
      </c>
      <c r="S20" s="446">
        <v>0</v>
      </c>
      <c r="T20" s="239">
        <f t="shared" si="2"/>
        <v>5335</v>
      </c>
      <c r="U20" s="458">
        <v>1825</v>
      </c>
      <c r="V20" s="952">
        <v>0</v>
      </c>
      <c r="W20" s="952">
        <v>1510</v>
      </c>
      <c r="X20" s="900">
        <v>0</v>
      </c>
      <c r="Y20" s="900">
        <v>0</v>
      </c>
      <c r="Z20" s="900">
        <v>500</v>
      </c>
      <c r="AA20" s="446">
        <v>1500</v>
      </c>
      <c r="AB20" s="680"/>
      <c r="AC20" s="680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2"/>
      <c r="EL20" s="262"/>
      <c r="EM20" s="262"/>
      <c r="EN20" s="262"/>
      <c r="EO20" s="262"/>
      <c r="EP20" s="262"/>
      <c r="EQ20" s="262"/>
      <c r="ER20" s="262"/>
      <c r="ES20" s="262"/>
      <c r="ET20" s="262"/>
      <c r="EU20" s="262"/>
      <c r="EV20" s="262"/>
      <c r="EW20" s="262"/>
      <c r="EX20" s="262"/>
      <c r="EY20" s="262"/>
      <c r="EZ20" s="262"/>
      <c r="FA20" s="262"/>
      <c r="FB20" s="262"/>
      <c r="FC20" s="262"/>
      <c r="FD20" s="262"/>
      <c r="FE20" s="262"/>
      <c r="FF20" s="262"/>
      <c r="FG20" s="262"/>
      <c r="FH20" s="262"/>
      <c r="FI20" s="262"/>
      <c r="FJ20" s="262"/>
      <c r="FK20" s="262"/>
      <c r="FL20" s="262"/>
      <c r="FM20" s="262"/>
      <c r="FN20" s="262"/>
      <c r="FO20" s="262"/>
      <c r="FP20" s="262"/>
      <c r="FQ20" s="262"/>
      <c r="FR20" s="262"/>
      <c r="FS20" s="262"/>
      <c r="FT20" s="262"/>
      <c r="FU20" s="262"/>
      <c r="FV20" s="262"/>
      <c r="FW20" s="262"/>
      <c r="FX20" s="262"/>
      <c r="FY20" s="262"/>
      <c r="FZ20" s="262"/>
      <c r="GA20" s="262"/>
      <c r="GB20" s="262"/>
      <c r="GC20" s="262"/>
      <c r="GD20" s="262"/>
      <c r="GE20" s="262"/>
      <c r="GF20" s="262"/>
      <c r="GG20" s="262"/>
      <c r="GH20" s="262"/>
      <c r="GI20" s="262"/>
      <c r="GJ20" s="262"/>
    </row>
    <row r="21" spans="1:192" s="26" customFormat="1" ht="30" customHeight="1" x14ac:dyDescent="0.2">
      <c r="A21" s="523" t="s">
        <v>231</v>
      </c>
      <c r="B21" s="524" t="s">
        <v>176</v>
      </c>
      <c r="C21" s="367" t="s">
        <v>331</v>
      </c>
      <c r="D21" s="239">
        <f t="shared" si="0"/>
        <v>4285</v>
      </c>
      <c r="E21" s="444">
        <v>1978</v>
      </c>
      <c r="F21" s="445">
        <v>8</v>
      </c>
      <c r="G21" s="445">
        <v>523</v>
      </c>
      <c r="H21" s="445">
        <v>0</v>
      </c>
      <c r="I21" s="445">
        <v>152</v>
      </c>
      <c r="J21" s="445">
        <v>1624</v>
      </c>
      <c r="K21" s="446">
        <v>0</v>
      </c>
      <c r="L21" s="239">
        <f t="shared" si="1"/>
        <v>6316</v>
      </c>
      <c r="M21" s="898">
        <v>1978</v>
      </c>
      <c r="N21" s="445">
        <v>8</v>
      </c>
      <c r="O21" s="445">
        <v>523</v>
      </c>
      <c r="P21" s="445">
        <v>2031</v>
      </c>
      <c r="Q21" s="445">
        <v>152</v>
      </c>
      <c r="R21" s="445">
        <v>1624</v>
      </c>
      <c r="S21" s="446">
        <v>0</v>
      </c>
      <c r="T21" s="239">
        <f t="shared" si="2"/>
        <v>6340</v>
      </c>
      <c r="U21" s="458">
        <v>2328</v>
      </c>
      <c r="V21" s="952">
        <v>8</v>
      </c>
      <c r="W21" s="952">
        <v>484</v>
      </c>
      <c r="X21" s="900">
        <v>0</v>
      </c>
      <c r="Y21" s="900">
        <v>90</v>
      </c>
      <c r="Z21" s="900">
        <v>1400</v>
      </c>
      <c r="AA21" s="446">
        <v>2030</v>
      </c>
      <c r="AB21" s="680"/>
      <c r="AC21" s="680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2"/>
      <c r="EG21" s="262"/>
      <c r="EH21" s="262"/>
      <c r="EI21" s="262"/>
      <c r="EJ21" s="262"/>
      <c r="EK21" s="262"/>
      <c r="EL21" s="262"/>
      <c r="EM21" s="262"/>
      <c r="EN21" s="262"/>
      <c r="EO21" s="262"/>
      <c r="EP21" s="262"/>
      <c r="EQ21" s="262"/>
      <c r="ER21" s="262"/>
      <c r="ES21" s="262"/>
      <c r="ET21" s="262"/>
      <c r="EU21" s="262"/>
      <c r="EV21" s="262"/>
      <c r="EW21" s="262"/>
      <c r="EX21" s="262"/>
      <c r="EY21" s="262"/>
      <c r="EZ21" s="262"/>
      <c r="FA21" s="262"/>
      <c r="FB21" s="262"/>
      <c r="FC21" s="262"/>
      <c r="FD21" s="262"/>
      <c r="FE21" s="262"/>
      <c r="FF21" s="262"/>
      <c r="FG21" s="262"/>
      <c r="FH21" s="262"/>
      <c r="FI21" s="262"/>
      <c r="FJ21" s="262"/>
      <c r="FK21" s="262"/>
      <c r="FL21" s="262"/>
      <c r="FM21" s="262"/>
      <c r="FN21" s="262"/>
      <c r="FO21" s="262"/>
      <c r="FP21" s="262"/>
      <c r="FQ21" s="262"/>
      <c r="FR21" s="262"/>
      <c r="FS21" s="262"/>
      <c r="FT21" s="262"/>
      <c r="FU21" s="262"/>
      <c r="FV21" s="262"/>
      <c r="FW21" s="262"/>
      <c r="FX21" s="262"/>
      <c r="FY21" s="262"/>
      <c r="FZ21" s="262"/>
      <c r="GA21" s="262"/>
      <c r="GB21" s="262"/>
      <c r="GC21" s="262"/>
      <c r="GD21" s="262"/>
      <c r="GE21" s="262"/>
      <c r="GF21" s="262"/>
      <c r="GG21" s="262"/>
      <c r="GH21" s="262"/>
      <c r="GI21" s="262"/>
      <c r="GJ21" s="262"/>
    </row>
    <row r="22" spans="1:192" s="26" customFormat="1" ht="30" customHeight="1" x14ac:dyDescent="0.2">
      <c r="A22" s="523" t="s">
        <v>232</v>
      </c>
      <c r="B22" s="524" t="s">
        <v>176</v>
      </c>
      <c r="C22" s="367" t="s">
        <v>332</v>
      </c>
      <c r="D22" s="239">
        <f t="shared" si="0"/>
        <v>6716</v>
      </c>
      <c r="E22" s="444">
        <v>1885</v>
      </c>
      <c r="F22" s="445">
        <v>0</v>
      </c>
      <c r="G22" s="445">
        <v>873</v>
      </c>
      <c r="H22" s="445">
        <v>0</v>
      </c>
      <c r="I22" s="445">
        <v>2646</v>
      </c>
      <c r="J22" s="445">
        <v>1312</v>
      </c>
      <c r="K22" s="446">
        <v>0</v>
      </c>
      <c r="L22" s="239">
        <f t="shared" si="1"/>
        <v>6716</v>
      </c>
      <c r="M22" s="898">
        <v>1885</v>
      </c>
      <c r="N22" s="445">
        <v>0</v>
      </c>
      <c r="O22" s="445">
        <v>873</v>
      </c>
      <c r="P22" s="445">
        <v>0</v>
      </c>
      <c r="Q22" s="445">
        <v>2646</v>
      </c>
      <c r="R22" s="445">
        <v>1312</v>
      </c>
      <c r="S22" s="446">
        <v>0</v>
      </c>
      <c r="T22" s="239">
        <f t="shared" si="2"/>
        <v>5771</v>
      </c>
      <c r="U22" s="458">
        <v>2501</v>
      </c>
      <c r="V22" s="952">
        <v>0</v>
      </c>
      <c r="W22" s="952">
        <v>940</v>
      </c>
      <c r="X22" s="900">
        <v>0</v>
      </c>
      <c r="Y22" s="900">
        <v>1500</v>
      </c>
      <c r="Z22" s="900">
        <v>830</v>
      </c>
      <c r="AA22" s="446">
        <v>0</v>
      </c>
      <c r="AB22" s="680"/>
      <c r="AC22" s="680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2"/>
      <c r="EL22" s="262"/>
      <c r="EM22" s="262"/>
      <c r="EN22" s="262"/>
      <c r="EO22" s="262"/>
      <c r="EP22" s="262"/>
      <c r="EQ22" s="262"/>
      <c r="ER22" s="262"/>
      <c r="ES22" s="262"/>
      <c r="ET22" s="262"/>
      <c r="EU22" s="262"/>
      <c r="EV22" s="262"/>
      <c r="EW22" s="262"/>
      <c r="EX22" s="262"/>
      <c r="EY22" s="262"/>
      <c r="EZ22" s="262"/>
      <c r="FA22" s="262"/>
      <c r="FB22" s="262"/>
      <c r="FC22" s="262"/>
      <c r="FD22" s="262"/>
      <c r="FE22" s="262"/>
      <c r="FF22" s="262"/>
      <c r="FG22" s="262"/>
      <c r="FH22" s="262"/>
      <c r="FI22" s="262"/>
      <c r="FJ22" s="262"/>
      <c r="FK22" s="262"/>
      <c r="FL22" s="262"/>
      <c r="FM22" s="262"/>
      <c r="FN22" s="262"/>
      <c r="FO22" s="262"/>
      <c r="FP22" s="262"/>
      <c r="FQ22" s="262"/>
      <c r="FR22" s="262"/>
      <c r="FS22" s="262"/>
      <c r="FT22" s="262"/>
      <c r="FU22" s="262"/>
      <c r="FV22" s="262"/>
      <c r="FW22" s="262"/>
      <c r="FX22" s="262"/>
      <c r="FY22" s="262"/>
      <c r="FZ22" s="262"/>
      <c r="GA22" s="262"/>
      <c r="GB22" s="262"/>
      <c r="GC22" s="262"/>
      <c r="GD22" s="262"/>
      <c r="GE22" s="262"/>
      <c r="GF22" s="262"/>
      <c r="GG22" s="262"/>
      <c r="GH22" s="262"/>
      <c r="GI22" s="262"/>
      <c r="GJ22" s="262"/>
    </row>
    <row r="23" spans="1:192" s="26" customFormat="1" ht="30" customHeight="1" x14ac:dyDescent="0.2">
      <c r="A23" s="523" t="s">
        <v>233</v>
      </c>
      <c r="B23" s="524" t="s">
        <v>176</v>
      </c>
      <c r="C23" s="367" t="s">
        <v>478</v>
      </c>
      <c r="D23" s="239">
        <f t="shared" si="0"/>
        <v>8560</v>
      </c>
      <c r="E23" s="444">
        <v>5443</v>
      </c>
      <c r="F23" s="445">
        <v>0</v>
      </c>
      <c r="G23" s="445">
        <v>749</v>
      </c>
      <c r="H23" s="445">
        <v>0</v>
      </c>
      <c r="I23" s="445">
        <v>1332</v>
      </c>
      <c r="J23" s="445">
        <v>1036</v>
      </c>
      <c r="K23" s="446">
        <v>0</v>
      </c>
      <c r="L23" s="239">
        <f t="shared" si="1"/>
        <v>6510</v>
      </c>
      <c r="M23" s="898">
        <v>3343</v>
      </c>
      <c r="N23" s="445">
        <v>0</v>
      </c>
      <c r="O23" s="445">
        <v>749</v>
      </c>
      <c r="P23" s="445">
        <v>50</v>
      </c>
      <c r="Q23" s="445">
        <v>1332</v>
      </c>
      <c r="R23" s="445">
        <v>1036</v>
      </c>
      <c r="S23" s="446">
        <v>0</v>
      </c>
      <c r="T23" s="239">
        <f t="shared" si="2"/>
        <v>6447</v>
      </c>
      <c r="U23" s="458">
        <v>3715</v>
      </c>
      <c r="V23" s="952">
        <v>0</v>
      </c>
      <c r="W23" s="952">
        <v>752</v>
      </c>
      <c r="X23" s="900">
        <v>0</v>
      </c>
      <c r="Y23" s="900">
        <v>750</v>
      </c>
      <c r="Z23" s="900">
        <v>780</v>
      </c>
      <c r="AA23" s="446">
        <v>450</v>
      </c>
      <c r="AB23" s="680"/>
      <c r="AC23" s="680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2"/>
      <c r="EL23" s="262"/>
      <c r="EM23" s="262"/>
      <c r="EN23" s="262"/>
      <c r="EO23" s="262"/>
      <c r="EP23" s="262"/>
      <c r="EQ23" s="262"/>
      <c r="ER23" s="262"/>
      <c r="ES23" s="262"/>
      <c r="ET23" s="262"/>
      <c r="EU23" s="262"/>
      <c r="EV23" s="262"/>
      <c r="EW23" s="262"/>
      <c r="EX23" s="262"/>
      <c r="EY23" s="262"/>
      <c r="EZ23" s="262"/>
      <c r="FA23" s="262"/>
      <c r="FB23" s="262"/>
      <c r="FC23" s="262"/>
      <c r="FD23" s="262"/>
      <c r="FE23" s="262"/>
      <c r="FF23" s="262"/>
      <c r="FG23" s="262"/>
      <c r="FH23" s="262"/>
      <c r="FI23" s="262"/>
      <c r="FJ23" s="262"/>
      <c r="FK23" s="262"/>
      <c r="FL23" s="262"/>
      <c r="FM23" s="262"/>
      <c r="FN23" s="262"/>
      <c r="FO23" s="262"/>
      <c r="FP23" s="262"/>
      <c r="FQ23" s="262"/>
      <c r="FR23" s="262"/>
      <c r="FS23" s="262"/>
      <c r="FT23" s="262"/>
      <c r="FU23" s="262"/>
      <c r="FV23" s="262"/>
      <c r="FW23" s="262"/>
      <c r="FX23" s="262"/>
      <c r="FY23" s="262"/>
      <c r="FZ23" s="262"/>
      <c r="GA23" s="262"/>
      <c r="GB23" s="262"/>
      <c r="GC23" s="262"/>
      <c r="GD23" s="262"/>
      <c r="GE23" s="262"/>
      <c r="GF23" s="262"/>
      <c r="GG23" s="262"/>
      <c r="GH23" s="262"/>
      <c r="GI23" s="262"/>
      <c r="GJ23" s="262"/>
    </row>
    <row r="24" spans="1:192" s="241" customFormat="1" ht="30" customHeight="1" x14ac:dyDescent="0.2">
      <c r="A24" s="523" t="s">
        <v>234</v>
      </c>
      <c r="B24" s="524" t="s">
        <v>176</v>
      </c>
      <c r="C24" s="367" t="s">
        <v>333</v>
      </c>
      <c r="D24" s="239">
        <f t="shared" si="0"/>
        <v>11841</v>
      </c>
      <c r="E24" s="444">
        <v>6655</v>
      </c>
      <c r="F24" s="445">
        <v>0</v>
      </c>
      <c r="G24" s="445">
        <v>2897</v>
      </c>
      <c r="H24" s="445">
        <v>0</v>
      </c>
      <c r="I24" s="445">
        <v>432</v>
      </c>
      <c r="J24" s="445">
        <v>1857</v>
      </c>
      <c r="K24" s="446">
        <v>0</v>
      </c>
      <c r="L24" s="239">
        <f t="shared" si="1"/>
        <v>12161</v>
      </c>
      <c r="M24" s="898">
        <v>6655</v>
      </c>
      <c r="N24" s="445">
        <v>0</v>
      </c>
      <c r="O24" s="445">
        <v>2897</v>
      </c>
      <c r="P24" s="445">
        <v>320</v>
      </c>
      <c r="Q24" s="445">
        <v>432</v>
      </c>
      <c r="R24" s="445">
        <v>1857</v>
      </c>
      <c r="S24" s="446">
        <v>0</v>
      </c>
      <c r="T24" s="239">
        <f t="shared" si="2"/>
        <v>11723</v>
      </c>
      <c r="U24" s="458">
        <v>3975</v>
      </c>
      <c r="V24" s="952">
        <v>0</v>
      </c>
      <c r="W24" s="952">
        <v>2998</v>
      </c>
      <c r="X24" s="900">
        <v>0</v>
      </c>
      <c r="Y24" s="900">
        <v>250</v>
      </c>
      <c r="Z24" s="900">
        <v>1500</v>
      </c>
      <c r="AA24" s="446">
        <v>3000</v>
      </c>
      <c r="AB24" s="680"/>
      <c r="AC24" s="680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2"/>
      <c r="EL24" s="262"/>
      <c r="EM24" s="262"/>
      <c r="EN24" s="262"/>
      <c r="EO24" s="262"/>
      <c r="EP24" s="262"/>
      <c r="EQ24" s="262"/>
      <c r="ER24" s="262"/>
      <c r="ES24" s="262"/>
      <c r="ET24" s="262"/>
      <c r="EU24" s="262"/>
      <c r="EV24" s="262"/>
      <c r="EW24" s="262"/>
      <c r="EX24" s="262"/>
      <c r="EY24" s="262"/>
      <c r="EZ24" s="262"/>
      <c r="FA24" s="262"/>
      <c r="FB24" s="262"/>
      <c r="FC24" s="262"/>
      <c r="FD24" s="262"/>
      <c r="FE24" s="262"/>
      <c r="FF24" s="262"/>
      <c r="FG24" s="262"/>
      <c r="FH24" s="262"/>
      <c r="FI24" s="262"/>
      <c r="FJ24" s="262"/>
      <c r="FK24" s="262"/>
      <c r="FL24" s="262"/>
      <c r="FM24" s="262"/>
      <c r="FN24" s="262"/>
      <c r="FO24" s="262"/>
      <c r="FP24" s="262"/>
      <c r="FQ24" s="262"/>
      <c r="FR24" s="262"/>
      <c r="FS24" s="262"/>
      <c r="FT24" s="262"/>
      <c r="FU24" s="262"/>
      <c r="FV24" s="262"/>
      <c r="FW24" s="262"/>
      <c r="FX24" s="262"/>
      <c r="FY24" s="262"/>
      <c r="FZ24" s="262"/>
      <c r="GA24" s="262"/>
      <c r="GB24" s="262"/>
      <c r="GC24" s="262"/>
      <c r="GD24" s="262"/>
      <c r="GE24" s="262"/>
      <c r="GF24" s="262"/>
      <c r="GG24" s="262"/>
      <c r="GH24" s="262"/>
      <c r="GI24" s="262"/>
      <c r="GJ24" s="262"/>
    </row>
    <row r="25" spans="1:192" s="26" customFormat="1" ht="30" customHeight="1" x14ac:dyDescent="0.2">
      <c r="A25" s="523" t="s">
        <v>235</v>
      </c>
      <c r="B25" s="524" t="s">
        <v>173</v>
      </c>
      <c r="C25" s="367" t="s">
        <v>334</v>
      </c>
      <c r="D25" s="239">
        <f t="shared" si="0"/>
        <v>2378</v>
      </c>
      <c r="E25" s="444">
        <v>1421</v>
      </c>
      <c r="F25" s="445">
        <v>0</v>
      </c>
      <c r="G25" s="445">
        <v>406</v>
      </c>
      <c r="H25" s="445">
        <v>0</v>
      </c>
      <c r="I25" s="445">
        <v>0</v>
      </c>
      <c r="J25" s="445">
        <v>551</v>
      </c>
      <c r="K25" s="446">
        <v>0</v>
      </c>
      <c r="L25" s="239">
        <f t="shared" si="1"/>
        <v>2378</v>
      </c>
      <c r="M25" s="898">
        <v>1421</v>
      </c>
      <c r="N25" s="445">
        <v>0</v>
      </c>
      <c r="O25" s="445">
        <v>406</v>
      </c>
      <c r="P25" s="445">
        <v>0</v>
      </c>
      <c r="Q25" s="445">
        <v>0</v>
      </c>
      <c r="R25" s="445">
        <v>551</v>
      </c>
      <c r="S25" s="446">
        <v>0</v>
      </c>
      <c r="T25" s="239">
        <f t="shared" si="2"/>
        <v>2303</v>
      </c>
      <c r="U25" s="458">
        <v>970</v>
      </c>
      <c r="V25" s="952">
        <v>0</v>
      </c>
      <c r="W25" s="952">
        <v>433</v>
      </c>
      <c r="X25" s="900">
        <v>0</v>
      </c>
      <c r="Y25" s="900">
        <v>0</v>
      </c>
      <c r="Z25" s="900">
        <v>450</v>
      </c>
      <c r="AA25" s="446">
        <v>450</v>
      </c>
      <c r="AB25" s="680"/>
      <c r="AC25" s="680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2"/>
      <c r="EL25" s="262"/>
      <c r="EM25" s="262"/>
      <c r="EN25" s="262"/>
      <c r="EO25" s="262"/>
      <c r="EP25" s="262"/>
      <c r="EQ25" s="262"/>
      <c r="ER25" s="262"/>
      <c r="ES25" s="262"/>
      <c r="ET25" s="262"/>
      <c r="EU25" s="262"/>
      <c r="EV25" s="262"/>
      <c r="EW25" s="262"/>
      <c r="EX25" s="262"/>
      <c r="EY25" s="262"/>
      <c r="EZ25" s="262"/>
      <c r="FA25" s="262"/>
      <c r="FB25" s="262"/>
      <c r="FC25" s="262"/>
      <c r="FD25" s="262"/>
      <c r="FE25" s="262"/>
      <c r="FF25" s="262"/>
      <c r="FG25" s="262"/>
      <c r="FH25" s="262"/>
      <c r="FI25" s="262"/>
      <c r="FJ25" s="262"/>
      <c r="FK25" s="262"/>
      <c r="FL25" s="262"/>
      <c r="FM25" s="262"/>
      <c r="FN25" s="262"/>
      <c r="FO25" s="262"/>
      <c r="FP25" s="262"/>
      <c r="FQ25" s="262"/>
      <c r="FR25" s="262"/>
      <c r="FS25" s="262"/>
      <c r="FT25" s="262"/>
      <c r="FU25" s="262"/>
      <c r="FV25" s="262"/>
      <c r="FW25" s="262"/>
      <c r="FX25" s="262"/>
      <c r="FY25" s="262"/>
      <c r="FZ25" s="262"/>
      <c r="GA25" s="262"/>
      <c r="GB25" s="262"/>
      <c r="GC25" s="262"/>
      <c r="GD25" s="262"/>
      <c r="GE25" s="262"/>
      <c r="GF25" s="262"/>
      <c r="GG25" s="262"/>
      <c r="GH25" s="262"/>
      <c r="GI25" s="262"/>
      <c r="GJ25" s="262"/>
    </row>
    <row r="26" spans="1:192" s="26" customFormat="1" ht="30" customHeight="1" x14ac:dyDescent="0.2">
      <c r="A26" s="523" t="s">
        <v>236</v>
      </c>
      <c r="B26" s="524" t="s">
        <v>176</v>
      </c>
      <c r="C26" s="367" t="s">
        <v>335</v>
      </c>
      <c r="D26" s="239">
        <f t="shared" si="0"/>
        <v>8034</v>
      </c>
      <c r="E26" s="444">
        <v>4693</v>
      </c>
      <c r="F26" s="445">
        <v>0</v>
      </c>
      <c r="G26" s="445">
        <v>2479</v>
      </c>
      <c r="H26" s="445">
        <v>0</v>
      </c>
      <c r="I26" s="445">
        <v>0</v>
      </c>
      <c r="J26" s="445">
        <v>862</v>
      </c>
      <c r="K26" s="446">
        <v>0</v>
      </c>
      <c r="L26" s="239">
        <f t="shared" si="1"/>
        <v>7534</v>
      </c>
      <c r="M26" s="898">
        <v>4193</v>
      </c>
      <c r="N26" s="445">
        <v>0</v>
      </c>
      <c r="O26" s="445">
        <v>2479</v>
      </c>
      <c r="P26" s="445">
        <v>0</v>
      </c>
      <c r="Q26" s="445">
        <v>0</v>
      </c>
      <c r="R26" s="445">
        <v>862</v>
      </c>
      <c r="S26" s="446">
        <v>0</v>
      </c>
      <c r="T26" s="239">
        <f t="shared" si="2"/>
        <v>7394</v>
      </c>
      <c r="U26" s="458">
        <v>1228</v>
      </c>
      <c r="V26" s="952">
        <v>0</v>
      </c>
      <c r="W26" s="952">
        <v>2466</v>
      </c>
      <c r="X26" s="900">
        <v>0</v>
      </c>
      <c r="Y26" s="900">
        <v>0</v>
      </c>
      <c r="Z26" s="900">
        <v>700</v>
      </c>
      <c r="AA26" s="446">
        <v>3000</v>
      </c>
      <c r="AB26" s="680"/>
      <c r="AC26" s="680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2"/>
      <c r="EL26" s="262"/>
      <c r="EM26" s="262"/>
      <c r="EN26" s="262"/>
      <c r="EO26" s="262"/>
      <c r="EP26" s="262"/>
      <c r="EQ26" s="262"/>
      <c r="ER26" s="262"/>
      <c r="ES26" s="262"/>
      <c r="ET26" s="262"/>
      <c r="EU26" s="262"/>
      <c r="EV26" s="262"/>
      <c r="EW26" s="262"/>
      <c r="EX26" s="262"/>
      <c r="EY26" s="262"/>
      <c r="EZ26" s="262"/>
      <c r="FA26" s="262"/>
      <c r="FB26" s="262"/>
      <c r="FC26" s="262"/>
      <c r="FD26" s="262"/>
      <c r="FE26" s="262"/>
      <c r="FF26" s="262"/>
      <c r="FG26" s="262"/>
      <c r="FH26" s="262"/>
      <c r="FI26" s="262"/>
      <c r="FJ26" s="262"/>
      <c r="FK26" s="262"/>
      <c r="FL26" s="262"/>
      <c r="FM26" s="262"/>
      <c r="FN26" s="262"/>
      <c r="FO26" s="262"/>
      <c r="FP26" s="262"/>
      <c r="FQ26" s="262"/>
      <c r="FR26" s="262"/>
      <c r="FS26" s="262"/>
      <c r="FT26" s="262"/>
      <c r="FU26" s="262"/>
      <c r="FV26" s="262"/>
      <c r="FW26" s="262"/>
      <c r="FX26" s="262"/>
      <c r="FY26" s="262"/>
      <c r="FZ26" s="262"/>
      <c r="GA26" s="262"/>
      <c r="GB26" s="262"/>
      <c r="GC26" s="262"/>
      <c r="GD26" s="262"/>
      <c r="GE26" s="262"/>
      <c r="GF26" s="262"/>
      <c r="GG26" s="262"/>
      <c r="GH26" s="262"/>
      <c r="GI26" s="262"/>
      <c r="GJ26" s="262"/>
    </row>
    <row r="27" spans="1:192" s="26" customFormat="1" ht="30" customHeight="1" x14ac:dyDescent="0.2">
      <c r="A27" s="523" t="s">
        <v>237</v>
      </c>
      <c r="B27" s="524" t="s">
        <v>176</v>
      </c>
      <c r="C27" s="367" t="s">
        <v>336</v>
      </c>
      <c r="D27" s="239">
        <f t="shared" si="0"/>
        <v>9577</v>
      </c>
      <c r="E27" s="444">
        <v>3490</v>
      </c>
      <c r="F27" s="445">
        <v>0</v>
      </c>
      <c r="G27" s="445">
        <v>596</v>
      </c>
      <c r="H27" s="445">
        <v>0</v>
      </c>
      <c r="I27" s="445">
        <v>4093</v>
      </c>
      <c r="J27" s="445">
        <v>1398</v>
      </c>
      <c r="K27" s="446">
        <v>0</v>
      </c>
      <c r="L27" s="239">
        <f t="shared" si="1"/>
        <v>9593</v>
      </c>
      <c r="M27" s="898">
        <v>3490</v>
      </c>
      <c r="N27" s="445">
        <v>0</v>
      </c>
      <c r="O27" s="445">
        <v>596</v>
      </c>
      <c r="P27" s="445">
        <v>16</v>
      </c>
      <c r="Q27" s="445">
        <v>4093</v>
      </c>
      <c r="R27" s="445">
        <v>1398</v>
      </c>
      <c r="S27" s="446">
        <v>0</v>
      </c>
      <c r="T27" s="239">
        <f t="shared" si="2"/>
        <v>7880</v>
      </c>
      <c r="U27" s="458">
        <v>4163</v>
      </c>
      <c r="V27" s="952">
        <v>0</v>
      </c>
      <c r="W27" s="952">
        <v>637</v>
      </c>
      <c r="X27" s="900">
        <v>0</v>
      </c>
      <c r="Y27" s="900">
        <v>2000</v>
      </c>
      <c r="Z27" s="900">
        <v>980</v>
      </c>
      <c r="AA27" s="446">
        <v>100</v>
      </c>
      <c r="AB27" s="680"/>
      <c r="AC27" s="680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2"/>
      <c r="EL27" s="262"/>
      <c r="EM27" s="262"/>
      <c r="EN27" s="262"/>
      <c r="EO27" s="262"/>
      <c r="EP27" s="262"/>
      <c r="EQ27" s="262"/>
      <c r="ER27" s="262"/>
      <c r="ES27" s="262"/>
      <c r="ET27" s="262"/>
      <c r="EU27" s="262"/>
      <c r="EV27" s="262"/>
      <c r="EW27" s="262"/>
      <c r="EX27" s="262"/>
      <c r="EY27" s="262"/>
      <c r="EZ27" s="262"/>
      <c r="FA27" s="262"/>
      <c r="FB27" s="262"/>
      <c r="FC27" s="262"/>
      <c r="FD27" s="262"/>
      <c r="FE27" s="262"/>
      <c r="FF27" s="262"/>
      <c r="FG27" s="262"/>
      <c r="FH27" s="262"/>
      <c r="FI27" s="262"/>
      <c r="FJ27" s="262"/>
      <c r="FK27" s="262"/>
      <c r="FL27" s="262"/>
      <c r="FM27" s="262"/>
      <c r="FN27" s="262"/>
      <c r="FO27" s="262"/>
      <c r="FP27" s="262"/>
      <c r="FQ27" s="262"/>
      <c r="FR27" s="262"/>
      <c r="FS27" s="262"/>
      <c r="FT27" s="262"/>
      <c r="FU27" s="262"/>
      <c r="FV27" s="262"/>
      <c r="FW27" s="262"/>
      <c r="FX27" s="262"/>
      <c r="FY27" s="262"/>
      <c r="FZ27" s="262"/>
      <c r="GA27" s="262"/>
      <c r="GB27" s="262"/>
      <c r="GC27" s="262"/>
      <c r="GD27" s="262"/>
      <c r="GE27" s="262"/>
      <c r="GF27" s="262"/>
      <c r="GG27" s="262"/>
      <c r="GH27" s="262"/>
      <c r="GI27" s="262"/>
      <c r="GJ27" s="262"/>
    </row>
    <row r="28" spans="1:192" s="26" customFormat="1" ht="30" customHeight="1" x14ac:dyDescent="0.2">
      <c r="A28" s="523" t="s">
        <v>238</v>
      </c>
      <c r="B28" s="524" t="s">
        <v>176</v>
      </c>
      <c r="C28" s="367" t="s">
        <v>337</v>
      </c>
      <c r="D28" s="239">
        <f t="shared" si="0"/>
        <v>11926</v>
      </c>
      <c r="E28" s="444">
        <v>5935</v>
      </c>
      <c r="F28" s="445">
        <v>248</v>
      </c>
      <c r="G28" s="445">
        <v>2233</v>
      </c>
      <c r="H28" s="445">
        <v>0</v>
      </c>
      <c r="I28" s="445">
        <v>1649</v>
      </c>
      <c r="J28" s="445">
        <v>1861</v>
      </c>
      <c r="K28" s="446">
        <v>0</v>
      </c>
      <c r="L28" s="239">
        <f t="shared" si="1"/>
        <v>11972</v>
      </c>
      <c r="M28" s="898">
        <v>5935</v>
      </c>
      <c r="N28" s="445">
        <v>248</v>
      </c>
      <c r="O28" s="445">
        <v>2233</v>
      </c>
      <c r="P28" s="445">
        <v>46</v>
      </c>
      <c r="Q28" s="445">
        <v>1649</v>
      </c>
      <c r="R28" s="445">
        <v>1861</v>
      </c>
      <c r="S28" s="446">
        <v>0</v>
      </c>
      <c r="T28" s="239">
        <f t="shared" si="2"/>
        <v>11194</v>
      </c>
      <c r="U28" s="458">
        <v>3225</v>
      </c>
      <c r="V28" s="952">
        <v>255</v>
      </c>
      <c r="W28" s="952">
        <v>2464</v>
      </c>
      <c r="X28" s="900">
        <v>0</v>
      </c>
      <c r="Y28" s="900">
        <v>900</v>
      </c>
      <c r="Z28" s="900">
        <v>1450</v>
      </c>
      <c r="AA28" s="446">
        <v>2900</v>
      </c>
      <c r="AB28" s="680"/>
      <c r="AC28" s="680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2"/>
      <c r="EL28" s="262"/>
      <c r="EM28" s="262"/>
      <c r="EN28" s="262"/>
      <c r="EO28" s="262"/>
      <c r="EP28" s="262"/>
      <c r="EQ28" s="262"/>
      <c r="ER28" s="262"/>
      <c r="ES28" s="262"/>
      <c r="ET28" s="262"/>
      <c r="EU28" s="262"/>
      <c r="EV28" s="262"/>
      <c r="EW28" s="262"/>
      <c r="EX28" s="262"/>
      <c r="EY28" s="262"/>
      <c r="EZ28" s="262"/>
      <c r="FA28" s="262"/>
      <c r="FB28" s="262"/>
      <c r="FC28" s="262"/>
      <c r="FD28" s="262"/>
      <c r="FE28" s="262"/>
      <c r="FF28" s="262"/>
      <c r="FG28" s="262"/>
      <c r="FH28" s="262"/>
      <c r="FI28" s="262"/>
      <c r="FJ28" s="262"/>
      <c r="FK28" s="262"/>
      <c r="FL28" s="262"/>
      <c r="FM28" s="262"/>
      <c r="FN28" s="262"/>
      <c r="FO28" s="262"/>
      <c r="FP28" s="262"/>
      <c r="FQ28" s="262"/>
      <c r="FR28" s="262"/>
      <c r="FS28" s="262"/>
      <c r="FT28" s="262"/>
      <c r="FU28" s="262"/>
      <c r="FV28" s="262"/>
      <c r="FW28" s="262"/>
      <c r="FX28" s="262"/>
      <c r="FY28" s="262"/>
      <c r="FZ28" s="262"/>
      <c r="GA28" s="262"/>
      <c r="GB28" s="262"/>
      <c r="GC28" s="262"/>
      <c r="GD28" s="262"/>
      <c r="GE28" s="262"/>
      <c r="GF28" s="262"/>
      <c r="GG28" s="262"/>
      <c r="GH28" s="262"/>
      <c r="GI28" s="262"/>
      <c r="GJ28" s="262"/>
    </row>
    <row r="29" spans="1:192" s="26" customFormat="1" ht="30" customHeight="1" x14ac:dyDescent="0.2">
      <c r="A29" s="523" t="s">
        <v>239</v>
      </c>
      <c r="B29" s="524" t="s">
        <v>176</v>
      </c>
      <c r="C29" s="367" t="s">
        <v>338</v>
      </c>
      <c r="D29" s="239">
        <f t="shared" si="0"/>
        <v>3772</v>
      </c>
      <c r="E29" s="444">
        <v>1283</v>
      </c>
      <c r="F29" s="445">
        <v>0</v>
      </c>
      <c r="G29" s="445">
        <v>228</v>
      </c>
      <c r="H29" s="445">
        <v>0</v>
      </c>
      <c r="I29" s="445">
        <v>1795</v>
      </c>
      <c r="J29" s="445">
        <v>466</v>
      </c>
      <c r="K29" s="446">
        <v>0</v>
      </c>
      <c r="L29" s="239">
        <f t="shared" si="1"/>
        <v>3772</v>
      </c>
      <c r="M29" s="898">
        <v>1283</v>
      </c>
      <c r="N29" s="445">
        <v>0</v>
      </c>
      <c r="O29" s="445">
        <v>228</v>
      </c>
      <c r="P29" s="445">
        <v>0</v>
      </c>
      <c r="Q29" s="445">
        <v>1795</v>
      </c>
      <c r="R29" s="445">
        <v>466</v>
      </c>
      <c r="S29" s="446">
        <v>0</v>
      </c>
      <c r="T29" s="239">
        <f t="shared" si="2"/>
        <v>3033</v>
      </c>
      <c r="U29" s="458">
        <v>1283</v>
      </c>
      <c r="V29" s="952">
        <v>0</v>
      </c>
      <c r="W29" s="952">
        <v>220</v>
      </c>
      <c r="X29" s="900">
        <v>0</v>
      </c>
      <c r="Y29" s="900">
        <v>1100</v>
      </c>
      <c r="Z29" s="900">
        <v>430</v>
      </c>
      <c r="AA29" s="446">
        <v>0</v>
      </c>
      <c r="AB29" s="680"/>
      <c r="AC29" s="680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2"/>
      <c r="EL29" s="262"/>
      <c r="EM29" s="262"/>
      <c r="EN29" s="262"/>
      <c r="EO29" s="262"/>
      <c r="EP29" s="262"/>
      <c r="EQ29" s="262"/>
      <c r="ER29" s="262"/>
      <c r="ES29" s="262"/>
      <c r="ET29" s="262"/>
      <c r="EU29" s="262"/>
      <c r="EV29" s="262"/>
      <c r="EW29" s="262"/>
      <c r="EX29" s="262"/>
      <c r="EY29" s="262"/>
      <c r="EZ29" s="262"/>
      <c r="FA29" s="262"/>
      <c r="FB29" s="262"/>
      <c r="FC29" s="262"/>
      <c r="FD29" s="262"/>
      <c r="FE29" s="262"/>
      <c r="FF29" s="262"/>
      <c r="FG29" s="262"/>
      <c r="FH29" s="262"/>
      <c r="FI29" s="262"/>
      <c r="FJ29" s="262"/>
      <c r="FK29" s="262"/>
      <c r="FL29" s="262"/>
      <c r="FM29" s="262"/>
      <c r="FN29" s="262"/>
      <c r="FO29" s="262"/>
      <c r="FP29" s="262"/>
      <c r="FQ29" s="262"/>
      <c r="FR29" s="262"/>
      <c r="FS29" s="262"/>
      <c r="FT29" s="262"/>
      <c r="FU29" s="262"/>
      <c r="FV29" s="262"/>
      <c r="FW29" s="262"/>
      <c r="FX29" s="262"/>
      <c r="FY29" s="262"/>
      <c r="FZ29" s="262"/>
      <c r="GA29" s="262"/>
      <c r="GB29" s="262"/>
      <c r="GC29" s="262"/>
      <c r="GD29" s="262"/>
      <c r="GE29" s="262"/>
      <c r="GF29" s="262"/>
      <c r="GG29" s="262"/>
      <c r="GH29" s="262"/>
      <c r="GI29" s="262"/>
      <c r="GJ29" s="262"/>
    </row>
    <row r="30" spans="1:192" s="26" customFormat="1" ht="30" customHeight="1" x14ac:dyDescent="0.2">
      <c r="A30" s="523" t="s">
        <v>240</v>
      </c>
      <c r="B30" s="524" t="s">
        <v>160</v>
      </c>
      <c r="C30" s="367" t="s">
        <v>513</v>
      </c>
      <c r="D30" s="239">
        <f t="shared" si="0"/>
        <v>3444</v>
      </c>
      <c r="E30" s="444">
        <v>1242</v>
      </c>
      <c r="F30" s="445">
        <v>0</v>
      </c>
      <c r="G30" s="445">
        <v>360</v>
      </c>
      <c r="H30" s="445">
        <v>0</v>
      </c>
      <c r="I30" s="445">
        <v>1091</v>
      </c>
      <c r="J30" s="445">
        <v>751</v>
      </c>
      <c r="K30" s="446">
        <v>0</v>
      </c>
      <c r="L30" s="239">
        <f t="shared" si="1"/>
        <v>4008</v>
      </c>
      <c r="M30" s="898">
        <v>1242</v>
      </c>
      <c r="N30" s="445">
        <v>0</v>
      </c>
      <c r="O30" s="445">
        <v>360</v>
      </c>
      <c r="P30" s="445">
        <v>564</v>
      </c>
      <c r="Q30" s="445">
        <v>1091</v>
      </c>
      <c r="R30" s="445">
        <v>751</v>
      </c>
      <c r="S30" s="446">
        <v>0</v>
      </c>
      <c r="T30" s="239">
        <f t="shared" si="2"/>
        <v>3689</v>
      </c>
      <c r="U30" s="458">
        <v>1660</v>
      </c>
      <c r="V30" s="952">
        <v>0</v>
      </c>
      <c r="W30" s="952">
        <v>389</v>
      </c>
      <c r="X30" s="900">
        <v>0</v>
      </c>
      <c r="Y30" s="900">
        <v>630</v>
      </c>
      <c r="Z30" s="900">
        <v>600</v>
      </c>
      <c r="AA30" s="446">
        <v>410</v>
      </c>
      <c r="AB30" s="680"/>
      <c r="AC30" s="680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2"/>
      <c r="ET30" s="262"/>
      <c r="EU30" s="262"/>
      <c r="EV30" s="262"/>
      <c r="EW30" s="262"/>
      <c r="EX30" s="262"/>
      <c r="EY30" s="262"/>
      <c r="EZ30" s="262"/>
      <c r="FA30" s="262"/>
      <c r="FB30" s="262"/>
      <c r="FC30" s="262"/>
      <c r="FD30" s="262"/>
      <c r="FE30" s="262"/>
      <c r="FF30" s="262"/>
      <c r="FG30" s="262"/>
      <c r="FH30" s="262"/>
      <c r="FI30" s="262"/>
      <c r="FJ30" s="262"/>
      <c r="FK30" s="262"/>
      <c r="FL30" s="262"/>
      <c r="FM30" s="262"/>
      <c r="FN30" s="262"/>
      <c r="FO30" s="262"/>
      <c r="FP30" s="262"/>
      <c r="FQ30" s="262"/>
      <c r="FR30" s="262"/>
      <c r="FS30" s="262"/>
      <c r="FT30" s="262"/>
      <c r="FU30" s="262"/>
      <c r="FV30" s="262"/>
      <c r="FW30" s="262"/>
      <c r="FX30" s="262"/>
      <c r="FY30" s="262"/>
      <c r="FZ30" s="262"/>
      <c r="GA30" s="262"/>
      <c r="GB30" s="262"/>
      <c r="GC30" s="262"/>
      <c r="GD30" s="262"/>
      <c r="GE30" s="262"/>
      <c r="GF30" s="262"/>
      <c r="GG30" s="262"/>
      <c r="GH30" s="262"/>
      <c r="GI30" s="262"/>
      <c r="GJ30" s="262"/>
    </row>
    <row r="31" spans="1:192" s="26" customFormat="1" ht="30" customHeight="1" x14ac:dyDescent="0.2">
      <c r="A31" s="523" t="s">
        <v>241</v>
      </c>
      <c r="B31" s="524" t="s">
        <v>190</v>
      </c>
      <c r="C31" s="367" t="s">
        <v>339</v>
      </c>
      <c r="D31" s="239">
        <f t="shared" si="0"/>
        <v>76</v>
      </c>
      <c r="E31" s="444">
        <v>56</v>
      </c>
      <c r="F31" s="445">
        <v>0</v>
      </c>
      <c r="G31" s="445">
        <v>0</v>
      </c>
      <c r="H31" s="445">
        <v>0</v>
      </c>
      <c r="I31" s="445">
        <v>0</v>
      </c>
      <c r="J31" s="445">
        <v>20</v>
      </c>
      <c r="K31" s="446">
        <v>0</v>
      </c>
      <c r="L31" s="239">
        <f t="shared" si="1"/>
        <v>76</v>
      </c>
      <c r="M31" s="898">
        <v>56</v>
      </c>
      <c r="N31" s="445">
        <v>0</v>
      </c>
      <c r="O31" s="445">
        <v>0</v>
      </c>
      <c r="P31" s="445">
        <v>0</v>
      </c>
      <c r="Q31" s="445">
        <v>0</v>
      </c>
      <c r="R31" s="445">
        <v>20</v>
      </c>
      <c r="S31" s="446">
        <v>0</v>
      </c>
      <c r="T31" s="239">
        <f t="shared" si="2"/>
        <v>86</v>
      </c>
      <c r="U31" s="458">
        <v>56</v>
      </c>
      <c r="V31" s="952">
        <v>0</v>
      </c>
      <c r="W31" s="952">
        <v>0</v>
      </c>
      <c r="X31" s="900">
        <v>0</v>
      </c>
      <c r="Y31" s="900">
        <v>0</v>
      </c>
      <c r="Z31" s="900">
        <v>30</v>
      </c>
      <c r="AA31" s="446">
        <v>0</v>
      </c>
      <c r="AB31" s="680"/>
      <c r="AC31" s="680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2"/>
      <c r="EL31" s="262"/>
      <c r="EM31" s="262"/>
      <c r="EN31" s="262"/>
      <c r="EO31" s="262"/>
      <c r="EP31" s="262"/>
      <c r="EQ31" s="262"/>
      <c r="ER31" s="262"/>
      <c r="ES31" s="262"/>
      <c r="ET31" s="262"/>
      <c r="EU31" s="262"/>
      <c r="EV31" s="262"/>
      <c r="EW31" s="262"/>
      <c r="EX31" s="262"/>
      <c r="EY31" s="262"/>
      <c r="EZ31" s="262"/>
      <c r="FA31" s="262"/>
      <c r="FB31" s="262"/>
      <c r="FC31" s="262"/>
      <c r="FD31" s="262"/>
      <c r="FE31" s="262"/>
      <c r="FF31" s="262"/>
      <c r="FG31" s="262"/>
      <c r="FH31" s="262"/>
      <c r="FI31" s="262"/>
      <c r="FJ31" s="262"/>
      <c r="FK31" s="262"/>
      <c r="FL31" s="262"/>
      <c r="FM31" s="262"/>
      <c r="FN31" s="262"/>
      <c r="FO31" s="262"/>
      <c r="FP31" s="262"/>
      <c r="FQ31" s="262"/>
      <c r="FR31" s="262"/>
      <c r="FS31" s="262"/>
      <c r="FT31" s="262"/>
      <c r="FU31" s="262"/>
      <c r="FV31" s="262"/>
      <c r="FW31" s="262"/>
      <c r="FX31" s="262"/>
      <c r="FY31" s="262"/>
      <c r="FZ31" s="262"/>
      <c r="GA31" s="262"/>
      <c r="GB31" s="262"/>
      <c r="GC31" s="262"/>
      <c r="GD31" s="262"/>
      <c r="GE31" s="262"/>
      <c r="GF31" s="262"/>
      <c r="GG31" s="262"/>
      <c r="GH31" s="262"/>
      <c r="GI31" s="262"/>
      <c r="GJ31" s="262"/>
    </row>
    <row r="32" spans="1:192" s="26" customFormat="1" ht="30" customHeight="1" x14ac:dyDescent="0.2">
      <c r="A32" s="523" t="s">
        <v>242</v>
      </c>
      <c r="B32" s="524" t="s">
        <v>190</v>
      </c>
      <c r="C32" s="367" t="s">
        <v>340</v>
      </c>
      <c r="D32" s="239">
        <f t="shared" si="0"/>
        <v>973</v>
      </c>
      <c r="E32" s="444">
        <v>0</v>
      </c>
      <c r="F32" s="445">
        <v>0</v>
      </c>
      <c r="G32" s="445">
        <v>25</v>
      </c>
      <c r="H32" s="445">
        <v>0</v>
      </c>
      <c r="I32" s="445">
        <v>673</v>
      </c>
      <c r="J32" s="445">
        <v>275</v>
      </c>
      <c r="K32" s="446">
        <v>0</v>
      </c>
      <c r="L32" s="239">
        <f t="shared" si="1"/>
        <v>973</v>
      </c>
      <c r="M32" s="898">
        <v>0</v>
      </c>
      <c r="N32" s="445">
        <v>0</v>
      </c>
      <c r="O32" s="445">
        <v>25</v>
      </c>
      <c r="P32" s="445">
        <v>0</v>
      </c>
      <c r="Q32" s="445">
        <v>673</v>
      </c>
      <c r="R32" s="445">
        <v>275</v>
      </c>
      <c r="S32" s="446">
        <v>0</v>
      </c>
      <c r="T32" s="239">
        <f t="shared" si="2"/>
        <v>694</v>
      </c>
      <c r="U32" s="458">
        <v>0</v>
      </c>
      <c r="V32" s="952">
        <v>0</v>
      </c>
      <c r="W32" s="952">
        <v>34</v>
      </c>
      <c r="X32" s="900">
        <v>0</v>
      </c>
      <c r="Y32" s="900">
        <v>400</v>
      </c>
      <c r="Z32" s="900">
        <v>260</v>
      </c>
      <c r="AA32" s="446">
        <v>0</v>
      </c>
      <c r="AB32" s="680"/>
      <c r="AC32" s="680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2"/>
      <c r="EL32" s="262"/>
      <c r="EM32" s="262"/>
      <c r="EN32" s="262"/>
      <c r="EO32" s="262"/>
      <c r="EP32" s="262"/>
      <c r="EQ32" s="262"/>
      <c r="ER32" s="262"/>
      <c r="ES32" s="262"/>
      <c r="ET32" s="262"/>
      <c r="EU32" s="262"/>
      <c r="EV32" s="262"/>
      <c r="EW32" s="262"/>
      <c r="EX32" s="262"/>
      <c r="EY32" s="262"/>
      <c r="EZ32" s="262"/>
      <c r="FA32" s="262"/>
      <c r="FB32" s="262"/>
      <c r="FC32" s="262"/>
      <c r="FD32" s="262"/>
      <c r="FE32" s="262"/>
      <c r="FF32" s="262"/>
      <c r="FG32" s="262"/>
      <c r="FH32" s="262"/>
      <c r="FI32" s="262"/>
      <c r="FJ32" s="262"/>
      <c r="FK32" s="262"/>
      <c r="FL32" s="262"/>
      <c r="FM32" s="262"/>
      <c r="FN32" s="262"/>
      <c r="FO32" s="262"/>
      <c r="FP32" s="262"/>
      <c r="FQ32" s="262"/>
      <c r="FR32" s="262"/>
      <c r="FS32" s="262"/>
      <c r="FT32" s="262"/>
      <c r="FU32" s="262"/>
      <c r="FV32" s="262"/>
      <c r="FW32" s="262"/>
      <c r="FX32" s="262"/>
      <c r="FY32" s="262"/>
      <c r="FZ32" s="262"/>
      <c r="GA32" s="262"/>
      <c r="GB32" s="262"/>
      <c r="GC32" s="262"/>
      <c r="GD32" s="262"/>
      <c r="GE32" s="262"/>
      <c r="GF32" s="262"/>
      <c r="GG32" s="262"/>
      <c r="GH32" s="262"/>
      <c r="GI32" s="262"/>
      <c r="GJ32" s="262"/>
    </row>
    <row r="33" spans="1:192" s="26" customFormat="1" ht="30" customHeight="1" x14ac:dyDescent="0.2">
      <c r="A33" s="523" t="s">
        <v>243</v>
      </c>
      <c r="B33" s="524" t="s">
        <v>190</v>
      </c>
      <c r="C33" s="367" t="s">
        <v>341</v>
      </c>
      <c r="D33" s="239">
        <f t="shared" si="0"/>
        <v>224</v>
      </c>
      <c r="E33" s="444">
        <v>23</v>
      </c>
      <c r="F33" s="445">
        <v>0</v>
      </c>
      <c r="G33" s="445">
        <v>20</v>
      </c>
      <c r="H33" s="445">
        <v>0</v>
      </c>
      <c r="I33" s="445">
        <v>104</v>
      </c>
      <c r="J33" s="445">
        <v>77</v>
      </c>
      <c r="K33" s="446">
        <v>0</v>
      </c>
      <c r="L33" s="239">
        <f t="shared" si="1"/>
        <v>224</v>
      </c>
      <c r="M33" s="898">
        <v>23</v>
      </c>
      <c r="N33" s="445">
        <v>0</v>
      </c>
      <c r="O33" s="445">
        <v>20</v>
      </c>
      <c r="P33" s="445">
        <v>0</v>
      </c>
      <c r="Q33" s="445">
        <v>104</v>
      </c>
      <c r="R33" s="445">
        <v>77</v>
      </c>
      <c r="S33" s="446">
        <v>0</v>
      </c>
      <c r="T33" s="239">
        <f t="shared" si="2"/>
        <v>188</v>
      </c>
      <c r="U33" s="458">
        <v>23</v>
      </c>
      <c r="V33" s="952">
        <v>0</v>
      </c>
      <c r="W33" s="952">
        <v>20</v>
      </c>
      <c r="X33" s="900">
        <v>0</v>
      </c>
      <c r="Y33" s="900">
        <v>70</v>
      </c>
      <c r="Z33" s="900">
        <v>75</v>
      </c>
      <c r="AA33" s="446">
        <v>0</v>
      </c>
      <c r="AB33" s="680"/>
      <c r="AC33" s="680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2"/>
      <c r="EL33" s="262"/>
      <c r="EM33" s="262"/>
      <c r="EN33" s="262"/>
      <c r="EO33" s="262"/>
      <c r="EP33" s="262"/>
      <c r="EQ33" s="262"/>
      <c r="ER33" s="262"/>
      <c r="ES33" s="262"/>
      <c r="ET33" s="262"/>
      <c r="EU33" s="262"/>
      <c r="EV33" s="262"/>
      <c r="EW33" s="262"/>
      <c r="EX33" s="262"/>
      <c r="EY33" s="262"/>
      <c r="EZ33" s="262"/>
      <c r="FA33" s="262"/>
      <c r="FB33" s="262"/>
      <c r="FC33" s="262"/>
      <c r="FD33" s="262"/>
      <c r="FE33" s="262"/>
      <c r="FF33" s="262"/>
      <c r="FG33" s="262"/>
      <c r="FH33" s="262"/>
      <c r="FI33" s="262"/>
      <c r="FJ33" s="262"/>
      <c r="FK33" s="262"/>
      <c r="FL33" s="262"/>
      <c r="FM33" s="262"/>
      <c r="FN33" s="262"/>
      <c r="FO33" s="262"/>
      <c r="FP33" s="262"/>
      <c r="FQ33" s="262"/>
      <c r="FR33" s="262"/>
      <c r="FS33" s="262"/>
      <c r="FT33" s="262"/>
      <c r="FU33" s="262"/>
      <c r="FV33" s="262"/>
      <c r="FW33" s="262"/>
      <c r="FX33" s="262"/>
      <c r="FY33" s="262"/>
      <c r="FZ33" s="262"/>
      <c r="GA33" s="262"/>
      <c r="GB33" s="262"/>
      <c r="GC33" s="262"/>
      <c r="GD33" s="262"/>
      <c r="GE33" s="262"/>
      <c r="GF33" s="262"/>
      <c r="GG33" s="262"/>
      <c r="GH33" s="262"/>
      <c r="GI33" s="262"/>
      <c r="GJ33" s="262"/>
    </row>
    <row r="34" spans="1:192" s="241" customFormat="1" ht="30" customHeight="1" x14ac:dyDescent="0.2">
      <c r="A34" s="523" t="s">
        <v>244</v>
      </c>
      <c r="B34" s="524" t="s">
        <v>190</v>
      </c>
      <c r="C34" s="367" t="s">
        <v>117</v>
      </c>
      <c r="D34" s="239">
        <f t="shared" si="0"/>
        <v>1726</v>
      </c>
      <c r="E34" s="444">
        <v>67</v>
      </c>
      <c r="F34" s="445">
        <v>0</v>
      </c>
      <c r="G34" s="445">
        <v>225</v>
      </c>
      <c r="H34" s="445">
        <v>0</v>
      </c>
      <c r="I34" s="445">
        <v>886</v>
      </c>
      <c r="J34" s="445">
        <v>548</v>
      </c>
      <c r="K34" s="446">
        <v>0</v>
      </c>
      <c r="L34" s="239">
        <f t="shared" si="1"/>
        <v>1726</v>
      </c>
      <c r="M34" s="898">
        <v>67</v>
      </c>
      <c r="N34" s="445">
        <v>0</v>
      </c>
      <c r="O34" s="445">
        <v>225</v>
      </c>
      <c r="P34" s="445">
        <v>0</v>
      </c>
      <c r="Q34" s="445">
        <v>886</v>
      </c>
      <c r="R34" s="445">
        <v>548</v>
      </c>
      <c r="S34" s="446">
        <v>0</v>
      </c>
      <c r="T34" s="239">
        <f t="shared" si="2"/>
        <v>1319</v>
      </c>
      <c r="U34" s="458">
        <v>67</v>
      </c>
      <c r="V34" s="952">
        <v>0</v>
      </c>
      <c r="W34" s="952">
        <v>202</v>
      </c>
      <c r="X34" s="900">
        <v>0</v>
      </c>
      <c r="Y34" s="900">
        <v>550</v>
      </c>
      <c r="Z34" s="900">
        <v>500</v>
      </c>
      <c r="AA34" s="446">
        <v>0</v>
      </c>
      <c r="AB34" s="680"/>
      <c r="AC34" s="680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2"/>
      <c r="EL34" s="262"/>
      <c r="EM34" s="262"/>
      <c r="EN34" s="262"/>
      <c r="EO34" s="262"/>
      <c r="EP34" s="262"/>
      <c r="EQ34" s="262"/>
      <c r="ER34" s="262"/>
      <c r="ES34" s="262"/>
      <c r="ET34" s="262"/>
      <c r="EU34" s="262"/>
      <c r="EV34" s="262"/>
      <c r="EW34" s="262"/>
      <c r="EX34" s="262"/>
      <c r="EY34" s="262"/>
      <c r="EZ34" s="262"/>
      <c r="FA34" s="262"/>
      <c r="FB34" s="262"/>
      <c r="FC34" s="262"/>
      <c r="FD34" s="262"/>
      <c r="FE34" s="262"/>
      <c r="FF34" s="262"/>
      <c r="FG34" s="262"/>
      <c r="FH34" s="262"/>
      <c r="FI34" s="262"/>
      <c r="FJ34" s="262"/>
      <c r="FK34" s="262"/>
      <c r="FL34" s="262"/>
      <c r="FM34" s="262"/>
      <c r="FN34" s="262"/>
      <c r="FO34" s="262"/>
      <c r="FP34" s="262"/>
      <c r="FQ34" s="262"/>
      <c r="FR34" s="262"/>
      <c r="FS34" s="262"/>
      <c r="FT34" s="262"/>
      <c r="FU34" s="262"/>
      <c r="FV34" s="262"/>
      <c r="FW34" s="262"/>
      <c r="FX34" s="262"/>
      <c r="FY34" s="262"/>
      <c r="FZ34" s="262"/>
      <c r="GA34" s="262"/>
      <c r="GB34" s="262"/>
      <c r="GC34" s="262"/>
      <c r="GD34" s="262"/>
      <c r="GE34" s="262"/>
      <c r="GF34" s="262"/>
      <c r="GG34" s="262"/>
      <c r="GH34" s="262"/>
      <c r="GI34" s="262"/>
      <c r="GJ34" s="262"/>
    </row>
    <row r="35" spans="1:192" s="26" customFormat="1" ht="30" customHeight="1" x14ac:dyDescent="0.2">
      <c r="A35" s="523" t="s">
        <v>245</v>
      </c>
      <c r="B35" s="524" t="s">
        <v>190</v>
      </c>
      <c r="C35" s="367" t="s">
        <v>342</v>
      </c>
      <c r="D35" s="239">
        <f t="shared" si="0"/>
        <v>524</v>
      </c>
      <c r="E35" s="444">
        <v>43</v>
      </c>
      <c r="F35" s="445">
        <v>0</v>
      </c>
      <c r="G35" s="445">
        <v>6</v>
      </c>
      <c r="H35" s="445">
        <v>0</v>
      </c>
      <c r="I35" s="445">
        <v>347</v>
      </c>
      <c r="J35" s="445">
        <v>128</v>
      </c>
      <c r="K35" s="446">
        <v>0</v>
      </c>
      <c r="L35" s="239">
        <f t="shared" si="1"/>
        <v>524</v>
      </c>
      <c r="M35" s="898">
        <v>43</v>
      </c>
      <c r="N35" s="445">
        <v>0</v>
      </c>
      <c r="O35" s="445">
        <v>6</v>
      </c>
      <c r="P35" s="445">
        <v>0</v>
      </c>
      <c r="Q35" s="445">
        <v>347</v>
      </c>
      <c r="R35" s="445">
        <v>128</v>
      </c>
      <c r="S35" s="446">
        <v>0</v>
      </c>
      <c r="T35" s="239">
        <f t="shared" si="2"/>
        <v>369</v>
      </c>
      <c r="U35" s="458">
        <v>43</v>
      </c>
      <c r="V35" s="952">
        <v>0</v>
      </c>
      <c r="W35" s="952">
        <v>6</v>
      </c>
      <c r="X35" s="900">
        <v>0</v>
      </c>
      <c r="Y35" s="900">
        <v>210</v>
      </c>
      <c r="Z35" s="900">
        <v>110</v>
      </c>
      <c r="AA35" s="446">
        <v>0</v>
      </c>
      <c r="AB35" s="680"/>
      <c r="AC35" s="680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2"/>
      <c r="EL35" s="262"/>
      <c r="EM35" s="262"/>
      <c r="EN35" s="262"/>
      <c r="EO35" s="262"/>
      <c r="EP35" s="262"/>
      <c r="EQ35" s="262"/>
      <c r="ER35" s="262"/>
      <c r="ES35" s="262"/>
      <c r="ET35" s="262"/>
      <c r="EU35" s="262"/>
      <c r="EV35" s="262"/>
      <c r="EW35" s="262"/>
      <c r="EX35" s="262"/>
      <c r="EY35" s="262"/>
      <c r="EZ35" s="262"/>
      <c r="FA35" s="262"/>
      <c r="FB35" s="262"/>
      <c r="FC35" s="262"/>
      <c r="FD35" s="262"/>
      <c r="FE35" s="262"/>
      <c r="FF35" s="262"/>
      <c r="FG35" s="262"/>
      <c r="FH35" s="262"/>
      <c r="FI35" s="262"/>
      <c r="FJ35" s="262"/>
      <c r="FK35" s="262"/>
      <c r="FL35" s="262"/>
      <c r="FM35" s="262"/>
      <c r="FN35" s="262"/>
      <c r="FO35" s="262"/>
      <c r="FP35" s="262"/>
      <c r="FQ35" s="262"/>
      <c r="FR35" s="262"/>
      <c r="FS35" s="262"/>
      <c r="FT35" s="262"/>
      <c r="FU35" s="262"/>
      <c r="FV35" s="262"/>
      <c r="FW35" s="262"/>
      <c r="FX35" s="262"/>
      <c r="FY35" s="262"/>
      <c r="FZ35" s="262"/>
      <c r="GA35" s="262"/>
      <c r="GB35" s="262"/>
      <c r="GC35" s="262"/>
      <c r="GD35" s="262"/>
      <c r="GE35" s="262"/>
      <c r="GF35" s="262"/>
      <c r="GG35" s="262"/>
      <c r="GH35" s="262"/>
      <c r="GI35" s="262"/>
      <c r="GJ35" s="262"/>
    </row>
    <row r="36" spans="1:192" s="26" customFormat="1" ht="30" customHeight="1" x14ac:dyDescent="0.2">
      <c r="A36" s="523" t="s">
        <v>246</v>
      </c>
      <c r="B36" s="524" t="s">
        <v>196</v>
      </c>
      <c r="C36" s="367" t="s">
        <v>343</v>
      </c>
      <c r="D36" s="239">
        <f t="shared" si="0"/>
        <v>2878</v>
      </c>
      <c r="E36" s="444">
        <v>1900</v>
      </c>
      <c r="F36" s="445">
        <v>0</v>
      </c>
      <c r="G36" s="445">
        <v>86</v>
      </c>
      <c r="H36" s="445">
        <v>0</v>
      </c>
      <c r="I36" s="445">
        <v>517</v>
      </c>
      <c r="J36" s="445">
        <v>375</v>
      </c>
      <c r="K36" s="446">
        <v>0</v>
      </c>
      <c r="L36" s="239">
        <f t="shared" si="1"/>
        <v>1878</v>
      </c>
      <c r="M36" s="898">
        <v>550</v>
      </c>
      <c r="N36" s="445">
        <v>350</v>
      </c>
      <c r="O36" s="445">
        <v>86</v>
      </c>
      <c r="P36" s="445">
        <v>0</v>
      </c>
      <c r="Q36" s="445">
        <v>517</v>
      </c>
      <c r="R36" s="445">
        <v>375</v>
      </c>
      <c r="S36" s="446">
        <v>0</v>
      </c>
      <c r="T36" s="239">
        <f t="shared" si="2"/>
        <v>1583</v>
      </c>
      <c r="U36" s="458">
        <v>250</v>
      </c>
      <c r="V36" s="952">
        <v>380</v>
      </c>
      <c r="W36" s="952">
        <v>83</v>
      </c>
      <c r="X36" s="900">
        <v>0</v>
      </c>
      <c r="Y36" s="900">
        <v>250</v>
      </c>
      <c r="Z36" s="900">
        <v>320</v>
      </c>
      <c r="AA36" s="446">
        <v>300</v>
      </c>
      <c r="AB36" s="680"/>
      <c r="AC36" s="680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2"/>
      <c r="EL36" s="262"/>
      <c r="EM36" s="262"/>
      <c r="EN36" s="262"/>
      <c r="EO36" s="262"/>
      <c r="EP36" s="262"/>
      <c r="EQ36" s="262"/>
      <c r="ER36" s="262"/>
      <c r="ES36" s="262"/>
      <c r="ET36" s="262"/>
      <c r="EU36" s="262"/>
      <c r="EV36" s="262"/>
      <c r="EW36" s="262"/>
      <c r="EX36" s="262"/>
      <c r="EY36" s="262"/>
      <c r="EZ36" s="262"/>
      <c r="FA36" s="262"/>
      <c r="FB36" s="262"/>
      <c r="FC36" s="262"/>
      <c r="FD36" s="262"/>
      <c r="FE36" s="262"/>
      <c r="FF36" s="262"/>
      <c r="FG36" s="262"/>
      <c r="FH36" s="262"/>
      <c r="FI36" s="262"/>
      <c r="FJ36" s="262"/>
      <c r="FK36" s="262"/>
      <c r="FL36" s="262"/>
      <c r="FM36" s="262"/>
      <c r="FN36" s="262"/>
      <c r="FO36" s="262"/>
      <c r="FP36" s="262"/>
      <c r="FQ36" s="262"/>
      <c r="FR36" s="262"/>
      <c r="FS36" s="262"/>
      <c r="FT36" s="262"/>
      <c r="FU36" s="262"/>
      <c r="FV36" s="262"/>
      <c r="FW36" s="262"/>
      <c r="FX36" s="262"/>
      <c r="FY36" s="262"/>
      <c r="FZ36" s="262"/>
      <c r="GA36" s="262"/>
      <c r="GB36" s="262"/>
      <c r="GC36" s="262"/>
      <c r="GD36" s="262"/>
      <c r="GE36" s="262"/>
      <c r="GF36" s="262"/>
      <c r="GG36" s="262"/>
      <c r="GH36" s="262"/>
      <c r="GI36" s="262"/>
      <c r="GJ36" s="262"/>
    </row>
    <row r="37" spans="1:192" s="26" customFormat="1" ht="30" customHeight="1" x14ac:dyDescent="0.2">
      <c r="A37" s="523" t="s">
        <v>247</v>
      </c>
      <c r="B37" s="524" t="s">
        <v>164</v>
      </c>
      <c r="C37" s="367" t="s">
        <v>479</v>
      </c>
      <c r="D37" s="239">
        <f t="shared" si="0"/>
        <v>3118</v>
      </c>
      <c r="E37" s="444">
        <v>1833</v>
      </c>
      <c r="F37" s="445">
        <v>0</v>
      </c>
      <c r="G37" s="445">
        <v>194</v>
      </c>
      <c r="H37" s="445">
        <v>0</v>
      </c>
      <c r="I37" s="445">
        <v>814</v>
      </c>
      <c r="J37" s="445">
        <v>277</v>
      </c>
      <c r="K37" s="446">
        <v>0</v>
      </c>
      <c r="L37" s="239">
        <f t="shared" si="1"/>
        <v>3118</v>
      </c>
      <c r="M37" s="898">
        <v>1833</v>
      </c>
      <c r="N37" s="445">
        <v>0</v>
      </c>
      <c r="O37" s="445">
        <v>194</v>
      </c>
      <c r="P37" s="445">
        <v>0</v>
      </c>
      <c r="Q37" s="445">
        <v>814</v>
      </c>
      <c r="R37" s="445">
        <v>277</v>
      </c>
      <c r="S37" s="446">
        <v>0</v>
      </c>
      <c r="T37" s="239">
        <f t="shared" si="2"/>
        <v>2820</v>
      </c>
      <c r="U37" s="458">
        <v>1833</v>
      </c>
      <c r="V37" s="952">
        <v>0</v>
      </c>
      <c r="W37" s="952">
        <v>217</v>
      </c>
      <c r="X37" s="900">
        <v>0</v>
      </c>
      <c r="Y37" s="900">
        <v>500</v>
      </c>
      <c r="Z37" s="900">
        <v>270</v>
      </c>
      <c r="AA37" s="446">
        <v>0</v>
      </c>
      <c r="AB37" s="680"/>
      <c r="AC37" s="680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2"/>
      <c r="EL37" s="262"/>
      <c r="EM37" s="262"/>
      <c r="EN37" s="262"/>
      <c r="EO37" s="262"/>
      <c r="EP37" s="262"/>
      <c r="EQ37" s="262"/>
      <c r="ER37" s="262"/>
      <c r="ES37" s="262"/>
      <c r="ET37" s="262"/>
      <c r="EU37" s="262"/>
      <c r="EV37" s="262"/>
      <c r="EW37" s="262"/>
      <c r="EX37" s="262"/>
      <c r="EY37" s="262"/>
      <c r="EZ37" s="262"/>
      <c r="FA37" s="262"/>
      <c r="FB37" s="262"/>
      <c r="FC37" s="262"/>
      <c r="FD37" s="262"/>
      <c r="FE37" s="262"/>
      <c r="FF37" s="262"/>
      <c r="FG37" s="262"/>
      <c r="FH37" s="262"/>
      <c r="FI37" s="262"/>
      <c r="FJ37" s="262"/>
      <c r="FK37" s="262"/>
      <c r="FL37" s="262"/>
      <c r="FM37" s="262"/>
      <c r="FN37" s="262"/>
      <c r="FO37" s="262"/>
      <c r="FP37" s="262"/>
      <c r="FQ37" s="262"/>
      <c r="FR37" s="262"/>
      <c r="FS37" s="262"/>
      <c r="FT37" s="262"/>
      <c r="FU37" s="262"/>
      <c r="FV37" s="262"/>
      <c r="FW37" s="262"/>
      <c r="FX37" s="262"/>
      <c r="FY37" s="262"/>
      <c r="FZ37" s="262"/>
      <c r="GA37" s="262"/>
      <c r="GB37" s="262"/>
      <c r="GC37" s="262"/>
      <c r="GD37" s="262"/>
      <c r="GE37" s="262"/>
      <c r="GF37" s="262"/>
      <c r="GG37" s="262"/>
      <c r="GH37" s="262"/>
      <c r="GI37" s="262"/>
      <c r="GJ37" s="262"/>
    </row>
    <row r="38" spans="1:192" s="26" customFormat="1" ht="30" customHeight="1" x14ac:dyDescent="0.2">
      <c r="A38" s="523" t="s">
        <v>248</v>
      </c>
      <c r="B38" s="524" t="s">
        <v>164</v>
      </c>
      <c r="C38" s="367" t="s">
        <v>480</v>
      </c>
      <c r="D38" s="239">
        <f t="shared" si="0"/>
        <v>2448</v>
      </c>
      <c r="E38" s="444">
        <v>1394</v>
      </c>
      <c r="F38" s="445">
        <v>0</v>
      </c>
      <c r="G38" s="445">
        <v>166</v>
      </c>
      <c r="H38" s="445">
        <v>0</v>
      </c>
      <c r="I38" s="445">
        <v>572</v>
      </c>
      <c r="J38" s="445">
        <v>316</v>
      </c>
      <c r="K38" s="446">
        <v>0</v>
      </c>
      <c r="L38" s="239">
        <f t="shared" si="1"/>
        <v>2448</v>
      </c>
      <c r="M38" s="898">
        <v>1394</v>
      </c>
      <c r="N38" s="445">
        <v>0</v>
      </c>
      <c r="O38" s="445">
        <v>166</v>
      </c>
      <c r="P38" s="445">
        <v>0</v>
      </c>
      <c r="Q38" s="445">
        <v>572</v>
      </c>
      <c r="R38" s="445">
        <v>316</v>
      </c>
      <c r="S38" s="446">
        <v>0</v>
      </c>
      <c r="T38" s="239">
        <f t="shared" si="2"/>
        <v>2210</v>
      </c>
      <c r="U38" s="458">
        <v>1394</v>
      </c>
      <c r="V38" s="952">
        <v>0</v>
      </c>
      <c r="W38" s="952">
        <v>166</v>
      </c>
      <c r="X38" s="900">
        <v>0</v>
      </c>
      <c r="Y38" s="900">
        <v>350</v>
      </c>
      <c r="Z38" s="900">
        <v>300</v>
      </c>
      <c r="AA38" s="446">
        <v>0</v>
      </c>
      <c r="AB38" s="680"/>
      <c r="AC38" s="680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2"/>
      <c r="EL38" s="262"/>
      <c r="EM38" s="262"/>
      <c r="EN38" s="262"/>
      <c r="EO38" s="262"/>
      <c r="EP38" s="262"/>
      <c r="EQ38" s="262"/>
      <c r="ER38" s="262"/>
      <c r="ES38" s="262"/>
      <c r="ET38" s="262"/>
      <c r="EU38" s="262"/>
      <c r="EV38" s="262"/>
      <c r="EW38" s="262"/>
      <c r="EX38" s="262"/>
      <c r="EY38" s="262"/>
      <c r="EZ38" s="262"/>
      <c r="FA38" s="262"/>
      <c r="FB38" s="262"/>
      <c r="FC38" s="262"/>
      <c r="FD38" s="262"/>
      <c r="FE38" s="262"/>
      <c r="FF38" s="262"/>
      <c r="FG38" s="262"/>
      <c r="FH38" s="262"/>
      <c r="FI38" s="262"/>
      <c r="FJ38" s="262"/>
      <c r="FK38" s="262"/>
      <c r="FL38" s="262"/>
      <c r="FM38" s="262"/>
      <c r="FN38" s="262"/>
      <c r="FO38" s="262"/>
      <c r="FP38" s="262"/>
      <c r="FQ38" s="262"/>
      <c r="FR38" s="262"/>
      <c r="FS38" s="262"/>
      <c r="FT38" s="262"/>
      <c r="FU38" s="262"/>
      <c r="FV38" s="262"/>
      <c r="FW38" s="262"/>
      <c r="FX38" s="262"/>
      <c r="FY38" s="262"/>
      <c r="FZ38" s="262"/>
      <c r="GA38" s="262"/>
      <c r="GB38" s="262"/>
      <c r="GC38" s="262"/>
      <c r="GD38" s="262"/>
      <c r="GE38" s="262"/>
      <c r="GF38" s="262"/>
      <c r="GG38" s="262"/>
      <c r="GH38" s="262"/>
      <c r="GI38" s="262"/>
      <c r="GJ38" s="262"/>
    </row>
    <row r="39" spans="1:192" s="26" customFormat="1" ht="30" customHeight="1" thickBot="1" x14ac:dyDescent="0.25">
      <c r="A39" s="525" t="s">
        <v>249</v>
      </c>
      <c r="B39" s="526" t="s">
        <v>164</v>
      </c>
      <c r="C39" s="367" t="s">
        <v>481</v>
      </c>
      <c r="D39" s="244">
        <f t="shared" si="0"/>
        <v>3178</v>
      </c>
      <c r="E39" s="438">
        <v>2307</v>
      </c>
      <c r="F39" s="439">
        <v>0</v>
      </c>
      <c r="G39" s="439">
        <v>89</v>
      </c>
      <c r="H39" s="439">
        <v>0</v>
      </c>
      <c r="I39" s="439">
        <v>581</v>
      </c>
      <c r="J39" s="439">
        <v>201</v>
      </c>
      <c r="K39" s="440">
        <v>0</v>
      </c>
      <c r="L39" s="244">
        <f t="shared" si="1"/>
        <v>3178</v>
      </c>
      <c r="M39" s="897">
        <v>2307</v>
      </c>
      <c r="N39" s="439">
        <v>0</v>
      </c>
      <c r="O39" s="439">
        <v>89</v>
      </c>
      <c r="P39" s="439">
        <v>0</v>
      </c>
      <c r="Q39" s="439">
        <v>581</v>
      </c>
      <c r="R39" s="439">
        <v>201</v>
      </c>
      <c r="S39" s="440">
        <v>0</v>
      </c>
      <c r="T39" s="239">
        <f t="shared" si="2"/>
        <v>2886</v>
      </c>
      <c r="U39" s="460">
        <v>2307</v>
      </c>
      <c r="V39" s="492">
        <v>0</v>
      </c>
      <c r="W39" s="492">
        <v>89</v>
      </c>
      <c r="X39" s="901">
        <v>0</v>
      </c>
      <c r="Y39" s="901">
        <v>340</v>
      </c>
      <c r="Z39" s="901">
        <v>150</v>
      </c>
      <c r="AA39" s="440">
        <v>0</v>
      </c>
      <c r="AB39" s="680"/>
      <c r="AC39" s="680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2"/>
      <c r="EL39" s="262"/>
      <c r="EM39" s="262"/>
      <c r="EN39" s="262"/>
      <c r="EO39" s="262"/>
      <c r="EP39" s="262"/>
      <c r="EQ39" s="262"/>
      <c r="ER39" s="262"/>
      <c r="ES39" s="262"/>
      <c r="ET39" s="262"/>
      <c r="EU39" s="262"/>
      <c r="EV39" s="262"/>
      <c r="EW39" s="262"/>
      <c r="EX39" s="262"/>
      <c r="EY39" s="262"/>
      <c r="EZ39" s="262"/>
      <c r="FA39" s="262"/>
      <c r="FB39" s="262"/>
      <c r="FC39" s="262"/>
      <c r="FD39" s="262"/>
      <c r="FE39" s="262"/>
      <c r="FF39" s="262"/>
      <c r="FG39" s="262"/>
      <c r="FH39" s="262"/>
      <c r="FI39" s="262"/>
      <c r="FJ39" s="262"/>
      <c r="FK39" s="262"/>
      <c r="FL39" s="262"/>
      <c r="FM39" s="262"/>
      <c r="FN39" s="262"/>
      <c r="FO39" s="262"/>
      <c r="FP39" s="262"/>
      <c r="FQ39" s="262"/>
      <c r="FR39" s="262"/>
      <c r="FS39" s="262"/>
      <c r="FT39" s="262"/>
      <c r="FU39" s="262"/>
      <c r="FV39" s="262"/>
      <c r="FW39" s="262"/>
      <c r="FX39" s="262"/>
      <c r="FY39" s="262"/>
      <c r="FZ39" s="262"/>
      <c r="GA39" s="262"/>
      <c r="GB39" s="262"/>
      <c r="GC39" s="262"/>
      <c r="GD39" s="262"/>
      <c r="GE39" s="262"/>
      <c r="GF39" s="262"/>
      <c r="GG39" s="262"/>
      <c r="GH39" s="262"/>
      <c r="GI39" s="262"/>
      <c r="GJ39" s="262"/>
    </row>
    <row r="40" spans="1:192" s="26" customFormat="1" ht="30" customHeight="1" thickBot="1" x14ac:dyDescent="0.25">
      <c r="A40" s="529"/>
      <c r="B40" s="531"/>
      <c r="C40" s="298" t="s">
        <v>45</v>
      </c>
      <c r="D40" s="181">
        <f t="shared" ref="D40:AA40" si="3">SUM(D12:D39)</f>
        <v>129683</v>
      </c>
      <c r="E40" s="172">
        <f t="shared" si="3"/>
        <v>61802</v>
      </c>
      <c r="F40" s="174">
        <f t="shared" si="3"/>
        <v>263</v>
      </c>
      <c r="G40" s="174">
        <f t="shared" si="3"/>
        <v>17977</v>
      </c>
      <c r="H40" s="174">
        <f t="shared" si="3"/>
        <v>0</v>
      </c>
      <c r="I40" s="1032">
        <f>SUM(I12:I39)</f>
        <v>30127</v>
      </c>
      <c r="J40" s="1032">
        <f>SUM(J12:J39)</f>
        <v>19514</v>
      </c>
      <c r="K40" s="67">
        <f t="shared" si="3"/>
        <v>0</v>
      </c>
      <c r="L40" s="181">
        <f t="shared" si="3"/>
        <v>127191</v>
      </c>
      <c r="M40" s="172">
        <f t="shared" si="3"/>
        <v>55852</v>
      </c>
      <c r="N40" s="173">
        <f t="shared" si="3"/>
        <v>613</v>
      </c>
      <c r="O40" s="174">
        <f t="shared" si="3"/>
        <v>17977</v>
      </c>
      <c r="P40" s="174">
        <f t="shared" si="3"/>
        <v>3108</v>
      </c>
      <c r="Q40" s="1032">
        <f>SUM(Q12:Q39)</f>
        <v>30127</v>
      </c>
      <c r="R40" s="1032">
        <f>SUM(R12:R39)</f>
        <v>19514</v>
      </c>
      <c r="S40" s="67">
        <f t="shared" si="3"/>
        <v>0</v>
      </c>
      <c r="T40" s="181">
        <f>SUM(T12:T39)</f>
        <v>115025</v>
      </c>
      <c r="U40" s="172">
        <f t="shared" si="3"/>
        <v>47360</v>
      </c>
      <c r="V40" s="174">
        <f t="shared" si="3"/>
        <v>650</v>
      </c>
      <c r="W40" s="174">
        <f t="shared" si="3"/>
        <v>20059</v>
      </c>
      <c r="X40" s="174">
        <f t="shared" si="3"/>
        <v>0</v>
      </c>
      <c r="Y40" s="174">
        <f>SUM(Y12:Y39)</f>
        <v>16375</v>
      </c>
      <c r="Z40" s="174">
        <f t="shared" si="3"/>
        <v>15045</v>
      </c>
      <c r="AA40" s="67">
        <f t="shared" si="3"/>
        <v>15536</v>
      </c>
      <c r="AB40" s="680"/>
      <c r="AC40" s="680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2"/>
      <c r="EL40" s="262"/>
      <c r="EM40" s="262"/>
      <c r="EN40" s="262"/>
      <c r="EO40" s="262"/>
      <c r="EP40" s="262"/>
      <c r="EQ40" s="262"/>
      <c r="ER40" s="262"/>
      <c r="ES40" s="262"/>
      <c r="ET40" s="262"/>
      <c r="EU40" s="262"/>
      <c r="EV40" s="262"/>
      <c r="EW40" s="262"/>
      <c r="EX40" s="262"/>
      <c r="EY40" s="262"/>
      <c r="EZ40" s="262"/>
      <c r="FA40" s="262"/>
      <c r="FB40" s="262"/>
      <c r="FC40" s="262"/>
      <c r="FD40" s="262"/>
      <c r="FE40" s="262"/>
      <c r="FF40" s="262"/>
      <c r="FG40" s="262"/>
      <c r="FH40" s="262"/>
      <c r="FI40" s="262"/>
      <c r="FJ40" s="262"/>
      <c r="FK40" s="262"/>
      <c r="FL40" s="262"/>
      <c r="FM40" s="262"/>
      <c r="FN40" s="262"/>
      <c r="FO40" s="262"/>
      <c r="FP40" s="262"/>
      <c r="FQ40" s="262"/>
      <c r="FR40" s="262"/>
      <c r="FS40" s="262"/>
      <c r="FT40" s="262"/>
      <c r="FU40" s="262"/>
      <c r="FV40" s="262"/>
      <c r="FW40" s="262"/>
      <c r="FX40" s="262"/>
      <c r="FY40" s="262"/>
      <c r="FZ40" s="262"/>
      <c r="GA40" s="262"/>
      <c r="GB40" s="262"/>
      <c r="GC40" s="262"/>
      <c r="GD40" s="262"/>
      <c r="GE40" s="262"/>
      <c r="GF40" s="262"/>
      <c r="GG40" s="262"/>
      <c r="GH40" s="262"/>
      <c r="GI40" s="262"/>
      <c r="GJ40" s="262"/>
    </row>
    <row r="41" spans="1:192" hidden="1" x14ac:dyDescent="0.2"/>
    <row r="42" spans="1:192" s="467" customFormat="1" x14ac:dyDescent="0.2">
      <c r="D42" s="637"/>
      <c r="E42" s="631"/>
      <c r="F42" s="631"/>
      <c r="G42" s="631"/>
      <c r="H42" s="631"/>
      <c r="I42" s="631"/>
      <c r="J42" s="631"/>
      <c r="K42" s="631"/>
      <c r="L42" s="631"/>
      <c r="M42" s="631"/>
      <c r="N42" s="637"/>
      <c r="O42" s="631"/>
      <c r="P42" s="631"/>
      <c r="Q42" s="631"/>
      <c r="R42" s="631"/>
      <c r="S42" s="631"/>
      <c r="T42" s="631"/>
      <c r="U42" s="631"/>
      <c r="V42" s="637"/>
      <c r="W42" s="631"/>
      <c r="X42" s="631"/>
      <c r="Y42" s="631"/>
      <c r="Z42" s="631"/>
      <c r="AA42" s="631"/>
      <c r="AB42" s="631"/>
      <c r="AC42" s="631"/>
    </row>
    <row r="43" spans="1:192" s="467" customFormat="1" x14ac:dyDescent="0.2">
      <c r="C43" s="682"/>
      <c r="D43" s="693"/>
      <c r="E43" s="693"/>
      <c r="F43" s="693"/>
      <c r="G43" s="693"/>
      <c r="H43" s="693"/>
      <c r="I43" s="693"/>
      <c r="J43" s="693"/>
      <c r="K43" s="693"/>
      <c r="L43" s="631"/>
      <c r="M43" s="631"/>
      <c r="N43" s="637"/>
      <c r="O43" s="631"/>
      <c r="P43" s="631"/>
      <c r="Q43" s="631"/>
      <c r="R43" s="631"/>
      <c r="S43" s="631"/>
      <c r="T43" s="631"/>
      <c r="U43" s="631"/>
      <c r="V43" s="637"/>
      <c r="W43" s="631"/>
      <c r="X43" s="631"/>
      <c r="Y43" s="631"/>
      <c r="Z43" s="631"/>
      <c r="AA43" s="631"/>
      <c r="AB43" s="631"/>
      <c r="AC43" s="631"/>
    </row>
    <row r="44" spans="1:192" s="467" customFormat="1" x14ac:dyDescent="0.2">
      <c r="C44" s="977"/>
      <c r="D44" s="978"/>
      <c r="E44" s="978"/>
      <c r="F44" s="978"/>
      <c r="G44" s="978"/>
      <c r="H44" s="693"/>
      <c r="I44" s="693"/>
      <c r="J44" s="693"/>
      <c r="K44" s="693"/>
      <c r="L44" s="631"/>
      <c r="M44" s="631"/>
      <c r="N44" s="637"/>
      <c r="O44" s="631"/>
      <c r="P44" s="631"/>
      <c r="Q44" s="631"/>
      <c r="R44" s="631"/>
      <c r="S44" s="631"/>
      <c r="T44" s="631"/>
      <c r="U44" s="631"/>
      <c r="V44" s="637"/>
      <c r="W44" s="631"/>
      <c r="X44" s="631"/>
      <c r="Y44" s="631"/>
      <c r="Z44" s="631"/>
      <c r="AA44" s="631"/>
      <c r="AB44" s="631"/>
      <c r="AC44" s="631"/>
    </row>
    <row r="45" spans="1:192" s="467" customFormat="1" x14ac:dyDescent="0.2">
      <c r="C45" s="979"/>
      <c r="D45" s="637"/>
      <c r="E45" s="631"/>
      <c r="F45" s="631"/>
      <c r="G45" s="631"/>
      <c r="H45" s="631"/>
      <c r="I45" s="631"/>
      <c r="J45" s="631"/>
      <c r="K45" s="631"/>
      <c r="L45" s="631"/>
      <c r="M45" s="631"/>
      <c r="N45" s="637"/>
      <c r="O45" s="631"/>
      <c r="P45" s="631"/>
      <c r="Q45" s="631"/>
      <c r="R45" s="631"/>
      <c r="S45" s="631"/>
      <c r="T45" s="631"/>
      <c r="U45" s="631"/>
      <c r="V45" s="637"/>
      <c r="W45" s="631"/>
      <c r="X45" s="631"/>
      <c r="Y45" s="631"/>
      <c r="Z45" s="631"/>
      <c r="AA45" s="631"/>
      <c r="AB45" s="631"/>
      <c r="AC45" s="631"/>
    </row>
    <row r="46" spans="1:192" s="467" customFormat="1" x14ac:dyDescent="0.2">
      <c r="C46" s="979"/>
      <c r="D46" s="637"/>
      <c r="E46" s="631"/>
      <c r="F46" s="631"/>
      <c r="G46" s="631"/>
      <c r="H46" s="631"/>
      <c r="I46" s="631"/>
      <c r="J46" s="631"/>
      <c r="K46" s="631"/>
      <c r="L46" s="631"/>
      <c r="M46" s="631"/>
      <c r="N46" s="637"/>
      <c r="O46" s="631"/>
      <c r="P46" s="631"/>
      <c r="Q46" s="631"/>
      <c r="R46" s="631"/>
      <c r="S46" s="631"/>
      <c r="T46" s="631"/>
      <c r="U46" s="631"/>
      <c r="V46" s="637"/>
      <c r="W46" s="631"/>
      <c r="X46" s="631"/>
      <c r="Y46" s="631"/>
      <c r="Z46" s="631"/>
      <c r="AA46" s="631"/>
      <c r="AB46" s="631"/>
      <c r="AC46" s="631"/>
    </row>
    <row r="47" spans="1:192" ht="15" x14ac:dyDescent="0.25">
      <c r="C47" s="644"/>
      <c r="D47" s="467"/>
      <c r="E47" s="467"/>
      <c r="F47" s="467"/>
      <c r="G47" s="631"/>
      <c r="H47" s="631"/>
      <c r="I47" s="631"/>
      <c r="J47" s="631"/>
      <c r="K47" s="631"/>
      <c r="L47" s="910"/>
      <c r="M47" s="910"/>
      <c r="N47" s="910"/>
      <c r="O47" s="910"/>
      <c r="P47" s="910"/>
      <c r="Q47" s="910"/>
      <c r="R47" s="910"/>
      <c r="S47" s="910"/>
      <c r="T47" s="631"/>
      <c r="U47" s="631"/>
      <c r="V47" s="631"/>
      <c r="W47" s="631"/>
      <c r="X47" s="631"/>
      <c r="Y47" s="631"/>
      <c r="Z47" s="631"/>
      <c r="AA47" s="631"/>
    </row>
    <row r="48" spans="1:192" s="467" customFormat="1" ht="28.5" customHeight="1" x14ac:dyDescent="0.25">
      <c r="C48" s="1257"/>
      <c r="D48" s="1258"/>
      <c r="E48" s="1258"/>
      <c r="F48" s="1258"/>
      <c r="G48" s="1258"/>
      <c r="H48" s="1258"/>
      <c r="I48" s="1258"/>
      <c r="J48" s="1258"/>
      <c r="K48" s="1258"/>
      <c r="L48" s="1258"/>
      <c r="M48" s="1258"/>
      <c r="N48" s="1258"/>
      <c r="O48" s="1258"/>
      <c r="P48" s="1258"/>
      <c r="Q48" s="1258"/>
      <c r="R48" s="1258"/>
      <c r="S48" s="1258"/>
      <c r="T48" s="1258"/>
      <c r="U48" s="1258"/>
      <c r="V48" s="1258"/>
      <c r="W48" s="1258"/>
      <c r="X48" s="1258"/>
      <c r="Y48" s="1258"/>
      <c r="Z48" s="1258"/>
      <c r="AA48" s="1258"/>
      <c r="AB48" s="681"/>
      <c r="AC48" s="631"/>
    </row>
    <row r="49" spans="4:29" s="467" customFormat="1" x14ac:dyDescent="0.2">
      <c r="D49" s="637"/>
      <c r="E49" s="631"/>
      <c r="F49" s="631"/>
      <c r="G49" s="631"/>
      <c r="H49" s="631"/>
      <c r="I49" s="631"/>
      <c r="J49" s="631"/>
      <c r="K49" s="631"/>
      <c r="L49" s="637"/>
      <c r="M49" s="910"/>
      <c r="N49" s="910"/>
      <c r="O49" s="910"/>
      <c r="P49" s="910"/>
      <c r="Q49" s="910"/>
      <c r="R49" s="910"/>
      <c r="S49" s="910"/>
      <c r="T49" s="637"/>
      <c r="U49" s="631"/>
      <c r="V49" s="631"/>
      <c r="W49" s="631"/>
      <c r="X49" s="631"/>
      <c r="Y49" s="631"/>
      <c r="Z49" s="631"/>
      <c r="AA49" s="631"/>
      <c r="AB49" s="631"/>
      <c r="AC49" s="631"/>
    </row>
    <row r="50" spans="4:29" s="467" customFormat="1" x14ac:dyDescent="0.2">
      <c r="D50" s="637"/>
      <c r="E50" s="631"/>
      <c r="F50" s="631"/>
      <c r="G50" s="631"/>
      <c r="H50" s="631"/>
      <c r="I50" s="631"/>
      <c r="J50" s="631"/>
      <c r="K50" s="631"/>
      <c r="L50" s="637"/>
      <c r="M50" s="910"/>
      <c r="N50" s="910"/>
      <c r="O50" s="910"/>
      <c r="P50" s="910"/>
      <c r="Q50" s="910"/>
      <c r="R50" s="910"/>
      <c r="S50" s="910"/>
      <c r="T50" s="637"/>
      <c r="U50" s="631"/>
      <c r="V50" s="631"/>
      <c r="W50" s="631"/>
      <c r="X50" s="631"/>
      <c r="Y50" s="631"/>
      <c r="Z50" s="631"/>
      <c r="AA50" s="631"/>
      <c r="AB50" s="631"/>
      <c r="AC50" s="631"/>
    </row>
    <row r="51" spans="4:29" s="467" customFormat="1" x14ac:dyDescent="0.2">
      <c r="D51" s="637"/>
      <c r="E51" s="631"/>
      <c r="F51" s="631"/>
      <c r="G51" s="631"/>
      <c r="H51" s="631"/>
      <c r="I51" s="631"/>
      <c r="J51" s="631"/>
      <c r="K51" s="631"/>
      <c r="L51" s="637"/>
      <c r="M51" s="910"/>
      <c r="N51" s="910"/>
      <c r="O51" s="910"/>
      <c r="P51" s="910"/>
      <c r="Q51" s="910"/>
      <c r="R51" s="910"/>
      <c r="S51" s="910"/>
      <c r="T51" s="637"/>
      <c r="U51" s="631"/>
      <c r="V51" s="631"/>
      <c r="W51" s="631"/>
      <c r="X51" s="631"/>
      <c r="Y51" s="631"/>
      <c r="Z51" s="631"/>
      <c r="AA51" s="631"/>
      <c r="AB51" s="631"/>
      <c r="AC51" s="631"/>
    </row>
    <row r="52" spans="4:29" s="467" customFormat="1" x14ac:dyDescent="0.2">
      <c r="D52" s="637"/>
      <c r="E52" s="631"/>
      <c r="F52" s="631"/>
      <c r="G52" s="631"/>
      <c r="H52" s="631"/>
      <c r="I52" s="631"/>
      <c r="J52" s="631"/>
      <c r="K52" s="631"/>
      <c r="L52" s="637"/>
      <c r="M52" s="910"/>
      <c r="N52" s="910"/>
      <c r="O52" s="910"/>
      <c r="P52" s="910"/>
      <c r="Q52" s="910"/>
      <c r="R52" s="910"/>
      <c r="S52" s="910"/>
      <c r="T52" s="637"/>
      <c r="U52" s="631"/>
      <c r="V52" s="631"/>
      <c r="W52" s="631"/>
      <c r="X52" s="631"/>
      <c r="Y52" s="631"/>
      <c r="Z52" s="631"/>
      <c r="AA52" s="631"/>
      <c r="AB52" s="631"/>
      <c r="AC52" s="631"/>
    </row>
    <row r="53" spans="4:29" s="467" customFormat="1" x14ac:dyDescent="0.2">
      <c r="D53" s="637"/>
      <c r="E53" s="631"/>
      <c r="F53" s="631"/>
      <c r="G53" s="631"/>
      <c r="H53" s="631"/>
      <c r="I53" s="631"/>
      <c r="J53" s="631"/>
      <c r="K53" s="631"/>
      <c r="L53" s="637"/>
      <c r="M53" s="910"/>
      <c r="N53" s="910"/>
      <c r="O53" s="910"/>
      <c r="P53" s="910"/>
      <c r="Q53" s="910"/>
      <c r="R53" s="910"/>
      <c r="S53" s="910"/>
      <c r="T53" s="637"/>
      <c r="U53" s="631"/>
      <c r="V53" s="631"/>
      <c r="W53" s="631"/>
      <c r="X53" s="631"/>
      <c r="Y53" s="631"/>
      <c r="Z53" s="631"/>
      <c r="AA53" s="631"/>
      <c r="AB53" s="631"/>
      <c r="AC53" s="631"/>
    </row>
    <row r="54" spans="4:29" s="467" customFormat="1" x14ac:dyDescent="0.2">
      <c r="D54" s="637"/>
      <c r="E54" s="631"/>
      <c r="F54" s="631"/>
      <c r="G54" s="631"/>
      <c r="H54" s="631"/>
      <c r="I54" s="631"/>
      <c r="J54" s="631"/>
      <c r="K54" s="631"/>
      <c r="L54" s="637"/>
      <c r="M54" s="910"/>
      <c r="N54" s="910"/>
      <c r="O54" s="910"/>
      <c r="P54" s="910"/>
      <c r="Q54" s="910"/>
      <c r="R54" s="910"/>
      <c r="S54" s="910"/>
      <c r="T54" s="637"/>
      <c r="U54" s="631"/>
      <c r="V54" s="631"/>
      <c r="W54" s="631"/>
      <c r="X54" s="631"/>
      <c r="Y54" s="631"/>
      <c r="Z54" s="631"/>
      <c r="AA54" s="631"/>
      <c r="AB54" s="631"/>
      <c r="AC54" s="631"/>
    </row>
    <row r="55" spans="4:29" s="467" customFormat="1" x14ac:dyDescent="0.2">
      <c r="D55" s="637"/>
      <c r="E55" s="631"/>
      <c r="F55" s="631"/>
      <c r="G55" s="631"/>
      <c r="H55" s="631"/>
      <c r="I55" s="631"/>
      <c r="J55" s="631"/>
      <c r="K55" s="631"/>
      <c r="L55" s="637"/>
      <c r="M55" s="910"/>
      <c r="N55" s="910"/>
      <c r="O55" s="910"/>
      <c r="P55" s="910"/>
      <c r="Q55" s="910"/>
      <c r="R55" s="910"/>
      <c r="S55" s="910"/>
      <c r="T55" s="637"/>
      <c r="U55" s="631"/>
      <c r="V55" s="631"/>
      <c r="W55" s="631"/>
      <c r="X55" s="631"/>
      <c r="Y55" s="631"/>
      <c r="Z55" s="631"/>
      <c r="AA55" s="631"/>
      <c r="AB55" s="631"/>
      <c r="AC55" s="631"/>
    </row>
    <row r="56" spans="4:29" s="467" customFormat="1" x14ac:dyDescent="0.2">
      <c r="D56" s="637"/>
      <c r="E56" s="631"/>
      <c r="F56" s="631"/>
      <c r="G56" s="631"/>
      <c r="H56" s="631"/>
      <c r="I56" s="631"/>
      <c r="J56" s="631"/>
      <c r="K56" s="631"/>
      <c r="L56" s="637"/>
      <c r="M56" s="910"/>
      <c r="N56" s="910"/>
      <c r="O56" s="910"/>
      <c r="P56" s="910"/>
      <c r="Q56" s="910"/>
      <c r="R56" s="910"/>
      <c r="S56" s="910"/>
      <c r="T56" s="637"/>
      <c r="U56" s="631"/>
      <c r="V56" s="631"/>
      <c r="W56" s="631"/>
      <c r="X56" s="631"/>
      <c r="Y56" s="631"/>
      <c r="Z56" s="631"/>
      <c r="AA56" s="631"/>
      <c r="AB56" s="631"/>
      <c r="AC56" s="631"/>
    </row>
    <row r="57" spans="4:29" s="467" customFormat="1" x14ac:dyDescent="0.2">
      <c r="D57" s="637"/>
      <c r="E57" s="631"/>
      <c r="F57" s="631"/>
      <c r="G57" s="631"/>
      <c r="H57" s="631"/>
      <c r="I57" s="631"/>
      <c r="J57" s="631"/>
      <c r="K57" s="631"/>
      <c r="L57" s="637"/>
      <c r="M57" s="910"/>
      <c r="N57" s="910"/>
      <c r="O57" s="910"/>
      <c r="P57" s="910"/>
      <c r="Q57" s="910"/>
      <c r="R57" s="910"/>
      <c r="S57" s="910"/>
      <c r="T57" s="637"/>
      <c r="U57" s="631"/>
      <c r="V57" s="631"/>
      <c r="W57" s="631"/>
      <c r="X57" s="631"/>
      <c r="Y57" s="631"/>
      <c r="Z57" s="631"/>
      <c r="AA57" s="631"/>
      <c r="AB57" s="631"/>
      <c r="AC57" s="631"/>
    </row>
    <row r="58" spans="4:29" s="467" customFormat="1" x14ac:dyDescent="0.2">
      <c r="D58" s="637"/>
      <c r="E58" s="631"/>
      <c r="F58" s="631"/>
      <c r="G58" s="631"/>
      <c r="H58" s="631"/>
      <c r="I58" s="631"/>
      <c r="J58" s="631"/>
      <c r="K58" s="631"/>
      <c r="L58" s="637"/>
      <c r="M58" s="910"/>
      <c r="N58" s="910"/>
      <c r="O58" s="910"/>
      <c r="P58" s="910"/>
      <c r="Q58" s="910"/>
      <c r="R58" s="910"/>
      <c r="S58" s="910"/>
      <c r="T58" s="637"/>
      <c r="U58" s="631"/>
      <c r="V58" s="631"/>
      <c r="W58" s="631"/>
      <c r="X58" s="631"/>
      <c r="Y58" s="631"/>
      <c r="Z58" s="631"/>
      <c r="AA58" s="631"/>
      <c r="AB58" s="631"/>
      <c r="AC58" s="631"/>
    </row>
    <row r="59" spans="4:29" s="467" customFormat="1" x14ac:dyDescent="0.2">
      <c r="D59" s="637"/>
      <c r="E59" s="631"/>
      <c r="F59" s="631"/>
      <c r="G59" s="631"/>
      <c r="H59" s="631"/>
      <c r="I59" s="631"/>
      <c r="J59" s="631"/>
      <c r="K59" s="631"/>
      <c r="L59" s="637"/>
      <c r="M59" s="910"/>
      <c r="N59" s="910"/>
      <c r="O59" s="910"/>
      <c r="P59" s="910"/>
      <c r="Q59" s="910"/>
      <c r="R59" s="910"/>
      <c r="S59" s="910"/>
      <c r="T59" s="637"/>
      <c r="U59" s="631"/>
      <c r="V59" s="631"/>
      <c r="W59" s="631"/>
      <c r="X59" s="631"/>
      <c r="Y59" s="631"/>
      <c r="Z59" s="631"/>
      <c r="AA59" s="631"/>
      <c r="AB59" s="631"/>
      <c r="AC59" s="631"/>
    </row>
    <row r="60" spans="4:29" s="467" customFormat="1" x14ac:dyDescent="0.2">
      <c r="D60" s="637"/>
      <c r="E60" s="631"/>
      <c r="F60" s="631"/>
      <c r="G60" s="631"/>
      <c r="H60" s="631"/>
      <c r="I60" s="631"/>
      <c r="J60" s="631"/>
      <c r="K60" s="631"/>
      <c r="L60" s="637"/>
      <c r="M60" s="910"/>
      <c r="N60" s="910"/>
      <c r="O60" s="910"/>
      <c r="P60" s="910"/>
      <c r="Q60" s="910"/>
      <c r="R60" s="910"/>
      <c r="S60" s="910"/>
      <c r="T60" s="637"/>
      <c r="U60" s="631"/>
      <c r="V60" s="631"/>
      <c r="W60" s="631"/>
      <c r="X60" s="631"/>
      <c r="Y60" s="631"/>
      <c r="Z60" s="631"/>
      <c r="AA60" s="631"/>
      <c r="AB60" s="631"/>
      <c r="AC60" s="631"/>
    </row>
    <row r="61" spans="4:29" s="467" customFormat="1" x14ac:dyDescent="0.2">
      <c r="D61" s="637"/>
      <c r="E61" s="631"/>
      <c r="F61" s="631"/>
      <c r="G61" s="631"/>
      <c r="H61" s="631"/>
      <c r="I61" s="631"/>
      <c r="J61" s="631"/>
      <c r="K61" s="631"/>
      <c r="L61" s="637"/>
      <c r="M61" s="910"/>
      <c r="N61" s="910"/>
      <c r="O61" s="910"/>
      <c r="P61" s="910"/>
      <c r="Q61" s="910"/>
      <c r="R61" s="910"/>
      <c r="S61" s="910"/>
      <c r="T61" s="637"/>
      <c r="U61" s="631"/>
      <c r="V61" s="631"/>
      <c r="W61" s="631"/>
      <c r="X61" s="631"/>
      <c r="Y61" s="631"/>
      <c r="Z61" s="631"/>
      <c r="AA61" s="631"/>
      <c r="AB61" s="631"/>
      <c r="AC61" s="631"/>
    </row>
    <row r="62" spans="4:29" s="467" customFormat="1" x14ac:dyDescent="0.2">
      <c r="D62" s="637"/>
      <c r="E62" s="631"/>
      <c r="F62" s="631"/>
      <c r="G62" s="631"/>
      <c r="H62" s="631"/>
      <c r="I62" s="631"/>
      <c r="J62" s="631"/>
      <c r="K62" s="631"/>
      <c r="L62" s="637"/>
      <c r="M62" s="910"/>
      <c r="N62" s="910"/>
      <c r="O62" s="910"/>
      <c r="P62" s="910"/>
      <c r="Q62" s="910"/>
      <c r="R62" s="910"/>
      <c r="S62" s="910"/>
      <c r="T62" s="637"/>
      <c r="U62" s="631"/>
      <c r="V62" s="631"/>
      <c r="W62" s="631"/>
      <c r="X62" s="631"/>
      <c r="Y62" s="631"/>
      <c r="Z62" s="631"/>
      <c r="AA62" s="631"/>
      <c r="AB62" s="631"/>
      <c r="AC62" s="631"/>
    </row>
    <row r="63" spans="4:29" s="467" customFormat="1" x14ac:dyDescent="0.2">
      <c r="D63" s="637"/>
      <c r="E63" s="631"/>
      <c r="F63" s="631"/>
      <c r="G63" s="631"/>
      <c r="H63" s="631"/>
      <c r="I63" s="631"/>
      <c r="J63" s="631"/>
      <c r="K63" s="631"/>
      <c r="L63" s="637"/>
      <c r="M63" s="910"/>
      <c r="N63" s="910"/>
      <c r="O63" s="910"/>
      <c r="P63" s="910"/>
      <c r="Q63" s="910"/>
      <c r="R63" s="910"/>
      <c r="S63" s="910"/>
      <c r="T63" s="637"/>
      <c r="U63" s="631"/>
      <c r="V63" s="631"/>
      <c r="W63" s="631"/>
      <c r="X63" s="631"/>
      <c r="Y63" s="631"/>
      <c r="Z63" s="631"/>
      <c r="AA63" s="631"/>
      <c r="AB63" s="631"/>
      <c r="AC63" s="631"/>
    </row>
    <row r="64" spans="4:29" s="467" customFormat="1" x14ac:dyDescent="0.2">
      <c r="D64" s="637"/>
      <c r="E64" s="631"/>
      <c r="F64" s="631"/>
      <c r="G64" s="631"/>
      <c r="H64" s="631"/>
      <c r="I64" s="631"/>
      <c r="J64" s="631"/>
      <c r="K64" s="631"/>
      <c r="L64" s="637"/>
      <c r="M64" s="910"/>
      <c r="N64" s="910"/>
      <c r="O64" s="910"/>
      <c r="P64" s="910"/>
      <c r="Q64" s="910"/>
      <c r="R64" s="910"/>
      <c r="S64" s="910"/>
      <c r="T64" s="637"/>
      <c r="U64" s="631"/>
      <c r="V64" s="631"/>
      <c r="W64" s="631"/>
      <c r="X64" s="631"/>
      <c r="Y64" s="631"/>
      <c r="Z64" s="631"/>
      <c r="AA64" s="631"/>
      <c r="AB64" s="631"/>
      <c r="AC64" s="631"/>
    </row>
    <row r="65" spans="4:29" s="467" customFormat="1" x14ac:dyDescent="0.2">
      <c r="D65" s="637"/>
      <c r="E65" s="631"/>
      <c r="F65" s="631"/>
      <c r="G65" s="631"/>
      <c r="H65" s="631"/>
      <c r="I65" s="631"/>
      <c r="J65" s="631"/>
      <c r="K65" s="631"/>
      <c r="L65" s="637"/>
      <c r="M65" s="910"/>
      <c r="N65" s="910"/>
      <c r="O65" s="910"/>
      <c r="P65" s="910"/>
      <c r="Q65" s="910"/>
      <c r="R65" s="910"/>
      <c r="S65" s="910"/>
      <c r="T65" s="637"/>
      <c r="U65" s="631"/>
      <c r="V65" s="631"/>
      <c r="W65" s="631"/>
      <c r="X65" s="631"/>
      <c r="Y65" s="631"/>
      <c r="Z65" s="631"/>
      <c r="AA65" s="631"/>
      <c r="AB65" s="631"/>
      <c r="AC65" s="631"/>
    </row>
    <row r="66" spans="4:29" s="467" customFormat="1" x14ac:dyDescent="0.2">
      <c r="D66" s="637"/>
      <c r="E66" s="631"/>
      <c r="F66" s="631"/>
      <c r="G66" s="631"/>
      <c r="H66" s="631"/>
      <c r="I66" s="631"/>
      <c r="J66" s="631"/>
      <c r="K66" s="631"/>
      <c r="L66" s="637"/>
      <c r="M66" s="910"/>
      <c r="N66" s="910"/>
      <c r="O66" s="910"/>
      <c r="P66" s="910"/>
      <c r="Q66" s="910"/>
      <c r="R66" s="910"/>
      <c r="S66" s="910"/>
      <c r="T66" s="637"/>
      <c r="U66" s="631"/>
      <c r="V66" s="631"/>
      <c r="W66" s="631"/>
      <c r="X66" s="631"/>
      <c r="Y66" s="631"/>
      <c r="Z66" s="631"/>
      <c r="AA66" s="631"/>
      <c r="AB66" s="631"/>
      <c r="AC66" s="631"/>
    </row>
    <row r="67" spans="4:29" s="467" customFormat="1" x14ac:dyDescent="0.2">
      <c r="D67" s="637"/>
      <c r="E67" s="631"/>
      <c r="F67" s="631"/>
      <c r="G67" s="631"/>
      <c r="H67" s="631"/>
      <c r="I67" s="631"/>
      <c r="J67" s="631"/>
      <c r="K67" s="631"/>
      <c r="L67" s="637"/>
      <c r="M67" s="910"/>
      <c r="N67" s="910"/>
      <c r="O67" s="910"/>
      <c r="P67" s="910"/>
      <c r="Q67" s="910"/>
      <c r="R67" s="910"/>
      <c r="S67" s="910"/>
      <c r="T67" s="637"/>
      <c r="U67" s="631"/>
      <c r="V67" s="631"/>
      <c r="W67" s="631"/>
      <c r="X67" s="631"/>
      <c r="Y67" s="631"/>
      <c r="Z67" s="631"/>
      <c r="AA67" s="631"/>
      <c r="AB67" s="631"/>
      <c r="AC67" s="631"/>
    </row>
    <row r="68" spans="4:29" s="467" customFormat="1" x14ac:dyDescent="0.2">
      <c r="D68" s="637"/>
      <c r="E68" s="631"/>
      <c r="F68" s="631"/>
      <c r="G68" s="631"/>
      <c r="H68" s="631"/>
      <c r="I68" s="631"/>
      <c r="J68" s="631"/>
      <c r="K68" s="631"/>
      <c r="L68" s="637"/>
      <c r="M68" s="910"/>
      <c r="N68" s="910"/>
      <c r="O68" s="910"/>
      <c r="P68" s="910"/>
      <c r="Q68" s="910"/>
      <c r="R68" s="910"/>
      <c r="S68" s="910"/>
      <c r="T68" s="637"/>
      <c r="U68" s="631"/>
      <c r="V68" s="631"/>
      <c r="W68" s="631"/>
      <c r="X68" s="631"/>
      <c r="Y68" s="631"/>
      <c r="Z68" s="631"/>
      <c r="AA68" s="631"/>
      <c r="AB68" s="631"/>
      <c r="AC68" s="631"/>
    </row>
    <row r="69" spans="4:29" s="467" customFormat="1" x14ac:dyDescent="0.2">
      <c r="D69" s="637"/>
      <c r="E69" s="631"/>
      <c r="F69" s="631"/>
      <c r="G69" s="631"/>
      <c r="H69" s="631"/>
      <c r="I69" s="631"/>
      <c r="J69" s="631"/>
      <c r="K69" s="631"/>
      <c r="L69" s="637"/>
      <c r="M69" s="910"/>
      <c r="N69" s="910"/>
      <c r="O69" s="910"/>
      <c r="P69" s="910"/>
      <c r="Q69" s="910"/>
      <c r="R69" s="910"/>
      <c r="S69" s="910"/>
      <c r="T69" s="637"/>
      <c r="U69" s="631"/>
      <c r="V69" s="631"/>
      <c r="W69" s="631"/>
      <c r="X69" s="631"/>
      <c r="Y69" s="631"/>
      <c r="Z69" s="631"/>
      <c r="AA69" s="631"/>
      <c r="AB69" s="631"/>
      <c r="AC69" s="631"/>
    </row>
    <row r="70" spans="4:29" s="467" customFormat="1" x14ac:dyDescent="0.2">
      <c r="D70" s="637"/>
      <c r="E70" s="631"/>
      <c r="F70" s="631"/>
      <c r="G70" s="631"/>
      <c r="H70" s="631"/>
      <c r="I70" s="631"/>
      <c r="J70" s="631"/>
      <c r="K70" s="631"/>
      <c r="L70" s="637"/>
      <c r="M70" s="910"/>
      <c r="N70" s="910"/>
      <c r="O70" s="910"/>
      <c r="P70" s="910"/>
      <c r="Q70" s="910"/>
      <c r="R70" s="910"/>
      <c r="S70" s="910"/>
      <c r="T70" s="637"/>
      <c r="U70" s="631"/>
      <c r="V70" s="631"/>
      <c r="W70" s="631"/>
      <c r="X70" s="631"/>
      <c r="Y70" s="631"/>
      <c r="Z70" s="631"/>
      <c r="AA70" s="631"/>
      <c r="AB70" s="631"/>
      <c r="AC70" s="631"/>
    </row>
    <row r="71" spans="4:29" s="467" customFormat="1" x14ac:dyDescent="0.2">
      <c r="D71" s="637"/>
      <c r="E71" s="631"/>
      <c r="F71" s="631"/>
      <c r="G71" s="631"/>
      <c r="H71" s="631"/>
      <c r="I71" s="631"/>
      <c r="J71" s="631"/>
      <c r="K71" s="631"/>
      <c r="L71" s="637"/>
      <c r="M71" s="910"/>
      <c r="N71" s="910"/>
      <c r="O71" s="910"/>
      <c r="P71" s="910"/>
      <c r="Q71" s="910"/>
      <c r="R71" s="910"/>
      <c r="S71" s="910"/>
      <c r="T71" s="637"/>
      <c r="U71" s="631"/>
      <c r="V71" s="631"/>
      <c r="W71" s="631"/>
      <c r="X71" s="631"/>
      <c r="Y71" s="631"/>
      <c r="Z71" s="631"/>
      <c r="AA71" s="631"/>
      <c r="AB71" s="631"/>
      <c r="AC71" s="631"/>
    </row>
    <row r="72" spans="4:29" s="467" customFormat="1" x14ac:dyDescent="0.2">
      <c r="D72" s="637"/>
      <c r="E72" s="631"/>
      <c r="F72" s="631"/>
      <c r="G72" s="631"/>
      <c r="H72" s="631"/>
      <c r="I72" s="631"/>
      <c r="J72" s="631"/>
      <c r="K72" s="631"/>
      <c r="L72" s="637"/>
      <c r="M72" s="910"/>
      <c r="N72" s="910"/>
      <c r="O72" s="910"/>
      <c r="P72" s="910"/>
      <c r="Q72" s="910"/>
      <c r="R72" s="910"/>
      <c r="S72" s="910"/>
      <c r="T72" s="637"/>
      <c r="U72" s="631"/>
      <c r="V72" s="631"/>
      <c r="W72" s="631"/>
      <c r="X72" s="631"/>
      <c r="Y72" s="631"/>
      <c r="Z72" s="631"/>
      <c r="AA72" s="631"/>
      <c r="AB72" s="631"/>
      <c r="AC72" s="631"/>
    </row>
    <row r="73" spans="4:29" s="467" customFormat="1" x14ac:dyDescent="0.2">
      <c r="D73" s="637"/>
      <c r="E73" s="631"/>
      <c r="F73" s="631"/>
      <c r="G73" s="631"/>
      <c r="H73" s="631"/>
      <c r="I73" s="631"/>
      <c r="J73" s="631"/>
      <c r="K73" s="631"/>
      <c r="L73" s="637"/>
      <c r="M73" s="910"/>
      <c r="N73" s="910"/>
      <c r="O73" s="910"/>
      <c r="P73" s="910"/>
      <c r="Q73" s="910"/>
      <c r="R73" s="910"/>
      <c r="S73" s="910"/>
      <c r="T73" s="637"/>
      <c r="U73" s="631"/>
      <c r="V73" s="631"/>
      <c r="W73" s="631"/>
      <c r="X73" s="631"/>
      <c r="Y73" s="631"/>
      <c r="Z73" s="631"/>
      <c r="AA73" s="631"/>
      <c r="AB73" s="631"/>
      <c r="AC73" s="631"/>
    </row>
    <row r="74" spans="4:29" s="467" customFormat="1" x14ac:dyDescent="0.2">
      <c r="D74" s="637"/>
      <c r="E74" s="631"/>
      <c r="F74" s="631"/>
      <c r="G74" s="631"/>
      <c r="H74" s="631"/>
      <c r="I74" s="631"/>
      <c r="J74" s="631"/>
      <c r="K74" s="631"/>
      <c r="L74" s="637"/>
      <c r="M74" s="910"/>
      <c r="N74" s="910"/>
      <c r="O74" s="910"/>
      <c r="P74" s="910"/>
      <c r="Q74" s="910"/>
      <c r="R74" s="910"/>
      <c r="S74" s="910"/>
      <c r="T74" s="637"/>
      <c r="U74" s="631"/>
      <c r="V74" s="631"/>
      <c r="W74" s="631"/>
      <c r="X74" s="631"/>
      <c r="Y74" s="631"/>
      <c r="Z74" s="631"/>
      <c r="AA74" s="631"/>
      <c r="AB74" s="631"/>
      <c r="AC74" s="631"/>
    </row>
    <row r="75" spans="4:29" s="467" customFormat="1" x14ac:dyDescent="0.2">
      <c r="D75" s="637"/>
      <c r="E75" s="631"/>
      <c r="F75" s="631"/>
      <c r="G75" s="631"/>
      <c r="H75" s="631"/>
      <c r="I75" s="631"/>
      <c r="J75" s="631"/>
      <c r="K75" s="631"/>
      <c r="L75" s="637"/>
      <c r="M75" s="910"/>
      <c r="N75" s="910"/>
      <c r="O75" s="910"/>
      <c r="P75" s="910"/>
      <c r="Q75" s="910"/>
      <c r="R75" s="910"/>
      <c r="S75" s="910"/>
      <c r="T75" s="637"/>
      <c r="U75" s="631"/>
      <c r="V75" s="631"/>
      <c r="W75" s="631"/>
      <c r="X75" s="631"/>
      <c r="Y75" s="631"/>
      <c r="Z75" s="631"/>
      <c r="AA75" s="631"/>
      <c r="AB75" s="631"/>
      <c r="AC75" s="631"/>
    </row>
    <row r="76" spans="4:29" s="467" customFormat="1" x14ac:dyDescent="0.2">
      <c r="D76" s="637"/>
      <c r="E76" s="631"/>
      <c r="F76" s="631"/>
      <c r="G76" s="631"/>
      <c r="H76" s="631"/>
      <c r="I76" s="631"/>
      <c r="J76" s="631"/>
      <c r="K76" s="631"/>
      <c r="L76" s="637"/>
      <c r="M76" s="910"/>
      <c r="N76" s="910"/>
      <c r="O76" s="910"/>
      <c r="P76" s="910"/>
      <c r="Q76" s="910"/>
      <c r="R76" s="910"/>
      <c r="S76" s="910"/>
      <c r="T76" s="637"/>
      <c r="U76" s="631"/>
      <c r="V76" s="631"/>
      <c r="W76" s="631"/>
      <c r="X76" s="631"/>
      <c r="Y76" s="631"/>
      <c r="Z76" s="631"/>
      <c r="AA76" s="631"/>
      <c r="AB76" s="631"/>
      <c r="AC76" s="631"/>
    </row>
    <row r="77" spans="4:29" s="467" customFormat="1" x14ac:dyDescent="0.2">
      <c r="D77" s="637"/>
      <c r="E77" s="631"/>
      <c r="F77" s="631"/>
      <c r="G77" s="631"/>
      <c r="H77" s="631"/>
      <c r="I77" s="631"/>
      <c r="J77" s="631"/>
      <c r="K77" s="631"/>
      <c r="L77" s="637"/>
      <c r="M77" s="910"/>
      <c r="N77" s="910"/>
      <c r="O77" s="910"/>
      <c r="P77" s="910"/>
      <c r="Q77" s="910"/>
      <c r="R77" s="910"/>
      <c r="S77" s="910"/>
      <c r="T77" s="637"/>
      <c r="U77" s="631"/>
      <c r="V77" s="631"/>
      <c r="W77" s="631"/>
      <c r="X77" s="631"/>
      <c r="Y77" s="631"/>
      <c r="Z77" s="631"/>
      <c r="AA77" s="631"/>
      <c r="AB77" s="631"/>
      <c r="AC77" s="631"/>
    </row>
    <row r="78" spans="4:29" s="467" customFormat="1" x14ac:dyDescent="0.2">
      <c r="D78" s="637"/>
      <c r="E78" s="631"/>
      <c r="F78" s="631"/>
      <c r="G78" s="631"/>
      <c r="H78" s="631"/>
      <c r="I78" s="631"/>
      <c r="J78" s="631"/>
      <c r="K78" s="631"/>
      <c r="L78" s="637"/>
      <c r="M78" s="910"/>
      <c r="N78" s="910"/>
      <c r="O78" s="910"/>
      <c r="P78" s="910"/>
      <c r="Q78" s="910"/>
      <c r="R78" s="910"/>
      <c r="S78" s="910"/>
      <c r="T78" s="637"/>
      <c r="U78" s="631"/>
      <c r="V78" s="631"/>
      <c r="W78" s="631"/>
      <c r="X78" s="631"/>
      <c r="Y78" s="631"/>
      <c r="Z78" s="631"/>
      <c r="AA78" s="631"/>
      <c r="AB78" s="631"/>
      <c r="AC78" s="631"/>
    </row>
    <row r="79" spans="4:29" s="467" customFormat="1" x14ac:dyDescent="0.2">
      <c r="D79" s="637"/>
      <c r="E79" s="631"/>
      <c r="F79" s="631"/>
      <c r="G79" s="631"/>
      <c r="H79" s="631"/>
      <c r="I79" s="631"/>
      <c r="J79" s="631"/>
      <c r="K79" s="631"/>
      <c r="L79" s="637"/>
      <c r="M79" s="910"/>
      <c r="N79" s="910"/>
      <c r="O79" s="910"/>
      <c r="P79" s="910"/>
      <c r="Q79" s="910"/>
      <c r="R79" s="910"/>
      <c r="S79" s="910"/>
      <c r="T79" s="637"/>
      <c r="U79" s="631"/>
      <c r="V79" s="631"/>
      <c r="W79" s="631"/>
      <c r="X79" s="631"/>
      <c r="Y79" s="631"/>
      <c r="Z79" s="631"/>
      <c r="AA79" s="631"/>
      <c r="AB79" s="631"/>
      <c r="AC79" s="631"/>
    </row>
    <row r="80" spans="4:29" s="467" customFormat="1" x14ac:dyDescent="0.2">
      <c r="D80" s="637"/>
      <c r="E80" s="631"/>
      <c r="F80" s="631"/>
      <c r="G80" s="631"/>
      <c r="H80" s="631"/>
      <c r="I80" s="631"/>
      <c r="J80" s="631"/>
      <c r="K80" s="631"/>
      <c r="L80" s="637"/>
      <c r="M80" s="910"/>
      <c r="N80" s="910"/>
      <c r="O80" s="910"/>
      <c r="P80" s="910"/>
      <c r="Q80" s="910"/>
      <c r="R80" s="910"/>
      <c r="S80" s="910"/>
      <c r="T80" s="637"/>
      <c r="U80" s="631"/>
      <c r="V80" s="631"/>
      <c r="W80" s="631"/>
      <c r="X80" s="631"/>
      <c r="Y80" s="631"/>
      <c r="Z80" s="631"/>
      <c r="AA80" s="631"/>
      <c r="AB80" s="631"/>
      <c r="AC80" s="631"/>
    </row>
    <row r="81" spans="4:29" s="467" customFormat="1" x14ac:dyDescent="0.2">
      <c r="D81" s="637"/>
      <c r="E81" s="631"/>
      <c r="F81" s="631"/>
      <c r="G81" s="631"/>
      <c r="H81" s="631"/>
      <c r="I81" s="631"/>
      <c r="J81" s="631"/>
      <c r="K81" s="631"/>
      <c r="L81" s="637"/>
      <c r="M81" s="910"/>
      <c r="N81" s="910"/>
      <c r="O81" s="910"/>
      <c r="P81" s="910"/>
      <c r="Q81" s="910"/>
      <c r="R81" s="910"/>
      <c r="S81" s="910"/>
      <c r="T81" s="637"/>
      <c r="U81" s="631"/>
      <c r="V81" s="631"/>
      <c r="W81" s="631"/>
      <c r="X81" s="631"/>
      <c r="Y81" s="631"/>
      <c r="Z81" s="631"/>
      <c r="AA81" s="631"/>
      <c r="AB81" s="631"/>
      <c r="AC81" s="631"/>
    </row>
    <row r="82" spans="4:29" s="467" customFormat="1" x14ac:dyDescent="0.2">
      <c r="D82" s="637"/>
      <c r="E82" s="631"/>
      <c r="F82" s="631"/>
      <c r="G82" s="631"/>
      <c r="H82" s="631"/>
      <c r="I82" s="631"/>
      <c r="J82" s="631"/>
      <c r="K82" s="631"/>
      <c r="L82" s="637"/>
      <c r="M82" s="910"/>
      <c r="N82" s="910"/>
      <c r="O82" s="910"/>
      <c r="P82" s="910"/>
      <c r="Q82" s="910"/>
      <c r="R82" s="910"/>
      <c r="S82" s="910"/>
      <c r="T82" s="637"/>
      <c r="U82" s="631"/>
      <c r="V82" s="631"/>
      <c r="W82" s="631"/>
      <c r="X82" s="631"/>
      <c r="Y82" s="631"/>
      <c r="Z82" s="631"/>
      <c r="AA82" s="631"/>
      <c r="AB82" s="631"/>
      <c r="AC82" s="631"/>
    </row>
    <row r="83" spans="4:29" s="467" customFormat="1" x14ac:dyDescent="0.2">
      <c r="D83" s="637"/>
      <c r="E83" s="631"/>
      <c r="F83" s="631"/>
      <c r="G83" s="631"/>
      <c r="H83" s="631"/>
      <c r="I83" s="631"/>
      <c r="J83" s="631"/>
      <c r="K83" s="631"/>
      <c r="L83" s="637"/>
      <c r="M83" s="910"/>
      <c r="N83" s="910"/>
      <c r="O83" s="910"/>
      <c r="P83" s="910"/>
      <c r="Q83" s="910"/>
      <c r="R83" s="910"/>
      <c r="S83" s="910"/>
      <c r="T83" s="637"/>
      <c r="U83" s="631"/>
      <c r="V83" s="631"/>
      <c r="W83" s="631"/>
      <c r="X83" s="631"/>
      <c r="Y83" s="631"/>
      <c r="Z83" s="631"/>
      <c r="AA83" s="631"/>
      <c r="AB83" s="631"/>
      <c r="AC83" s="631"/>
    </row>
    <row r="84" spans="4:29" s="467" customFormat="1" x14ac:dyDescent="0.2">
      <c r="D84" s="637"/>
      <c r="E84" s="631"/>
      <c r="F84" s="631"/>
      <c r="G84" s="631"/>
      <c r="H84" s="631"/>
      <c r="I84" s="631"/>
      <c r="J84" s="631"/>
      <c r="K84" s="631"/>
      <c r="L84" s="637"/>
      <c r="M84" s="910"/>
      <c r="N84" s="910"/>
      <c r="O84" s="910"/>
      <c r="P84" s="910"/>
      <c r="Q84" s="910"/>
      <c r="R84" s="910"/>
      <c r="S84" s="910"/>
      <c r="T84" s="637"/>
      <c r="U84" s="631"/>
      <c r="V84" s="631"/>
      <c r="W84" s="631"/>
      <c r="X84" s="631"/>
      <c r="Y84" s="631"/>
      <c r="Z84" s="631"/>
      <c r="AA84" s="631"/>
      <c r="AB84" s="631"/>
      <c r="AC84" s="631"/>
    </row>
    <row r="85" spans="4:29" s="467" customFormat="1" x14ac:dyDescent="0.2">
      <c r="D85" s="637"/>
      <c r="E85" s="631"/>
      <c r="F85" s="631"/>
      <c r="G85" s="631"/>
      <c r="H85" s="631"/>
      <c r="I85" s="631"/>
      <c r="J85" s="631"/>
      <c r="K85" s="631"/>
      <c r="L85" s="637"/>
      <c r="M85" s="910"/>
      <c r="N85" s="910"/>
      <c r="O85" s="910"/>
      <c r="P85" s="910"/>
      <c r="Q85" s="910"/>
      <c r="R85" s="910"/>
      <c r="S85" s="910"/>
      <c r="T85" s="637"/>
      <c r="U85" s="631"/>
      <c r="V85" s="631"/>
      <c r="W85" s="631"/>
      <c r="X85" s="631"/>
      <c r="Y85" s="631"/>
      <c r="Z85" s="631"/>
      <c r="AA85" s="631"/>
      <c r="AB85" s="631"/>
      <c r="AC85" s="631"/>
    </row>
    <row r="86" spans="4:29" s="467" customFormat="1" x14ac:dyDescent="0.2">
      <c r="D86" s="637"/>
      <c r="E86" s="631"/>
      <c r="F86" s="631"/>
      <c r="G86" s="631"/>
      <c r="H86" s="631"/>
      <c r="I86" s="631"/>
      <c r="J86" s="631"/>
      <c r="K86" s="631"/>
      <c r="L86" s="637"/>
      <c r="M86" s="910"/>
      <c r="N86" s="910"/>
      <c r="O86" s="910"/>
      <c r="P86" s="910"/>
      <c r="Q86" s="910"/>
      <c r="R86" s="910"/>
      <c r="S86" s="910"/>
      <c r="T86" s="637"/>
      <c r="U86" s="631"/>
      <c r="V86" s="631"/>
      <c r="W86" s="631"/>
      <c r="X86" s="631"/>
      <c r="Y86" s="631"/>
      <c r="Z86" s="631"/>
      <c r="AA86" s="631"/>
      <c r="AB86" s="631"/>
      <c r="AC86" s="631"/>
    </row>
    <row r="87" spans="4:29" s="467" customFormat="1" x14ac:dyDescent="0.2">
      <c r="D87" s="637"/>
      <c r="E87" s="631"/>
      <c r="F87" s="631"/>
      <c r="G87" s="631"/>
      <c r="H87" s="631"/>
      <c r="I87" s="631"/>
      <c r="J87" s="631"/>
      <c r="K87" s="631"/>
      <c r="L87" s="637"/>
      <c r="M87" s="910"/>
      <c r="N87" s="910"/>
      <c r="O87" s="910"/>
      <c r="P87" s="910"/>
      <c r="Q87" s="910"/>
      <c r="R87" s="910"/>
      <c r="S87" s="910"/>
      <c r="T87" s="637"/>
      <c r="U87" s="631"/>
      <c r="V87" s="631"/>
      <c r="W87" s="631"/>
      <c r="X87" s="631"/>
      <c r="Y87" s="631"/>
      <c r="Z87" s="631"/>
      <c r="AA87" s="631"/>
      <c r="AB87" s="631"/>
      <c r="AC87" s="631"/>
    </row>
    <row r="88" spans="4:29" s="467" customFormat="1" x14ac:dyDescent="0.2">
      <c r="D88" s="637"/>
      <c r="E88" s="631"/>
      <c r="F88" s="631"/>
      <c r="G88" s="631"/>
      <c r="H88" s="631"/>
      <c r="I88" s="631"/>
      <c r="J88" s="631"/>
      <c r="K88" s="631"/>
      <c r="L88" s="637"/>
      <c r="M88" s="910"/>
      <c r="N88" s="910"/>
      <c r="O88" s="910"/>
      <c r="P88" s="910"/>
      <c r="Q88" s="910"/>
      <c r="R88" s="910"/>
      <c r="S88" s="910"/>
      <c r="T88" s="637"/>
      <c r="U88" s="631"/>
      <c r="V88" s="631"/>
      <c r="W88" s="631"/>
      <c r="X88" s="631"/>
      <c r="Y88" s="631"/>
      <c r="Z88" s="631"/>
      <c r="AA88" s="631"/>
      <c r="AB88" s="631"/>
      <c r="AC88" s="631"/>
    </row>
    <row r="89" spans="4:29" s="467" customFormat="1" x14ac:dyDescent="0.2">
      <c r="D89" s="637"/>
      <c r="E89" s="631"/>
      <c r="F89" s="631"/>
      <c r="G89" s="631"/>
      <c r="H89" s="631"/>
      <c r="I89" s="631"/>
      <c r="J89" s="631"/>
      <c r="K89" s="631"/>
      <c r="L89" s="637"/>
      <c r="M89" s="910"/>
      <c r="N89" s="910"/>
      <c r="O89" s="910"/>
      <c r="P89" s="910"/>
      <c r="Q89" s="910"/>
      <c r="R89" s="910"/>
      <c r="S89" s="910"/>
      <c r="T89" s="637"/>
      <c r="U89" s="631"/>
      <c r="V89" s="631"/>
      <c r="W89" s="631"/>
      <c r="X89" s="631"/>
      <c r="Y89" s="631"/>
      <c r="Z89" s="631"/>
      <c r="AA89" s="631"/>
      <c r="AB89" s="631"/>
      <c r="AC89" s="631"/>
    </row>
    <row r="90" spans="4:29" s="467" customFormat="1" x14ac:dyDescent="0.2">
      <c r="D90" s="637"/>
      <c r="E90" s="631"/>
      <c r="F90" s="631"/>
      <c r="G90" s="631"/>
      <c r="H90" s="631"/>
      <c r="I90" s="631"/>
      <c r="J90" s="631"/>
      <c r="K90" s="631"/>
      <c r="L90" s="637"/>
      <c r="M90" s="910"/>
      <c r="N90" s="910"/>
      <c r="O90" s="910"/>
      <c r="P90" s="910"/>
      <c r="Q90" s="910"/>
      <c r="R90" s="910"/>
      <c r="S90" s="910"/>
      <c r="T90" s="637"/>
      <c r="U90" s="631"/>
      <c r="V90" s="631"/>
      <c r="W90" s="631"/>
      <c r="X90" s="631"/>
      <c r="Y90" s="631"/>
      <c r="Z90" s="631"/>
      <c r="AA90" s="631"/>
      <c r="AB90" s="631"/>
      <c r="AC90" s="631"/>
    </row>
    <row r="91" spans="4:29" s="467" customFormat="1" x14ac:dyDescent="0.2">
      <c r="D91" s="637"/>
      <c r="E91" s="631"/>
      <c r="F91" s="631"/>
      <c r="G91" s="631"/>
      <c r="H91" s="631"/>
      <c r="I91" s="631"/>
      <c r="J91" s="631"/>
      <c r="K91" s="631"/>
      <c r="L91" s="637"/>
      <c r="M91" s="910"/>
      <c r="N91" s="910"/>
      <c r="O91" s="910"/>
      <c r="P91" s="910"/>
      <c r="Q91" s="910"/>
      <c r="R91" s="910"/>
      <c r="S91" s="910"/>
      <c r="T91" s="637"/>
      <c r="U91" s="631"/>
      <c r="V91" s="631"/>
      <c r="W91" s="631"/>
      <c r="X91" s="631"/>
      <c r="Y91" s="631"/>
      <c r="Z91" s="631"/>
      <c r="AA91" s="631"/>
      <c r="AB91" s="631"/>
      <c r="AC91" s="631"/>
    </row>
    <row r="92" spans="4:29" s="467" customFormat="1" x14ac:dyDescent="0.2">
      <c r="D92" s="637"/>
      <c r="E92" s="631"/>
      <c r="F92" s="631"/>
      <c r="G92" s="631"/>
      <c r="H92" s="631"/>
      <c r="I92" s="631"/>
      <c r="J92" s="631"/>
      <c r="K92" s="631"/>
      <c r="L92" s="637"/>
      <c r="M92" s="910"/>
      <c r="N92" s="910"/>
      <c r="O92" s="910"/>
      <c r="P92" s="910"/>
      <c r="Q92" s="910"/>
      <c r="R92" s="910"/>
      <c r="S92" s="910"/>
      <c r="T92" s="637"/>
      <c r="U92" s="631"/>
      <c r="V92" s="631"/>
      <c r="W92" s="631"/>
      <c r="X92" s="631"/>
      <c r="Y92" s="631"/>
      <c r="Z92" s="631"/>
      <c r="AA92" s="631"/>
      <c r="AB92" s="631"/>
      <c r="AC92" s="631"/>
    </row>
    <row r="93" spans="4:29" s="467" customFormat="1" x14ac:dyDescent="0.2">
      <c r="D93" s="637"/>
      <c r="E93" s="631"/>
      <c r="F93" s="631"/>
      <c r="G93" s="631"/>
      <c r="H93" s="631"/>
      <c r="I93" s="631"/>
      <c r="J93" s="631"/>
      <c r="K93" s="631"/>
      <c r="L93" s="637"/>
      <c r="M93" s="910"/>
      <c r="N93" s="910"/>
      <c r="O93" s="910"/>
      <c r="P93" s="910"/>
      <c r="Q93" s="910"/>
      <c r="R93" s="910"/>
      <c r="S93" s="910"/>
      <c r="T93" s="637"/>
      <c r="U93" s="631"/>
      <c r="V93" s="631"/>
      <c r="W93" s="631"/>
      <c r="X93" s="631"/>
      <c r="Y93" s="631"/>
      <c r="Z93" s="631"/>
      <c r="AA93" s="631"/>
      <c r="AB93" s="631"/>
      <c r="AC93" s="631"/>
    </row>
    <row r="94" spans="4:29" s="467" customFormat="1" x14ac:dyDescent="0.2">
      <c r="D94" s="637"/>
      <c r="E94" s="631"/>
      <c r="F94" s="631"/>
      <c r="G94" s="631"/>
      <c r="H94" s="631"/>
      <c r="I94" s="631"/>
      <c r="J94" s="631"/>
      <c r="K94" s="631"/>
      <c r="L94" s="637"/>
      <c r="M94" s="910"/>
      <c r="N94" s="910"/>
      <c r="O94" s="910"/>
      <c r="P94" s="910"/>
      <c r="Q94" s="910"/>
      <c r="R94" s="910"/>
      <c r="S94" s="910"/>
      <c r="T94" s="637"/>
      <c r="U94" s="631"/>
      <c r="V94" s="631"/>
      <c r="W94" s="631"/>
      <c r="X94" s="631"/>
      <c r="Y94" s="631"/>
      <c r="Z94" s="631"/>
      <c r="AA94" s="631"/>
      <c r="AB94" s="631"/>
      <c r="AC94" s="631"/>
    </row>
    <row r="95" spans="4:29" s="467" customFormat="1" x14ac:dyDescent="0.2">
      <c r="D95" s="637"/>
      <c r="E95" s="631"/>
      <c r="F95" s="631"/>
      <c r="G95" s="631"/>
      <c r="H95" s="631"/>
      <c r="I95" s="631"/>
      <c r="J95" s="631"/>
      <c r="K95" s="631"/>
      <c r="L95" s="637"/>
      <c r="M95" s="910"/>
      <c r="N95" s="910"/>
      <c r="O95" s="910"/>
      <c r="P95" s="910"/>
      <c r="Q95" s="910"/>
      <c r="R95" s="910"/>
      <c r="S95" s="910"/>
      <c r="T95" s="637"/>
      <c r="U95" s="631"/>
      <c r="V95" s="631"/>
      <c r="W95" s="631"/>
      <c r="X95" s="631"/>
      <c r="Y95" s="631"/>
      <c r="Z95" s="631"/>
      <c r="AA95" s="631"/>
      <c r="AB95" s="631"/>
      <c r="AC95" s="631"/>
    </row>
    <row r="96" spans="4:29" s="467" customFormat="1" x14ac:dyDescent="0.2">
      <c r="D96" s="637"/>
      <c r="E96" s="631"/>
      <c r="F96" s="631"/>
      <c r="G96" s="631"/>
      <c r="H96" s="631"/>
      <c r="I96" s="631"/>
      <c r="J96" s="631"/>
      <c r="K96" s="631"/>
      <c r="L96" s="637"/>
      <c r="M96" s="910"/>
      <c r="N96" s="910"/>
      <c r="O96" s="910"/>
      <c r="P96" s="910"/>
      <c r="Q96" s="910"/>
      <c r="R96" s="910"/>
      <c r="S96" s="910"/>
      <c r="T96" s="637"/>
      <c r="U96" s="631"/>
      <c r="V96" s="631"/>
      <c r="W96" s="631"/>
      <c r="X96" s="631"/>
      <c r="Y96" s="631"/>
      <c r="Z96" s="631"/>
      <c r="AA96" s="631"/>
      <c r="AB96" s="631"/>
      <c r="AC96" s="631"/>
    </row>
    <row r="97" spans="4:29" s="467" customFormat="1" x14ac:dyDescent="0.2">
      <c r="D97" s="637"/>
      <c r="E97" s="631"/>
      <c r="F97" s="631"/>
      <c r="G97" s="631"/>
      <c r="H97" s="631"/>
      <c r="I97" s="631"/>
      <c r="J97" s="631"/>
      <c r="K97" s="631"/>
      <c r="L97" s="637"/>
      <c r="M97" s="910"/>
      <c r="N97" s="910"/>
      <c r="O97" s="910"/>
      <c r="P97" s="910"/>
      <c r="Q97" s="910"/>
      <c r="R97" s="910"/>
      <c r="S97" s="910"/>
      <c r="T97" s="637"/>
      <c r="U97" s="631"/>
      <c r="V97" s="631"/>
      <c r="W97" s="631"/>
      <c r="X97" s="631"/>
      <c r="Y97" s="631"/>
      <c r="Z97" s="631"/>
      <c r="AA97" s="631"/>
      <c r="AB97" s="631"/>
      <c r="AC97" s="631"/>
    </row>
    <row r="98" spans="4:29" s="467" customFormat="1" x14ac:dyDescent="0.2">
      <c r="D98" s="637"/>
      <c r="E98" s="631"/>
      <c r="F98" s="631"/>
      <c r="G98" s="631"/>
      <c r="H98" s="631"/>
      <c r="I98" s="631"/>
      <c r="J98" s="631"/>
      <c r="K98" s="631"/>
      <c r="L98" s="637"/>
      <c r="M98" s="910"/>
      <c r="N98" s="910"/>
      <c r="O98" s="910"/>
      <c r="P98" s="910"/>
      <c r="Q98" s="910"/>
      <c r="R98" s="910"/>
      <c r="S98" s="910"/>
      <c r="T98" s="637"/>
      <c r="U98" s="631"/>
      <c r="V98" s="631"/>
      <c r="W98" s="631"/>
      <c r="X98" s="631"/>
      <c r="Y98" s="631"/>
      <c r="Z98" s="631"/>
      <c r="AA98" s="631"/>
      <c r="AB98" s="631"/>
      <c r="AC98" s="631"/>
    </row>
    <row r="99" spans="4:29" s="467" customFormat="1" x14ac:dyDescent="0.2">
      <c r="D99" s="637"/>
      <c r="E99" s="631"/>
      <c r="F99" s="631"/>
      <c r="G99" s="631"/>
      <c r="H99" s="631"/>
      <c r="I99" s="631"/>
      <c r="J99" s="631"/>
      <c r="K99" s="631"/>
      <c r="L99" s="637"/>
      <c r="M99" s="910"/>
      <c r="N99" s="910"/>
      <c r="O99" s="910"/>
      <c r="P99" s="910"/>
      <c r="Q99" s="910"/>
      <c r="R99" s="910"/>
      <c r="S99" s="910"/>
      <c r="T99" s="637"/>
      <c r="U99" s="631"/>
      <c r="V99" s="631"/>
      <c r="W99" s="631"/>
      <c r="X99" s="631"/>
      <c r="Y99" s="631"/>
      <c r="Z99" s="631"/>
      <c r="AA99" s="631"/>
      <c r="AB99" s="631"/>
      <c r="AC99" s="631"/>
    </row>
    <row r="100" spans="4:29" s="467" customFormat="1" x14ac:dyDescent="0.2">
      <c r="D100" s="637"/>
      <c r="E100" s="631"/>
      <c r="F100" s="631"/>
      <c r="G100" s="631"/>
      <c r="H100" s="631"/>
      <c r="I100" s="631"/>
      <c r="J100" s="631"/>
      <c r="K100" s="631"/>
      <c r="L100" s="637"/>
      <c r="M100" s="910"/>
      <c r="N100" s="910"/>
      <c r="O100" s="910"/>
      <c r="P100" s="910"/>
      <c r="Q100" s="910"/>
      <c r="R100" s="910"/>
      <c r="S100" s="910"/>
      <c r="T100" s="637"/>
      <c r="U100" s="631"/>
      <c r="V100" s="631"/>
      <c r="W100" s="631"/>
      <c r="X100" s="631"/>
      <c r="Y100" s="631"/>
      <c r="Z100" s="631"/>
      <c r="AA100" s="631"/>
      <c r="AB100" s="631"/>
      <c r="AC100" s="631"/>
    </row>
    <row r="101" spans="4:29" s="467" customFormat="1" x14ac:dyDescent="0.2">
      <c r="D101" s="637"/>
      <c r="E101" s="631"/>
      <c r="F101" s="631"/>
      <c r="G101" s="631"/>
      <c r="H101" s="631"/>
      <c r="I101" s="631"/>
      <c r="J101" s="631"/>
      <c r="K101" s="631"/>
      <c r="L101" s="637"/>
      <c r="M101" s="910"/>
      <c r="N101" s="910"/>
      <c r="O101" s="910"/>
      <c r="P101" s="910"/>
      <c r="Q101" s="910"/>
      <c r="R101" s="910"/>
      <c r="S101" s="910"/>
      <c r="T101" s="637"/>
      <c r="U101" s="631"/>
      <c r="V101" s="631"/>
      <c r="W101" s="631"/>
      <c r="X101" s="631"/>
      <c r="Y101" s="631"/>
      <c r="Z101" s="631"/>
      <c r="AA101" s="631"/>
      <c r="AB101" s="631"/>
      <c r="AC101" s="631"/>
    </row>
    <row r="102" spans="4:29" s="467" customFormat="1" x14ac:dyDescent="0.2">
      <c r="D102" s="637"/>
      <c r="E102" s="631"/>
      <c r="F102" s="631"/>
      <c r="G102" s="631"/>
      <c r="H102" s="631"/>
      <c r="I102" s="631"/>
      <c r="J102" s="631"/>
      <c r="K102" s="631"/>
      <c r="L102" s="637"/>
      <c r="M102" s="910"/>
      <c r="N102" s="910"/>
      <c r="O102" s="910"/>
      <c r="P102" s="910"/>
      <c r="Q102" s="910"/>
      <c r="R102" s="910"/>
      <c r="S102" s="910"/>
      <c r="T102" s="637"/>
      <c r="U102" s="631"/>
      <c r="V102" s="631"/>
      <c r="W102" s="631"/>
      <c r="X102" s="631"/>
      <c r="Y102" s="631"/>
      <c r="Z102" s="631"/>
      <c r="AA102" s="631"/>
      <c r="AB102" s="631"/>
      <c r="AC102" s="631"/>
    </row>
    <row r="103" spans="4:29" s="467" customFormat="1" x14ac:dyDescent="0.2">
      <c r="D103" s="637"/>
      <c r="E103" s="631"/>
      <c r="F103" s="631"/>
      <c r="G103" s="631"/>
      <c r="H103" s="631"/>
      <c r="I103" s="631"/>
      <c r="J103" s="631"/>
      <c r="K103" s="631"/>
      <c r="L103" s="637"/>
      <c r="M103" s="910"/>
      <c r="N103" s="910"/>
      <c r="O103" s="910"/>
      <c r="P103" s="910"/>
      <c r="Q103" s="910"/>
      <c r="R103" s="910"/>
      <c r="S103" s="910"/>
      <c r="T103" s="637"/>
      <c r="U103" s="631"/>
      <c r="V103" s="631"/>
      <c r="W103" s="631"/>
      <c r="X103" s="631"/>
      <c r="Y103" s="631"/>
      <c r="Z103" s="631"/>
      <c r="AA103" s="631"/>
      <c r="AB103" s="631"/>
      <c r="AC103" s="631"/>
    </row>
    <row r="104" spans="4:29" s="467" customFormat="1" x14ac:dyDescent="0.2">
      <c r="D104" s="637"/>
      <c r="E104" s="631"/>
      <c r="F104" s="631"/>
      <c r="G104" s="631"/>
      <c r="H104" s="631"/>
      <c r="I104" s="631"/>
      <c r="J104" s="631"/>
      <c r="K104" s="631"/>
      <c r="L104" s="637"/>
      <c r="M104" s="910"/>
      <c r="N104" s="910"/>
      <c r="O104" s="910"/>
      <c r="P104" s="910"/>
      <c r="Q104" s="910"/>
      <c r="R104" s="910"/>
      <c r="S104" s="910"/>
      <c r="T104" s="637"/>
      <c r="U104" s="631"/>
      <c r="V104" s="631"/>
      <c r="W104" s="631"/>
      <c r="X104" s="631"/>
      <c r="Y104" s="631"/>
      <c r="Z104" s="631"/>
      <c r="AA104" s="631"/>
      <c r="AB104" s="631"/>
      <c r="AC104" s="631"/>
    </row>
    <row r="105" spans="4:29" s="467" customFormat="1" x14ac:dyDescent="0.2">
      <c r="D105" s="637"/>
      <c r="E105" s="631"/>
      <c r="F105" s="631"/>
      <c r="G105" s="631"/>
      <c r="H105" s="631"/>
      <c r="I105" s="631"/>
      <c r="J105" s="631"/>
      <c r="K105" s="631"/>
      <c r="L105" s="637"/>
      <c r="M105" s="910"/>
      <c r="N105" s="910"/>
      <c r="O105" s="910"/>
      <c r="P105" s="910"/>
      <c r="Q105" s="910"/>
      <c r="R105" s="910"/>
      <c r="S105" s="910"/>
      <c r="T105" s="637"/>
      <c r="U105" s="631"/>
      <c r="V105" s="631"/>
      <c r="W105" s="631"/>
      <c r="X105" s="631"/>
      <c r="Y105" s="631"/>
      <c r="Z105" s="631"/>
      <c r="AA105" s="631"/>
      <c r="AB105" s="631"/>
      <c r="AC105" s="631"/>
    </row>
    <row r="106" spans="4:29" s="467" customFormat="1" x14ac:dyDescent="0.2">
      <c r="D106" s="637"/>
      <c r="E106" s="631"/>
      <c r="F106" s="631"/>
      <c r="G106" s="631"/>
      <c r="H106" s="631"/>
      <c r="I106" s="631"/>
      <c r="J106" s="631"/>
      <c r="K106" s="631"/>
      <c r="L106" s="637"/>
      <c r="M106" s="910"/>
      <c r="N106" s="910"/>
      <c r="O106" s="910"/>
      <c r="P106" s="910"/>
      <c r="Q106" s="910"/>
      <c r="R106" s="910"/>
      <c r="S106" s="910"/>
      <c r="T106" s="637"/>
      <c r="U106" s="631"/>
      <c r="V106" s="631"/>
      <c r="W106" s="631"/>
      <c r="X106" s="631"/>
      <c r="Y106" s="631"/>
      <c r="Z106" s="631"/>
      <c r="AA106" s="631"/>
      <c r="AB106" s="631"/>
      <c r="AC106" s="631"/>
    </row>
    <row r="107" spans="4:29" s="467" customFormat="1" x14ac:dyDescent="0.2">
      <c r="D107" s="637"/>
      <c r="E107" s="631"/>
      <c r="F107" s="631"/>
      <c r="G107" s="631"/>
      <c r="H107" s="631"/>
      <c r="I107" s="631"/>
      <c r="J107" s="631"/>
      <c r="K107" s="631"/>
      <c r="L107" s="637"/>
      <c r="M107" s="910"/>
      <c r="N107" s="910"/>
      <c r="O107" s="910"/>
      <c r="P107" s="910"/>
      <c r="Q107" s="910"/>
      <c r="R107" s="910"/>
      <c r="S107" s="910"/>
      <c r="T107" s="637"/>
      <c r="U107" s="631"/>
      <c r="V107" s="631"/>
      <c r="W107" s="631"/>
      <c r="X107" s="631"/>
      <c r="Y107" s="631"/>
      <c r="Z107" s="631"/>
      <c r="AA107" s="631"/>
      <c r="AB107" s="631"/>
      <c r="AC107" s="631"/>
    </row>
    <row r="108" spans="4:29" s="467" customFormat="1" x14ac:dyDescent="0.2">
      <c r="D108" s="637"/>
      <c r="E108" s="631"/>
      <c r="F108" s="631"/>
      <c r="G108" s="631"/>
      <c r="H108" s="631"/>
      <c r="I108" s="631"/>
      <c r="J108" s="631"/>
      <c r="K108" s="631"/>
      <c r="L108" s="637"/>
      <c r="M108" s="910"/>
      <c r="N108" s="910"/>
      <c r="O108" s="910"/>
      <c r="P108" s="910"/>
      <c r="Q108" s="910"/>
      <c r="R108" s="910"/>
      <c r="S108" s="910"/>
      <c r="T108" s="637"/>
      <c r="U108" s="631"/>
      <c r="V108" s="631"/>
      <c r="W108" s="631"/>
      <c r="X108" s="631"/>
      <c r="Y108" s="631"/>
      <c r="Z108" s="631"/>
      <c r="AA108" s="631"/>
      <c r="AB108" s="631"/>
      <c r="AC108" s="631"/>
    </row>
    <row r="109" spans="4:29" s="467" customFormat="1" x14ac:dyDescent="0.2">
      <c r="D109" s="637"/>
      <c r="E109" s="631"/>
      <c r="F109" s="631"/>
      <c r="G109" s="631"/>
      <c r="H109" s="631"/>
      <c r="I109" s="631"/>
      <c r="J109" s="631"/>
      <c r="K109" s="631"/>
      <c r="L109" s="637"/>
      <c r="M109" s="910"/>
      <c r="N109" s="910"/>
      <c r="O109" s="910"/>
      <c r="P109" s="910"/>
      <c r="Q109" s="910"/>
      <c r="R109" s="910"/>
      <c r="S109" s="910"/>
      <c r="T109" s="637"/>
      <c r="U109" s="631"/>
      <c r="V109" s="631"/>
      <c r="W109" s="631"/>
      <c r="X109" s="631"/>
      <c r="Y109" s="631"/>
      <c r="Z109" s="631"/>
      <c r="AA109" s="631"/>
      <c r="AB109" s="631"/>
      <c r="AC109" s="631"/>
    </row>
    <row r="110" spans="4:29" s="467" customFormat="1" x14ac:dyDescent="0.2">
      <c r="D110" s="637"/>
      <c r="E110" s="631"/>
      <c r="F110" s="631"/>
      <c r="G110" s="631"/>
      <c r="H110" s="631"/>
      <c r="I110" s="631"/>
      <c r="J110" s="631"/>
      <c r="K110" s="631"/>
      <c r="L110" s="637"/>
      <c r="M110" s="910"/>
      <c r="N110" s="910"/>
      <c r="O110" s="910"/>
      <c r="P110" s="910"/>
      <c r="Q110" s="910"/>
      <c r="R110" s="910"/>
      <c r="S110" s="910"/>
      <c r="T110" s="637"/>
      <c r="U110" s="631"/>
      <c r="V110" s="631"/>
      <c r="W110" s="631"/>
      <c r="X110" s="631"/>
      <c r="Y110" s="631"/>
      <c r="Z110" s="631"/>
      <c r="AA110" s="631"/>
      <c r="AB110" s="631"/>
      <c r="AC110" s="631"/>
    </row>
    <row r="111" spans="4:29" s="467" customFormat="1" x14ac:dyDescent="0.2">
      <c r="D111" s="637"/>
      <c r="E111" s="631"/>
      <c r="F111" s="631"/>
      <c r="G111" s="631"/>
      <c r="H111" s="631"/>
      <c r="I111" s="631"/>
      <c r="J111" s="631"/>
      <c r="K111" s="631"/>
      <c r="L111" s="637"/>
      <c r="M111" s="910"/>
      <c r="N111" s="910"/>
      <c r="O111" s="910"/>
      <c r="P111" s="910"/>
      <c r="Q111" s="910"/>
      <c r="R111" s="910"/>
      <c r="S111" s="910"/>
      <c r="T111" s="637"/>
      <c r="U111" s="631"/>
      <c r="V111" s="631"/>
      <c r="W111" s="631"/>
      <c r="X111" s="631"/>
      <c r="Y111" s="631"/>
      <c r="Z111" s="631"/>
      <c r="AA111" s="631"/>
      <c r="AB111" s="631"/>
      <c r="AC111" s="631"/>
    </row>
    <row r="112" spans="4:29" s="467" customFormat="1" x14ac:dyDescent="0.2">
      <c r="D112" s="637"/>
      <c r="E112" s="631"/>
      <c r="F112" s="631"/>
      <c r="G112" s="631"/>
      <c r="H112" s="631"/>
      <c r="I112" s="631"/>
      <c r="J112" s="631"/>
      <c r="K112" s="631"/>
      <c r="L112" s="637"/>
      <c r="M112" s="910"/>
      <c r="N112" s="910"/>
      <c r="O112" s="910"/>
      <c r="P112" s="910"/>
      <c r="Q112" s="910"/>
      <c r="R112" s="910"/>
      <c r="S112" s="910"/>
      <c r="T112" s="637"/>
      <c r="U112" s="631"/>
      <c r="V112" s="631"/>
      <c r="W112" s="631"/>
      <c r="X112" s="631"/>
      <c r="Y112" s="631"/>
      <c r="Z112" s="631"/>
      <c r="AA112" s="631"/>
      <c r="AB112" s="631"/>
      <c r="AC112" s="631"/>
    </row>
    <row r="113" spans="4:29" s="467" customFormat="1" x14ac:dyDescent="0.2">
      <c r="D113" s="637"/>
      <c r="E113" s="631"/>
      <c r="F113" s="631"/>
      <c r="G113" s="631"/>
      <c r="H113" s="631"/>
      <c r="I113" s="631"/>
      <c r="J113" s="631"/>
      <c r="K113" s="631"/>
      <c r="L113" s="637"/>
      <c r="M113" s="910"/>
      <c r="N113" s="910"/>
      <c r="O113" s="910"/>
      <c r="P113" s="910"/>
      <c r="Q113" s="910"/>
      <c r="R113" s="910"/>
      <c r="S113" s="910"/>
      <c r="T113" s="637"/>
      <c r="U113" s="631"/>
      <c r="V113" s="631"/>
      <c r="W113" s="631"/>
      <c r="X113" s="631"/>
      <c r="Y113" s="631"/>
      <c r="Z113" s="631"/>
      <c r="AA113" s="631"/>
      <c r="AB113" s="631"/>
      <c r="AC113" s="631"/>
    </row>
    <row r="114" spans="4:29" s="467" customFormat="1" x14ac:dyDescent="0.2">
      <c r="D114" s="637"/>
      <c r="E114" s="631"/>
      <c r="F114" s="631"/>
      <c r="G114" s="631"/>
      <c r="H114" s="631"/>
      <c r="I114" s="631"/>
      <c r="J114" s="631"/>
      <c r="K114" s="631"/>
      <c r="L114" s="637"/>
      <c r="M114" s="910"/>
      <c r="N114" s="910"/>
      <c r="O114" s="910"/>
      <c r="P114" s="910"/>
      <c r="Q114" s="910"/>
      <c r="R114" s="910"/>
      <c r="S114" s="910"/>
      <c r="T114" s="637"/>
      <c r="U114" s="631"/>
      <c r="V114" s="631"/>
      <c r="W114" s="631"/>
      <c r="X114" s="631"/>
      <c r="Y114" s="631"/>
      <c r="Z114" s="631"/>
      <c r="AA114" s="631"/>
      <c r="AB114" s="631"/>
      <c r="AC114" s="631"/>
    </row>
    <row r="115" spans="4:29" s="467" customFormat="1" x14ac:dyDescent="0.2">
      <c r="D115" s="637"/>
      <c r="E115" s="631"/>
      <c r="F115" s="631"/>
      <c r="G115" s="631"/>
      <c r="H115" s="631"/>
      <c r="I115" s="631"/>
      <c r="J115" s="631"/>
      <c r="K115" s="631"/>
      <c r="L115" s="637"/>
      <c r="M115" s="910"/>
      <c r="N115" s="910"/>
      <c r="O115" s="910"/>
      <c r="P115" s="910"/>
      <c r="Q115" s="910"/>
      <c r="R115" s="910"/>
      <c r="S115" s="910"/>
      <c r="T115" s="637"/>
      <c r="U115" s="631"/>
      <c r="V115" s="631"/>
      <c r="W115" s="631"/>
      <c r="X115" s="631"/>
      <c r="Y115" s="631"/>
      <c r="Z115" s="631"/>
      <c r="AA115" s="631"/>
      <c r="AB115" s="631"/>
      <c r="AC115" s="631"/>
    </row>
    <row r="116" spans="4:29" s="467" customFormat="1" x14ac:dyDescent="0.2">
      <c r="D116" s="637"/>
      <c r="E116" s="631"/>
      <c r="F116" s="631"/>
      <c r="G116" s="631"/>
      <c r="H116" s="631"/>
      <c r="I116" s="631"/>
      <c r="J116" s="631"/>
      <c r="K116" s="631"/>
      <c r="L116" s="637"/>
      <c r="M116" s="910"/>
      <c r="N116" s="910"/>
      <c r="O116" s="910"/>
      <c r="P116" s="910"/>
      <c r="Q116" s="910"/>
      <c r="R116" s="910"/>
      <c r="S116" s="910"/>
      <c r="T116" s="637"/>
      <c r="U116" s="631"/>
      <c r="V116" s="631"/>
      <c r="W116" s="631"/>
      <c r="X116" s="631"/>
      <c r="Y116" s="631"/>
      <c r="Z116" s="631"/>
      <c r="AA116" s="631"/>
      <c r="AB116" s="631"/>
      <c r="AC116" s="631"/>
    </row>
    <row r="117" spans="4:29" s="467" customFormat="1" x14ac:dyDescent="0.2">
      <c r="D117" s="637"/>
      <c r="E117" s="631"/>
      <c r="F117" s="631"/>
      <c r="G117" s="631"/>
      <c r="H117" s="631"/>
      <c r="I117" s="631"/>
      <c r="J117" s="631"/>
      <c r="K117" s="631"/>
      <c r="L117" s="637"/>
      <c r="M117" s="910"/>
      <c r="N117" s="910"/>
      <c r="O117" s="910"/>
      <c r="P117" s="910"/>
      <c r="Q117" s="910"/>
      <c r="R117" s="910"/>
      <c r="S117" s="910"/>
      <c r="T117" s="637"/>
      <c r="U117" s="631"/>
      <c r="V117" s="631"/>
      <c r="W117" s="631"/>
      <c r="X117" s="631"/>
      <c r="Y117" s="631"/>
      <c r="Z117" s="631"/>
      <c r="AA117" s="631"/>
      <c r="AB117" s="631"/>
      <c r="AC117" s="631"/>
    </row>
    <row r="118" spans="4:29" s="467" customFormat="1" x14ac:dyDescent="0.2">
      <c r="D118" s="637"/>
      <c r="E118" s="631"/>
      <c r="F118" s="631"/>
      <c r="G118" s="631"/>
      <c r="H118" s="631"/>
      <c r="I118" s="631"/>
      <c r="J118" s="631"/>
      <c r="K118" s="631"/>
      <c r="L118" s="637"/>
      <c r="M118" s="910"/>
      <c r="N118" s="910"/>
      <c r="O118" s="910"/>
      <c r="P118" s="910"/>
      <c r="Q118" s="910"/>
      <c r="R118" s="910"/>
      <c r="S118" s="910"/>
      <c r="T118" s="637"/>
      <c r="U118" s="631"/>
      <c r="V118" s="631"/>
      <c r="W118" s="631"/>
      <c r="X118" s="631"/>
      <c r="Y118" s="631"/>
      <c r="Z118" s="631"/>
      <c r="AA118" s="631"/>
      <c r="AB118" s="631"/>
      <c r="AC118" s="631"/>
    </row>
    <row r="119" spans="4:29" s="467" customFormat="1" x14ac:dyDescent="0.2">
      <c r="D119" s="637"/>
      <c r="E119" s="631"/>
      <c r="F119" s="631"/>
      <c r="G119" s="631"/>
      <c r="H119" s="631"/>
      <c r="I119" s="631"/>
      <c r="J119" s="631"/>
      <c r="K119" s="631"/>
      <c r="L119" s="637"/>
      <c r="M119" s="910"/>
      <c r="N119" s="910"/>
      <c r="O119" s="910"/>
      <c r="P119" s="910"/>
      <c r="Q119" s="910"/>
      <c r="R119" s="910"/>
      <c r="S119" s="910"/>
      <c r="T119" s="637"/>
      <c r="U119" s="631"/>
      <c r="V119" s="631"/>
      <c r="W119" s="631"/>
      <c r="X119" s="631"/>
      <c r="Y119" s="631"/>
      <c r="Z119" s="631"/>
      <c r="AA119" s="631"/>
      <c r="AB119" s="631"/>
      <c r="AC119" s="631"/>
    </row>
    <row r="120" spans="4:29" s="467" customFormat="1" x14ac:dyDescent="0.2">
      <c r="D120" s="637"/>
      <c r="E120" s="631"/>
      <c r="F120" s="631"/>
      <c r="G120" s="631"/>
      <c r="H120" s="631"/>
      <c r="I120" s="631"/>
      <c r="J120" s="631"/>
      <c r="K120" s="631"/>
      <c r="L120" s="637"/>
      <c r="M120" s="910"/>
      <c r="N120" s="910"/>
      <c r="O120" s="910"/>
      <c r="P120" s="910"/>
      <c r="Q120" s="910"/>
      <c r="R120" s="910"/>
      <c r="S120" s="910"/>
      <c r="T120" s="637"/>
      <c r="U120" s="631"/>
      <c r="V120" s="631"/>
      <c r="W120" s="631"/>
      <c r="X120" s="631"/>
      <c r="Y120" s="631"/>
      <c r="Z120" s="631"/>
      <c r="AA120" s="631"/>
      <c r="AB120" s="631"/>
      <c r="AC120" s="631"/>
    </row>
    <row r="121" spans="4:29" s="467" customFormat="1" x14ac:dyDescent="0.2">
      <c r="D121" s="637"/>
      <c r="E121" s="631"/>
      <c r="F121" s="631"/>
      <c r="G121" s="631"/>
      <c r="H121" s="631"/>
      <c r="I121" s="631"/>
      <c r="J121" s="631"/>
      <c r="K121" s="631"/>
      <c r="L121" s="637"/>
      <c r="M121" s="910"/>
      <c r="N121" s="910"/>
      <c r="O121" s="910"/>
      <c r="P121" s="910"/>
      <c r="Q121" s="910"/>
      <c r="R121" s="910"/>
      <c r="S121" s="910"/>
      <c r="T121" s="637"/>
      <c r="U121" s="631"/>
      <c r="V121" s="631"/>
      <c r="W121" s="631"/>
      <c r="X121" s="631"/>
      <c r="Y121" s="631"/>
      <c r="Z121" s="631"/>
      <c r="AA121" s="631"/>
      <c r="AB121" s="631"/>
      <c r="AC121" s="631"/>
    </row>
    <row r="122" spans="4:29" s="467" customFormat="1" x14ac:dyDescent="0.2">
      <c r="D122" s="637"/>
      <c r="E122" s="631"/>
      <c r="F122" s="631"/>
      <c r="G122" s="631"/>
      <c r="H122" s="631"/>
      <c r="I122" s="631"/>
      <c r="J122" s="631"/>
      <c r="K122" s="631"/>
      <c r="L122" s="637"/>
      <c r="M122" s="910"/>
      <c r="N122" s="910"/>
      <c r="O122" s="910"/>
      <c r="P122" s="910"/>
      <c r="Q122" s="910"/>
      <c r="R122" s="910"/>
      <c r="S122" s="910"/>
      <c r="T122" s="637"/>
      <c r="U122" s="631"/>
      <c r="V122" s="631"/>
      <c r="W122" s="631"/>
      <c r="X122" s="631"/>
      <c r="Y122" s="631"/>
      <c r="Z122" s="631"/>
      <c r="AA122" s="631"/>
      <c r="AB122" s="631"/>
      <c r="AC122" s="631"/>
    </row>
    <row r="123" spans="4:29" s="467" customFormat="1" x14ac:dyDescent="0.2">
      <c r="D123" s="637"/>
      <c r="E123" s="631"/>
      <c r="F123" s="631"/>
      <c r="G123" s="631"/>
      <c r="H123" s="631"/>
      <c r="I123" s="631"/>
      <c r="J123" s="631"/>
      <c r="K123" s="631"/>
      <c r="L123" s="637"/>
      <c r="M123" s="910"/>
      <c r="N123" s="910"/>
      <c r="O123" s="910"/>
      <c r="P123" s="910"/>
      <c r="Q123" s="910"/>
      <c r="R123" s="910"/>
      <c r="S123" s="910"/>
      <c r="T123" s="637"/>
      <c r="U123" s="631"/>
      <c r="V123" s="631"/>
      <c r="W123" s="631"/>
      <c r="X123" s="631"/>
      <c r="Y123" s="631"/>
      <c r="Z123" s="631"/>
      <c r="AA123" s="631"/>
      <c r="AB123" s="631"/>
      <c r="AC123" s="631"/>
    </row>
    <row r="124" spans="4:29" s="467" customFormat="1" x14ac:dyDescent="0.2">
      <c r="D124" s="637"/>
      <c r="E124" s="631"/>
      <c r="F124" s="631"/>
      <c r="G124" s="631"/>
      <c r="H124" s="631"/>
      <c r="I124" s="631"/>
      <c r="J124" s="631"/>
      <c r="K124" s="631"/>
      <c r="L124" s="637"/>
      <c r="M124" s="910"/>
      <c r="N124" s="910"/>
      <c r="O124" s="910"/>
      <c r="P124" s="910"/>
      <c r="Q124" s="910"/>
      <c r="R124" s="910"/>
      <c r="S124" s="910"/>
      <c r="T124" s="637"/>
      <c r="U124" s="631"/>
      <c r="V124" s="631"/>
      <c r="W124" s="631"/>
      <c r="X124" s="631"/>
      <c r="Y124" s="631"/>
      <c r="Z124" s="631"/>
      <c r="AA124" s="631"/>
      <c r="AB124" s="631"/>
      <c r="AC124" s="631"/>
    </row>
    <row r="125" spans="4:29" s="467" customFormat="1" x14ac:dyDescent="0.2">
      <c r="D125" s="637"/>
      <c r="E125" s="631"/>
      <c r="F125" s="631"/>
      <c r="G125" s="631"/>
      <c r="H125" s="631"/>
      <c r="I125" s="631"/>
      <c r="J125" s="631"/>
      <c r="K125" s="631"/>
      <c r="L125" s="637"/>
      <c r="M125" s="910"/>
      <c r="N125" s="910"/>
      <c r="O125" s="910"/>
      <c r="P125" s="910"/>
      <c r="Q125" s="910"/>
      <c r="R125" s="910"/>
      <c r="S125" s="910"/>
      <c r="T125" s="637"/>
      <c r="U125" s="631"/>
      <c r="V125" s="631"/>
      <c r="W125" s="631"/>
      <c r="X125" s="631"/>
      <c r="Y125" s="631"/>
      <c r="Z125" s="631"/>
      <c r="AA125" s="631"/>
      <c r="AB125" s="631"/>
      <c r="AC125" s="631"/>
    </row>
    <row r="126" spans="4:29" s="467" customFormat="1" x14ac:dyDescent="0.2">
      <c r="D126" s="637"/>
      <c r="E126" s="631"/>
      <c r="F126" s="631"/>
      <c r="G126" s="631"/>
      <c r="H126" s="631"/>
      <c r="I126" s="631"/>
      <c r="J126" s="631"/>
      <c r="K126" s="631"/>
      <c r="L126" s="637"/>
      <c r="M126" s="910"/>
      <c r="N126" s="910"/>
      <c r="O126" s="910"/>
      <c r="P126" s="910"/>
      <c r="Q126" s="910"/>
      <c r="R126" s="910"/>
      <c r="S126" s="910"/>
      <c r="T126" s="637"/>
      <c r="U126" s="631"/>
      <c r="V126" s="631"/>
      <c r="W126" s="631"/>
      <c r="X126" s="631"/>
      <c r="Y126" s="631"/>
      <c r="Z126" s="631"/>
      <c r="AA126" s="631"/>
      <c r="AB126" s="631"/>
      <c r="AC126" s="631"/>
    </row>
    <row r="127" spans="4:29" s="467" customFormat="1" x14ac:dyDescent="0.2">
      <c r="D127" s="637"/>
      <c r="E127" s="631"/>
      <c r="F127" s="631"/>
      <c r="G127" s="631"/>
      <c r="H127" s="631"/>
      <c r="I127" s="631"/>
      <c r="J127" s="631"/>
      <c r="K127" s="631"/>
      <c r="L127" s="637"/>
      <c r="M127" s="910"/>
      <c r="N127" s="910"/>
      <c r="O127" s="910"/>
      <c r="P127" s="910"/>
      <c r="Q127" s="910"/>
      <c r="R127" s="910"/>
      <c r="S127" s="910"/>
      <c r="T127" s="637"/>
      <c r="U127" s="631"/>
      <c r="V127" s="631"/>
      <c r="W127" s="631"/>
      <c r="X127" s="631"/>
      <c r="Y127" s="631"/>
      <c r="Z127" s="631"/>
      <c r="AA127" s="631"/>
      <c r="AB127" s="631"/>
      <c r="AC127" s="631"/>
    </row>
    <row r="128" spans="4:29" s="467" customFormat="1" x14ac:dyDescent="0.2">
      <c r="D128" s="637"/>
      <c r="E128" s="631"/>
      <c r="F128" s="631"/>
      <c r="G128" s="631"/>
      <c r="H128" s="631"/>
      <c r="I128" s="631"/>
      <c r="J128" s="631"/>
      <c r="K128" s="631"/>
      <c r="L128" s="637"/>
      <c r="M128" s="910"/>
      <c r="N128" s="910"/>
      <c r="O128" s="910"/>
      <c r="P128" s="910"/>
      <c r="Q128" s="910"/>
      <c r="R128" s="910"/>
      <c r="S128" s="910"/>
      <c r="T128" s="637"/>
      <c r="U128" s="631"/>
      <c r="V128" s="631"/>
      <c r="W128" s="631"/>
      <c r="X128" s="631"/>
      <c r="Y128" s="631"/>
      <c r="Z128" s="631"/>
      <c r="AA128" s="631"/>
      <c r="AB128" s="631"/>
      <c r="AC128" s="631"/>
    </row>
    <row r="129" spans="4:29" s="467" customFormat="1" x14ac:dyDescent="0.2">
      <c r="D129" s="637"/>
      <c r="E129" s="631"/>
      <c r="F129" s="631"/>
      <c r="G129" s="631"/>
      <c r="H129" s="631"/>
      <c r="I129" s="631"/>
      <c r="J129" s="631"/>
      <c r="K129" s="631"/>
      <c r="L129" s="637"/>
      <c r="M129" s="910"/>
      <c r="N129" s="910"/>
      <c r="O129" s="910"/>
      <c r="P129" s="910"/>
      <c r="Q129" s="910"/>
      <c r="R129" s="910"/>
      <c r="S129" s="910"/>
      <c r="T129" s="637"/>
      <c r="U129" s="631"/>
      <c r="V129" s="631"/>
      <c r="W129" s="631"/>
      <c r="X129" s="631"/>
      <c r="Y129" s="631"/>
      <c r="Z129" s="631"/>
      <c r="AA129" s="631"/>
      <c r="AB129" s="631"/>
      <c r="AC129" s="631"/>
    </row>
    <row r="130" spans="4:29" s="467" customFormat="1" x14ac:dyDescent="0.2">
      <c r="D130" s="637"/>
      <c r="E130" s="631"/>
      <c r="F130" s="631"/>
      <c r="G130" s="631"/>
      <c r="H130" s="631"/>
      <c r="I130" s="631"/>
      <c r="J130" s="631"/>
      <c r="K130" s="631"/>
      <c r="L130" s="637"/>
      <c r="M130" s="910"/>
      <c r="N130" s="910"/>
      <c r="O130" s="910"/>
      <c r="P130" s="910"/>
      <c r="Q130" s="910"/>
      <c r="R130" s="910"/>
      <c r="S130" s="910"/>
      <c r="T130" s="637"/>
      <c r="U130" s="631"/>
      <c r="V130" s="631"/>
      <c r="W130" s="631"/>
      <c r="X130" s="631"/>
      <c r="Y130" s="631"/>
      <c r="Z130" s="631"/>
      <c r="AA130" s="631"/>
      <c r="AB130" s="631"/>
      <c r="AC130" s="631"/>
    </row>
    <row r="131" spans="4:29" s="467" customFormat="1" x14ac:dyDescent="0.2">
      <c r="D131" s="637"/>
      <c r="E131" s="631"/>
      <c r="F131" s="631"/>
      <c r="G131" s="631"/>
      <c r="H131" s="631"/>
      <c r="I131" s="631"/>
      <c r="J131" s="631"/>
      <c r="K131" s="631"/>
      <c r="L131" s="637"/>
      <c r="M131" s="910"/>
      <c r="N131" s="910"/>
      <c r="O131" s="910"/>
      <c r="P131" s="910"/>
      <c r="Q131" s="910"/>
      <c r="R131" s="910"/>
      <c r="S131" s="910"/>
      <c r="T131" s="637"/>
      <c r="U131" s="631"/>
      <c r="V131" s="631"/>
      <c r="W131" s="631"/>
      <c r="X131" s="631"/>
      <c r="Y131" s="631"/>
      <c r="Z131" s="631"/>
      <c r="AA131" s="631"/>
      <c r="AB131" s="631"/>
      <c r="AC131" s="631"/>
    </row>
    <row r="132" spans="4:29" s="467" customFormat="1" x14ac:dyDescent="0.2">
      <c r="D132" s="637"/>
      <c r="E132" s="631"/>
      <c r="F132" s="631"/>
      <c r="G132" s="631"/>
      <c r="H132" s="631"/>
      <c r="I132" s="631"/>
      <c r="J132" s="631"/>
      <c r="K132" s="631"/>
      <c r="L132" s="637"/>
      <c r="M132" s="910"/>
      <c r="N132" s="910"/>
      <c r="O132" s="910"/>
      <c r="P132" s="910"/>
      <c r="Q132" s="910"/>
      <c r="R132" s="910"/>
      <c r="S132" s="910"/>
      <c r="T132" s="637"/>
      <c r="U132" s="631"/>
      <c r="V132" s="631"/>
      <c r="W132" s="631"/>
      <c r="X132" s="631"/>
      <c r="Y132" s="631"/>
      <c r="Z132" s="631"/>
      <c r="AA132" s="631"/>
      <c r="AB132" s="631"/>
      <c r="AC132" s="631"/>
    </row>
    <row r="133" spans="4:29" s="467" customFormat="1" x14ac:dyDescent="0.2">
      <c r="D133" s="637"/>
      <c r="E133" s="631"/>
      <c r="F133" s="631"/>
      <c r="G133" s="631"/>
      <c r="H133" s="631"/>
      <c r="I133" s="631"/>
      <c r="J133" s="631"/>
      <c r="K133" s="631"/>
      <c r="L133" s="637"/>
      <c r="M133" s="910"/>
      <c r="N133" s="910"/>
      <c r="O133" s="910"/>
      <c r="P133" s="910"/>
      <c r="Q133" s="910"/>
      <c r="R133" s="910"/>
      <c r="S133" s="910"/>
      <c r="T133" s="637"/>
      <c r="U133" s="631"/>
      <c r="V133" s="631"/>
      <c r="W133" s="631"/>
      <c r="X133" s="631"/>
      <c r="Y133" s="631"/>
      <c r="Z133" s="631"/>
      <c r="AA133" s="631"/>
      <c r="AB133" s="631"/>
      <c r="AC133" s="631"/>
    </row>
    <row r="134" spans="4:29" s="467" customFormat="1" x14ac:dyDescent="0.2">
      <c r="D134" s="637"/>
      <c r="E134" s="631"/>
      <c r="F134" s="631"/>
      <c r="G134" s="631"/>
      <c r="H134" s="631"/>
      <c r="I134" s="631"/>
      <c r="J134" s="631"/>
      <c r="K134" s="631"/>
      <c r="L134" s="637"/>
      <c r="M134" s="910"/>
      <c r="N134" s="910"/>
      <c r="O134" s="910"/>
      <c r="P134" s="910"/>
      <c r="Q134" s="910"/>
      <c r="R134" s="910"/>
      <c r="S134" s="910"/>
      <c r="T134" s="637"/>
      <c r="U134" s="631"/>
      <c r="V134" s="631"/>
      <c r="W134" s="631"/>
      <c r="X134" s="631"/>
      <c r="Y134" s="631"/>
      <c r="Z134" s="631"/>
      <c r="AA134" s="631"/>
      <c r="AB134" s="631"/>
      <c r="AC134" s="631"/>
    </row>
    <row r="135" spans="4:29" s="467" customFormat="1" x14ac:dyDescent="0.2">
      <c r="D135" s="637"/>
      <c r="E135" s="631"/>
      <c r="F135" s="631"/>
      <c r="G135" s="631"/>
      <c r="H135" s="631"/>
      <c r="I135" s="631"/>
      <c r="J135" s="631"/>
      <c r="K135" s="631"/>
      <c r="L135" s="637"/>
      <c r="M135" s="910"/>
      <c r="N135" s="910"/>
      <c r="O135" s="910"/>
      <c r="P135" s="910"/>
      <c r="Q135" s="910"/>
      <c r="R135" s="910"/>
      <c r="S135" s="910"/>
      <c r="T135" s="637"/>
      <c r="U135" s="631"/>
      <c r="V135" s="631"/>
      <c r="W135" s="631"/>
      <c r="X135" s="631"/>
      <c r="Y135" s="631"/>
      <c r="Z135" s="631"/>
      <c r="AA135" s="631"/>
      <c r="AB135" s="631"/>
      <c r="AC135" s="631"/>
    </row>
    <row r="136" spans="4:29" s="467" customFormat="1" x14ac:dyDescent="0.2">
      <c r="D136" s="637"/>
      <c r="E136" s="631"/>
      <c r="F136" s="631"/>
      <c r="G136" s="631"/>
      <c r="H136" s="631"/>
      <c r="I136" s="631"/>
      <c r="J136" s="631"/>
      <c r="K136" s="631"/>
      <c r="L136" s="637"/>
      <c r="M136" s="910"/>
      <c r="N136" s="910"/>
      <c r="O136" s="910"/>
      <c r="P136" s="910"/>
      <c r="Q136" s="910"/>
      <c r="R136" s="910"/>
      <c r="S136" s="910"/>
      <c r="T136" s="637"/>
      <c r="U136" s="631"/>
      <c r="V136" s="631"/>
      <c r="W136" s="631"/>
      <c r="X136" s="631"/>
      <c r="Y136" s="631"/>
      <c r="Z136" s="631"/>
      <c r="AA136" s="631"/>
      <c r="AB136" s="631"/>
      <c r="AC136" s="631"/>
    </row>
    <row r="137" spans="4:29" s="467" customFormat="1" x14ac:dyDescent="0.2">
      <c r="D137" s="637"/>
      <c r="E137" s="631"/>
      <c r="F137" s="631"/>
      <c r="G137" s="631"/>
      <c r="H137" s="631"/>
      <c r="I137" s="631"/>
      <c r="J137" s="631"/>
      <c r="K137" s="631"/>
      <c r="L137" s="637"/>
      <c r="M137" s="910"/>
      <c r="N137" s="910"/>
      <c r="O137" s="910"/>
      <c r="P137" s="910"/>
      <c r="Q137" s="910"/>
      <c r="R137" s="910"/>
      <c r="S137" s="910"/>
      <c r="T137" s="637"/>
      <c r="U137" s="631"/>
      <c r="V137" s="631"/>
      <c r="W137" s="631"/>
      <c r="X137" s="631"/>
      <c r="Y137" s="631"/>
      <c r="Z137" s="631"/>
      <c r="AA137" s="631"/>
      <c r="AB137" s="631"/>
      <c r="AC137" s="631"/>
    </row>
    <row r="138" spans="4:29" s="467" customFormat="1" x14ac:dyDescent="0.2">
      <c r="D138" s="637"/>
      <c r="E138" s="631"/>
      <c r="F138" s="631"/>
      <c r="G138" s="631"/>
      <c r="H138" s="631"/>
      <c r="I138" s="631"/>
      <c r="J138" s="631"/>
      <c r="K138" s="631"/>
      <c r="L138" s="637"/>
      <c r="M138" s="910"/>
      <c r="N138" s="910"/>
      <c r="O138" s="910"/>
      <c r="P138" s="910"/>
      <c r="Q138" s="910"/>
      <c r="R138" s="910"/>
      <c r="S138" s="910"/>
      <c r="T138" s="637"/>
      <c r="U138" s="631"/>
      <c r="V138" s="631"/>
      <c r="W138" s="631"/>
      <c r="X138" s="631"/>
      <c r="Y138" s="631"/>
      <c r="Z138" s="631"/>
      <c r="AA138" s="631"/>
      <c r="AB138" s="631"/>
      <c r="AC138" s="631"/>
    </row>
    <row r="139" spans="4:29" s="467" customFormat="1" x14ac:dyDescent="0.2">
      <c r="D139" s="637"/>
      <c r="E139" s="631"/>
      <c r="F139" s="631"/>
      <c r="G139" s="631"/>
      <c r="H139" s="631"/>
      <c r="I139" s="631"/>
      <c r="J139" s="631"/>
      <c r="K139" s="631"/>
      <c r="L139" s="637"/>
      <c r="M139" s="910"/>
      <c r="N139" s="910"/>
      <c r="O139" s="910"/>
      <c r="P139" s="910"/>
      <c r="Q139" s="910"/>
      <c r="R139" s="910"/>
      <c r="S139" s="910"/>
      <c r="T139" s="637"/>
      <c r="U139" s="631"/>
      <c r="V139" s="631"/>
      <c r="W139" s="631"/>
      <c r="X139" s="631"/>
      <c r="Y139" s="631"/>
      <c r="Z139" s="631"/>
      <c r="AA139" s="631"/>
      <c r="AB139" s="631"/>
      <c r="AC139" s="631"/>
    </row>
    <row r="140" spans="4:29" s="467" customFormat="1" x14ac:dyDescent="0.2">
      <c r="D140" s="637"/>
      <c r="E140" s="631"/>
      <c r="F140" s="631"/>
      <c r="G140" s="631"/>
      <c r="H140" s="631"/>
      <c r="I140" s="631"/>
      <c r="J140" s="631"/>
      <c r="K140" s="631"/>
      <c r="L140" s="637"/>
      <c r="M140" s="910"/>
      <c r="N140" s="910"/>
      <c r="O140" s="910"/>
      <c r="P140" s="910"/>
      <c r="Q140" s="910"/>
      <c r="R140" s="910"/>
      <c r="S140" s="910"/>
      <c r="T140" s="637"/>
      <c r="U140" s="631"/>
      <c r="V140" s="631"/>
      <c r="W140" s="631"/>
      <c r="X140" s="631"/>
      <c r="Y140" s="631"/>
      <c r="Z140" s="631"/>
      <c r="AA140" s="631"/>
      <c r="AB140" s="631"/>
      <c r="AC140" s="631"/>
    </row>
    <row r="141" spans="4:29" s="467" customFormat="1" x14ac:dyDescent="0.2">
      <c r="D141" s="637"/>
      <c r="E141" s="631"/>
      <c r="F141" s="631"/>
      <c r="G141" s="631"/>
      <c r="H141" s="631"/>
      <c r="I141" s="631"/>
      <c r="J141" s="631"/>
      <c r="K141" s="631"/>
      <c r="L141" s="637"/>
      <c r="M141" s="910"/>
      <c r="N141" s="910"/>
      <c r="O141" s="910"/>
      <c r="P141" s="910"/>
      <c r="Q141" s="910"/>
      <c r="R141" s="910"/>
      <c r="S141" s="910"/>
      <c r="T141" s="637"/>
      <c r="U141" s="631"/>
      <c r="V141" s="631"/>
      <c r="W141" s="631"/>
      <c r="X141" s="631"/>
      <c r="Y141" s="631"/>
      <c r="Z141" s="631"/>
      <c r="AA141" s="631"/>
      <c r="AB141" s="631"/>
      <c r="AC141" s="631"/>
    </row>
    <row r="142" spans="4:29" s="467" customFormat="1" x14ac:dyDescent="0.2">
      <c r="D142" s="637"/>
      <c r="E142" s="631"/>
      <c r="F142" s="631"/>
      <c r="G142" s="631"/>
      <c r="H142" s="631"/>
      <c r="I142" s="631"/>
      <c r="J142" s="631"/>
      <c r="K142" s="631"/>
      <c r="L142" s="637"/>
      <c r="M142" s="910"/>
      <c r="N142" s="910"/>
      <c r="O142" s="910"/>
      <c r="P142" s="910"/>
      <c r="Q142" s="910"/>
      <c r="R142" s="910"/>
      <c r="S142" s="910"/>
      <c r="T142" s="637"/>
      <c r="U142" s="631"/>
      <c r="V142" s="631"/>
      <c r="W142" s="631"/>
      <c r="X142" s="631"/>
      <c r="Y142" s="631"/>
      <c r="Z142" s="631"/>
      <c r="AA142" s="631"/>
      <c r="AB142" s="631"/>
      <c r="AC142" s="631"/>
    </row>
    <row r="143" spans="4:29" s="467" customFormat="1" x14ac:dyDescent="0.2">
      <c r="D143" s="637"/>
      <c r="E143" s="631"/>
      <c r="F143" s="631"/>
      <c r="G143" s="631"/>
      <c r="H143" s="631"/>
      <c r="I143" s="631"/>
      <c r="J143" s="631"/>
      <c r="K143" s="631"/>
      <c r="L143" s="637"/>
      <c r="M143" s="910"/>
      <c r="N143" s="910"/>
      <c r="O143" s="910"/>
      <c r="P143" s="910"/>
      <c r="Q143" s="910"/>
      <c r="R143" s="910"/>
      <c r="S143" s="910"/>
      <c r="T143" s="637"/>
      <c r="U143" s="631"/>
      <c r="V143" s="631"/>
      <c r="W143" s="631"/>
      <c r="X143" s="631"/>
      <c r="Y143" s="631"/>
      <c r="Z143" s="631"/>
      <c r="AA143" s="631"/>
      <c r="AB143" s="631"/>
      <c r="AC143" s="631"/>
    </row>
    <row r="144" spans="4:29" s="467" customFormat="1" x14ac:dyDescent="0.2">
      <c r="D144" s="637"/>
      <c r="E144" s="631"/>
      <c r="F144" s="631"/>
      <c r="G144" s="631"/>
      <c r="H144" s="631"/>
      <c r="I144" s="631"/>
      <c r="J144" s="631"/>
      <c r="K144" s="631"/>
      <c r="L144" s="637"/>
      <c r="M144" s="910"/>
      <c r="N144" s="910"/>
      <c r="O144" s="910"/>
      <c r="P144" s="910"/>
      <c r="Q144" s="910"/>
      <c r="R144" s="910"/>
      <c r="S144" s="910"/>
      <c r="T144" s="637"/>
      <c r="U144" s="631"/>
      <c r="V144" s="631"/>
      <c r="W144" s="631"/>
      <c r="X144" s="631"/>
      <c r="Y144" s="631"/>
      <c r="Z144" s="631"/>
      <c r="AA144" s="631"/>
      <c r="AB144" s="631"/>
      <c r="AC144" s="631"/>
    </row>
    <row r="145" spans="4:29" s="467" customFormat="1" x14ac:dyDescent="0.2">
      <c r="D145" s="637"/>
      <c r="E145" s="631"/>
      <c r="F145" s="631"/>
      <c r="G145" s="631"/>
      <c r="H145" s="631"/>
      <c r="I145" s="631"/>
      <c r="J145" s="631"/>
      <c r="K145" s="631"/>
      <c r="L145" s="637"/>
      <c r="M145" s="910"/>
      <c r="N145" s="910"/>
      <c r="O145" s="910"/>
      <c r="P145" s="910"/>
      <c r="Q145" s="910"/>
      <c r="R145" s="910"/>
      <c r="S145" s="910"/>
      <c r="T145" s="637"/>
      <c r="U145" s="631"/>
      <c r="V145" s="631"/>
      <c r="W145" s="631"/>
      <c r="X145" s="631"/>
      <c r="Y145" s="631"/>
      <c r="Z145" s="631"/>
      <c r="AA145" s="631"/>
      <c r="AB145" s="631"/>
      <c r="AC145" s="631"/>
    </row>
    <row r="146" spans="4:29" s="467" customFormat="1" x14ac:dyDescent="0.2">
      <c r="D146" s="637"/>
      <c r="E146" s="631"/>
      <c r="F146" s="631"/>
      <c r="G146" s="631"/>
      <c r="H146" s="631"/>
      <c r="I146" s="631"/>
      <c r="J146" s="631"/>
      <c r="K146" s="631"/>
      <c r="L146" s="637"/>
      <c r="M146" s="910"/>
      <c r="N146" s="910"/>
      <c r="O146" s="910"/>
      <c r="P146" s="910"/>
      <c r="Q146" s="910"/>
      <c r="R146" s="910"/>
      <c r="S146" s="910"/>
      <c r="T146" s="637"/>
      <c r="U146" s="631"/>
      <c r="V146" s="631"/>
      <c r="W146" s="631"/>
      <c r="X146" s="631"/>
      <c r="Y146" s="631"/>
      <c r="Z146" s="631"/>
      <c r="AA146" s="631"/>
      <c r="AB146" s="631"/>
      <c r="AC146" s="631"/>
    </row>
    <row r="147" spans="4:29" s="467" customFormat="1" x14ac:dyDescent="0.2">
      <c r="D147" s="637"/>
      <c r="E147" s="631"/>
      <c r="F147" s="631"/>
      <c r="G147" s="631"/>
      <c r="H147" s="631"/>
      <c r="I147" s="631"/>
      <c r="J147" s="631"/>
      <c r="K147" s="631"/>
      <c r="L147" s="637"/>
      <c r="M147" s="910"/>
      <c r="N147" s="910"/>
      <c r="O147" s="910"/>
      <c r="P147" s="910"/>
      <c r="Q147" s="910"/>
      <c r="R147" s="910"/>
      <c r="S147" s="910"/>
      <c r="T147" s="637"/>
      <c r="U147" s="631"/>
      <c r="V147" s="631"/>
      <c r="W147" s="631"/>
      <c r="X147" s="631"/>
      <c r="Y147" s="631"/>
      <c r="Z147" s="631"/>
      <c r="AA147" s="631"/>
      <c r="AB147" s="631"/>
      <c r="AC147" s="631"/>
    </row>
    <row r="148" spans="4:29" s="467" customFormat="1" x14ac:dyDescent="0.2">
      <c r="D148" s="637"/>
      <c r="E148" s="631"/>
      <c r="F148" s="631"/>
      <c r="G148" s="631"/>
      <c r="H148" s="631"/>
      <c r="I148" s="631"/>
      <c r="J148" s="631"/>
      <c r="K148" s="631"/>
      <c r="L148" s="637"/>
      <c r="M148" s="910"/>
      <c r="N148" s="910"/>
      <c r="O148" s="910"/>
      <c r="P148" s="910"/>
      <c r="Q148" s="910"/>
      <c r="R148" s="910"/>
      <c r="S148" s="910"/>
      <c r="T148" s="637"/>
      <c r="U148" s="631"/>
      <c r="V148" s="631"/>
      <c r="W148" s="631"/>
      <c r="X148" s="631"/>
      <c r="Y148" s="631"/>
      <c r="Z148" s="631"/>
      <c r="AA148" s="631"/>
      <c r="AB148" s="631"/>
      <c r="AC148" s="631"/>
    </row>
    <row r="149" spans="4:29" s="467" customFormat="1" x14ac:dyDescent="0.2">
      <c r="D149" s="637"/>
      <c r="E149" s="631"/>
      <c r="F149" s="631"/>
      <c r="G149" s="631"/>
      <c r="H149" s="631"/>
      <c r="I149" s="631"/>
      <c r="J149" s="631"/>
      <c r="K149" s="631"/>
      <c r="L149" s="637"/>
      <c r="M149" s="910"/>
      <c r="N149" s="910"/>
      <c r="O149" s="910"/>
      <c r="P149" s="910"/>
      <c r="Q149" s="910"/>
      <c r="R149" s="910"/>
      <c r="S149" s="910"/>
      <c r="T149" s="637"/>
      <c r="U149" s="631"/>
      <c r="V149" s="631"/>
      <c r="W149" s="631"/>
      <c r="X149" s="631"/>
      <c r="Y149" s="631"/>
      <c r="Z149" s="631"/>
      <c r="AA149" s="631"/>
      <c r="AB149" s="631"/>
      <c r="AC149" s="631"/>
    </row>
    <row r="150" spans="4:29" s="467" customFormat="1" x14ac:dyDescent="0.2">
      <c r="D150" s="637"/>
      <c r="E150" s="631"/>
      <c r="F150" s="631"/>
      <c r="G150" s="631"/>
      <c r="H150" s="631"/>
      <c r="I150" s="631"/>
      <c r="J150" s="631"/>
      <c r="K150" s="631"/>
      <c r="L150" s="637"/>
      <c r="M150" s="910"/>
      <c r="N150" s="910"/>
      <c r="O150" s="910"/>
      <c r="P150" s="910"/>
      <c r="Q150" s="910"/>
      <c r="R150" s="910"/>
      <c r="S150" s="910"/>
      <c r="T150" s="637"/>
      <c r="U150" s="631"/>
      <c r="V150" s="631"/>
      <c r="W150" s="631"/>
      <c r="X150" s="631"/>
      <c r="Y150" s="631"/>
      <c r="Z150" s="631"/>
      <c r="AA150" s="631"/>
      <c r="AB150" s="631"/>
      <c r="AC150" s="631"/>
    </row>
    <row r="151" spans="4:29" s="467" customFormat="1" x14ac:dyDescent="0.2">
      <c r="D151" s="637"/>
      <c r="E151" s="631"/>
      <c r="F151" s="631"/>
      <c r="G151" s="631"/>
      <c r="H151" s="631"/>
      <c r="I151" s="631"/>
      <c r="J151" s="631"/>
      <c r="K151" s="631"/>
      <c r="L151" s="637"/>
      <c r="M151" s="910"/>
      <c r="N151" s="910"/>
      <c r="O151" s="910"/>
      <c r="P151" s="910"/>
      <c r="Q151" s="910"/>
      <c r="R151" s="910"/>
      <c r="S151" s="910"/>
      <c r="T151" s="637"/>
      <c r="U151" s="631"/>
      <c r="V151" s="631"/>
      <c r="W151" s="631"/>
      <c r="X151" s="631"/>
      <c r="Y151" s="631"/>
      <c r="Z151" s="631"/>
      <c r="AA151" s="631"/>
      <c r="AB151" s="631"/>
      <c r="AC151" s="631"/>
    </row>
    <row r="152" spans="4:29" s="467" customFormat="1" x14ac:dyDescent="0.2">
      <c r="D152" s="637"/>
      <c r="E152" s="631"/>
      <c r="F152" s="631"/>
      <c r="G152" s="631"/>
      <c r="H152" s="631"/>
      <c r="I152" s="631"/>
      <c r="J152" s="631"/>
      <c r="K152" s="631"/>
      <c r="L152" s="637"/>
      <c r="M152" s="910"/>
      <c r="N152" s="910"/>
      <c r="O152" s="910"/>
      <c r="P152" s="910"/>
      <c r="Q152" s="910"/>
      <c r="R152" s="910"/>
      <c r="S152" s="910"/>
      <c r="T152" s="637"/>
      <c r="U152" s="631"/>
      <c r="V152" s="631"/>
      <c r="W152" s="631"/>
      <c r="X152" s="631"/>
      <c r="Y152" s="631"/>
      <c r="Z152" s="631"/>
      <c r="AA152" s="631"/>
      <c r="AB152" s="631"/>
      <c r="AC152" s="631"/>
    </row>
    <row r="153" spans="4:29" s="467" customFormat="1" x14ac:dyDescent="0.2">
      <c r="D153" s="637"/>
      <c r="E153" s="631"/>
      <c r="F153" s="631"/>
      <c r="G153" s="631"/>
      <c r="H153" s="631"/>
      <c r="I153" s="631"/>
      <c r="J153" s="631"/>
      <c r="K153" s="631"/>
      <c r="L153" s="637"/>
      <c r="M153" s="910"/>
      <c r="N153" s="910"/>
      <c r="O153" s="910"/>
      <c r="P153" s="910"/>
      <c r="Q153" s="910"/>
      <c r="R153" s="910"/>
      <c r="S153" s="910"/>
      <c r="T153" s="637"/>
      <c r="U153" s="631"/>
      <c r="V153" s="631"/>
      <c r="W153" s="631"/>
      <c r="X153" s="631"/>
      <c r="Y153" s="631"/>
      <c r="Z153" s="631"/>
      <c r="AA153" s="631"/>
      <c r="AB153" s="631"/>
      <c r="AC153" s="631"/>
    </row>
    <row r="154" spans="4:29" s="467" customFormat="1" x14ac:dyDescent="0.2">
      <c r="D154" s="637"/>
      <c r="E154" s="631"/>
      <c r="F154" s="631"/>
      <c r="G154" s="631"/>
      <c r="H154" s="631"/>
      <c r="I154" s="631"/>
      <c r="J154" s="631"/>
      <c r="K154" s="631"/>
      <c r="L154" s="637"/>
      <c r="M154" s="910"/>
      <c r="N154" s="910"/>
      <c r="O154" s="910"/>
      <c r="P154" s="910"/>
      <c r="Q154" s="910"/>
      <c r="R154" s="910"/>
      <c r="S154" s="910"/>
      <c r="T154" s="637"/>
      <c r="U154" s="631"/>
      <c r="V154" s="631"/>
      <c r="W154" s="631"/>
      <c r="X154" s="631"/>
      <c r="Y154" s="631"/>
      <c r="Z154" s="631"/>
      <c r="AA154" s="631"/>
      <c r="AB154" s="631"/>
      <c r="AC154" s="631"/>
    </row>
    <row r="155" spans="4:29" s="467" customFormat="1" x14ac:dyDescent="0.2">
      <c r="D155" s="637"/>
      <c r="E155" s="631"/>
      <c r="F155" s="631"/>
      <c r="G155" s="631"/>
      <c r="H155" s="631"/>
      <c r="I155" s="631"/>
      <c r="J155" s="631"/>
      <c r="K155" s="631"/>
      <c r="L155" s="637"/>
      <c r="M155" s="910"/>
      <c r="N155" s="910"/>
      <c r="O155" s="910"/>
      <c r="P155" s="910"/>
      <c r="Q155" s="910"/>
      <c r="R155" s="910"/>
      <c r="S155" s="910"/>
      <c r="T155" s="637"/>
      <c r="U155" s="631"/>
      <c r="V155" s="631"/>
      <c r="W155" s="631"/>
      <c r="X155" s="631"/>
      <c r="Y155" s="631"/>
      <c r="Z155" s="631"/>
      <c r="AA155" s="631"/>
      <c r="AB155" s="631"/>
      <c r="AC155" s="631"/>
    </row>
    <row r="156" spans="4:29" s="467" customFormat="1" x14ac:dyDescent="0.2">
      <c r="D156" s="637"/>
      <c r="E156" s="631"/>
      <c r="F156" s="631"/>
      <c r="G156" s="631"/>
      <c r="H156" s="631"/>
      <c r="I156" s="631"/>
      <c r="J156" s="631"/>
      <c r="K156" s="631"/>
      <c r="L156" s="637"/>
      <c r="M156" s="910"/>
      <c r="N156" s="910"/>
      <c r="O156" s="910"/>
      <c r="P156" s="910"/>
      <c r="Q156" s="910"/>
      <c r="R156" s="910"/>
      <c r="S156" s="910"/>
      <c r="T156" s="637"/>
      <c r="U156" s="631"/>
      <c r="V156" s="631"/>
      <c r="W156" s="631"/>
      <c r="X156" s="631"/>
      <c r="Y156" s="631"/>
      <c r="Z156" s="631"/>
      <c r="AA156" s="631"/>
      <c r="AB156" s="631"/>
      <c r="AC156" s="631"/>
    </row>
    <row r="157" spans="4:29" s="467" customFormat="1" x14ac:dyDescent="0.2">
      <c r="D157" s="637"/>
      <c r="E157" s="631"/>
      <c r="F157" s="631"/>
      <c r="G157" s="631"/>
      <c r="H157" s="631"/>
      <c r="I157" s="631"/>
      <c r="J157" s="631"/>
      <c r="K157" s="631"/>
      <c r="L157" s="637"/>
      <c r="M157" s="910"/>
      <c r="N157" s="910"/>
      <c r="O157" s="910"/>
      <c r="P157" s="910"/>
      <c r="Q157" s="910"/>
      <c r="R157" s="910"/>
      <c r="S157" s="910"/>
      <c r="T157" s="637"/>
      <c r="U157" s="631"/>
      <c r="V157" s="631"/>
      <c r="W157" s="631"/>
      <c r="X157" s="631"/>
      <c r="Y157" s="631"/>
      <c r="Z157" s="631"/>
      <c r="AA157" s="631"/>
      <c r="AB157" s="631"/>
      <c r="AC157" s="631"/>
    </row>
    <row r="158" spans="4:29" s="467" customFormat="1" x14ac:dyDescent="0.2">
      <c r="D158" s="637"/>
      <c r="E158" s="631"/>
      <c r="F158" s="631"/>
      <c r="G158" s="631"/>
      <c r="H158" s="631"/>
      <c r="I158" s="631"/>
      <c r="J158" s="631"/>
      <c r="K158" s="631"/>
      <c r="L158" s="637"/>
      <c r="M158" s="910"/>
      <c r="N158" s="910"/>
      <c r="O158" s="910"/>
      <c r="P158" s="910"/>
      <c r="Q158" s="910"/>
      <c r="R158" s="910"/>
      <c r="S158" s="910"/>
      <c r="T158" s="637"/>
      <c r="U158" s="631"/>
      <c r="V158" s="631"/>
      <c r="W158" s="631"/>
      <c r="X158" s="631"/>
      <c r="Y158" s="631"/>
      <c r="Z158" s="631"/>
      <c r="AA158" s="631"/>
      <c r="AB158" s="631"/>
      <c r="AC158" s="631"/>
    </row>
    <row r="159" spans="4:29" s="467" customFormat="1" x14ac:dyDescent="0.2">
      <c r="D159" s="637"/>
      <c r="E159" s="631"/>
      <c r="F159" s="631"/>
      <c r="G159" s="631"/>
      <c r="H159" s="631"/>
      <c r="I159" s="631"/>
      <c r="J159" s="631"/>
      <c r="K159" s="631"/>
      <c r="L159" s="637"/>
      <c r="M159" s="910"/>
      <c r="N159" s="910"/>
      <c r="O159" s="910"/>
      <c r="P159" s="910"/>
      <c r="Q159" s="910"/>
      <c r="R159" s="910"/>
      <c r="S159" s="910"/>
      <c r="T159" s="637"/>
      <c r="U159" s="631"/>
      <c r="V159" s="631"/>
      <c r="W159" s="631"/>
      <c r="X159" s="631"/>
      <c r="Y159" s="631"/>
      <c r="Z159" s="631"/>
      <c r="AA159" s="631"/>
      <c r="AB159" s="631"/>
      <c r="AC159" s="631"/>
    </row>
    <row r="160" spans="4:29" s="467" customFormat="1" x14ac:dyDescent="0.2">
      <c r="D160" s="637"/>
      <c r="E160" s="631"/>
      <c r="F160" s="631"/>
      <c r="G160" s="631"/>
      <c r="H160" s="631"/>
      <c r="I160" s="631"/>
      <c r="J160" s="631"/>
      <c r="K160" s="631"/>
      <c r="L160" s="637"/>
      <c r="M160" s="910"/>
      <c r="N160" s="910"/>
      <c r="O160" s="910"/>
      <c r="P160" s="910"/>
      <c r="Q160" s="910"/>
      <c r="R160" s="910"/>
      <c r="S160" s="910"/>
      <c r="T160" s="637"/>
      <c r="U160" s="631"/>
      <c r="V160" s="631"/>
      <c r="W160" s="631"/>
      <c r="X160" s="631"/>
      <c r="Y160" s="631"/>
      <c r="Z160" s="631"/>
      <c r="AA160" s="631"/>
      <c r="AB160" s="631"/>
      <c r="AC160" s="631"/>
    </row>
    <row r="161" spans="4:29" s="467" customFormat="1" x14ac:dyDescent="0.2">
      <c r="D161" s="637"/>
      <c r="E161" s="631"/>
      <c r="F161" s="631"/>
      <c r="G161" s="631"/>
      <c r="H161" s="631"/>
      <c r="I161" s="631"/>
      <c r="J161" s="631"/>
      <c r="K161" s="631"/>
      <c r="L161" s="637"/>
      <c r="M161" s="910"/>
      <c r="N161" s="910"/>
      <c r="O161" s="910"/>
      <c r="P161" s="910"/>
      <c r="Q161" s="910"/>
      <c r="R161" s="910"/>
      <c r="S161" s="910"/>
      <c r="T161" s="637"/>
      <c r="U161" s="631"/>
      <c r="V161" s="631"/>
      <c r="W161" s="631"/>
      <c r="X161" s="631"/>
      <c r="Y161" s="631"/>
      <c r="Z161" s="631"/>
      <c r="AA161" s="631"/>
      <c r="AB161" s="631"/>
      <c r="AC161" s="631"/>
    </row>
    <row r="162" spans="4:29" s="467" customFormat="1" x14ac:dyDescent="0.2">
      <c r="D162" s="637"/>
      <c r="E162" s="631"/>
      <c r="F162" s="631"/>
      <c r="G162" s="631"/>
      <c r="H162" s="631"/>
      <c r="I162" s="631"/>
      <c r="J162" s="631"/>
      <c r="K162" s="631"/>
      <c r="L162" s="637"/>
      <c r="M162" s="910"/>
      <c r="N162" s="910"/>
      <c r="O162" s="910"/>
      <c r="P162" s="910"/>
      <c r="Q162" s="910"/>
      <c r="R162" s="910"/>
      <c r="S162" s="910"/>
      <c r="T162" s="637"/>
      <c r="U162" s="631"/>
      <c r="V162" s="631"/>
      <c r="W162" s="631"/>
      <c r="X162" s="631"/>
      <c r="Y162" s="631"/>
      <c r="Z162" s="631"/>
      <c r="AA162" s="631"/>
      <c r="AB162" s="631"/>
      <c r="AC162" s="631"/>
    </row>
    <row r="163" spans="4:29" s="467" customFormat="1" x14ac:dyDescent="0.2">
      <c r="D163" s="637"/>
      <c r="E163" s="631"/>
      <c r="F163" s="631"/>
      <c r="G163" s="631"/>
      <c r="H163" s="631"/>
      <c r="I163" s="631"/>
      <c r="J163" s="631"/>
      <c r="K163" s="631"/>
      <c r="L163" s="637"/>
      <c r="M163" s="910"/>
      <c r="N163" s="910"/>
      <c r="O163" s="910"/>
      <c r="P163" s="910"/>
      <c r="Q163" s="910"/>
      <c r="R163" s="910"/>
      <c r="S163" s="910"/>
      <c r="T163" s="637"/>
      <c r="U163" s="631"/>
      <c r="V163" s="631"/>
      <c r="W163" s="631"/>
      <c r="X163" s="631"/>
      <c r="Y163" s="631"/>
      <c r="Z163" s="631"/>
      <c r="AA163" s="631"/>
      <c r="AB163" s="631"/>
      <c r="AC163" s="631"/>
    </row>
    <row r="164" spans="4:29" s="467" customFormat="1" x14ac:dyDescent="0.2">
      <c r="D164" s="637"/>
      <c r="E164" s="631"/>
      <c r="F164" s="631"/>
      <c r="G164" s="631"/>
      <c r="H164" s="631"/>
      <c r="I164" s="631"/>
      <c r="J164" s="631"/>
      <c r="K164" s="631"/>
      <c r="L164" s="637"/>
      <c r="M164" s="910"/>
      <c r="N164" s="910"/>
      <c r="O164" s="910"/>
      <c r="P164" s="910"/>
      <c r="Q164" s="910"/>
      <c r="R164" s="910"/>
      <c r="S164" s="910"/>
      <c r="T164" s="637"/>
      <c r="U164" s="631"/>
      <c r="V164" s="631"/>
      <c r="W164" s="631"/>
      <c r="X164" s="631"/>
      <c r="Y164" s="631"/>
      <c r="Z164" s="631"/>
      <c r="AA164" s="631"/>
      <c r="AB164" s="631"/>
      <c r="AC164" s="631"/>
    </row>
    <row r="165" spans="4:29" s="467" customFormat="1" x14ac:dyDescent="0.2">
      <c r="D165" s="637"/>
      <c r="E165" s="631"/>
      <c r="F165" s="631"/>
      <c r="G165" s="631"/>
      <c r="H165" s="631"/>
      <c r="I165" s="631"/>
      <c r="J165" s="631"/>
      <c r="K165" s="631"/>
      <c r="L165" s="637"/>
      <c r="M165" s="910"/>
      <c r="N165" s="910"/>
      <c r="O165" s="910"/>
      <c r="P165" s="910"/>
      <c r="Q165" s="910"/>
      <c r="R165" s="910"/>
      <c r="S165" s="910"/>
      <c r="T165" s="637"/>
      <c r="U165" s="631"/>
      <c r="V165" s="631"/>
      <c r="W165" s="631"/>
      <c r="X165" s="631"/>
      <c r="Y165" s="631"/>
      <c r="Z165" s="631"/>
      <c r="AA165" s="631"/>
      <c r="AB165" s="631"/>
      <c r="AC165" s="631"/>
    </row>
    <row r="166" spans="4:29" s="467" customFormat="1" x14ac:dyDescent="0.2">
      <c r="D166" s="637"/>
      <c r="E166" s="631"/>
      <c r="F166" s="631"/>
      <c r="G166" s="631"/>
      <c r="H166" s="631"/>
      <c r="I166" s="631"/>
      <c r="J166" s="631"/>
      <c r="K166" s="631"/>
      <c r="L166" s="637"/>
      <c r="M166" s="910"/>
      <c r="N166" s="910"/>
      <c r="O166" s="910"/>
      <c r="P166" s="910"/>
      <c r="Q166" s="910"/>
      <c r="R166" s="910"/>
      <c r="S166" s="910"/>
      <c r="T166" s="637"/>
      <c r="U166" s="631"/>
      <c r="V166" s="631"/>
      <c r="W166" s="631"/>
      <c r="X166" s="631"/>
      <c r="Y166" s="631"/>
      <c r="Z166" s="631"/>
      <c r="AA166" s="631"/>
      <c r="AB166" s="631"/>
      <c r="AC166" s="631"/>
    </row>
    <row r="167" spans="4:29" s="467" customFormat="1" x14ac:dyDescent="0.2">
      <c r="D167" s="637"/>
      <c r="E167" s="631"/>
      <c r="F167" s="631"/>
      <c r="G167" s="631"/>
      <c r="H167" s="631"/>
      <c r="I167" s="631"/>
      <c r="J167" s="631"/>
      <c r="K167" s="631"/>
      <c r="L167" s="637"/>
      <c r="M167" s="910"/>
      <c r="N167" s="910"/>
      <c r="O167" s="910"/>
      <c r="P167" s="910"/>
      <c r="Q167" s="910"/>
      <c r="R167" s="910"/>
      <c r="S167" s="910"/>
      <c r="T167" s="637"/>
      <c r="U167" s="631"/>
      <c r="V167" s="631"/>
      <c r="W167" s="631"/>
      <c r="X167" s="631"/>
      <c r="Y167" s="631"/>
      <c r="Z167" s="631"/>
      <c r="AA167" s="631"/>
      <c r="AB167" s="631"/>
      <c r="AC167" s="631"/>
    </row>
    <row r="168" spans="4:29" s="467" customFormat="1" x14ac:dyDescent="0.2">
      <c r="D168" s="637"/>
      <c r="E168" s="631"/>
      <c r="F168" s="631"/>
      <c r="G168" s="631"/>
      <c r="H168" s="631"/>
      <c r="I168" s="631"/>
      <c r="J168" s="631"/>
      <c r="K168" s="631"/>
      <c r="L168" s="637"/>
      <c r="M168" s="910"/>
      <c r="N168" s="910"/>
      <c r="O168" s="910"/>
      <c r="P168" s="910"/>
      <c r="Q168" s="910"/>
      <c r="R168" s="910"/>
      <c r="S168" s="910"/>
      <c r="T168" s="637"/>
      <c r="U168" s="631"/>
      <c r="V168" s="631"/>
      <c r="W168" s="631"/>
      <c r="X168" s="631"/>
      <c r="Y168" s="631"/>
      <c r="Z168" s="631"/>
      <c r="AA168" s="631"/>
      <c r="AB168" s="631"/>
      <c r="AC168" s="631"/>
    </row>
    <row r="169" spans="4:29" s="467" customFormat="1" x14ac:dyDescent="0.2">
      <c r="D169" s="637"/>
      <c r="E169" s="631"/>
      <c r="F169" s="631"/>
      <c r="G169" s="631"/>
      <c r="H169" s="631"/>
      <c r="I169" s="631"/>
      <c r="J169" s="631"/>
      <c r="K169" s="631"/>
      <c r="L169" s="637"/>
      <c r="M169" s="910"/>
      <c r="N169" s="910"/>
      <c r="O169" s="910"/>
      <c r="P169" s="910"/>
      <c r="Q169" s="910"/>
      <c r="R169" s="910"/>
      <c r="S169" s="910"/>
      <c r="T169" s="637"/>
      <c r="U169" s="631"/>
      <c r="V169" s="631"/>
      <c r="W169" s="631"/>
      <c r="X169" s="631"/>
      <c r="Y169" s="631"/>
      <c r="Z169" s="631"/>
      <c r="AA169" s="631"/>
      <c r="AB169" s="631"/>
      <c r="AC169" s="631"/>
    </row>
    <row r="170" spans="4:29" s="467" customFormat="1" x14ac:dyDescent="0.2">
      <c r="D170" s="637"/>
      <c r="E170" s="631"/>
      <c r="F170" s="631"/>
      <c r="G170" s="631"/>
      <c r="H170" s="631"/>
      <c r="I170" s="631"/>
      <c r="J170" s="631"/>
      <c r="K170" s="631"/>
      <c r="L170" s="637"/>
      <c r="M170" s="910"/>
      <c r="N170" s="910"/>
      <c r="O170" s="910"/>
      <c r="P170" s="910"/>
      <c r="Q170" s="910"/>
      <c r="R170" s="910"/>
      <c r="S170" s="910"/>
      <c r="T170" s="637"/>
      <c r="U170" s="631"/>
      <c r="V170" s="631"/>
      <c r="W170" s="631"/>
      <c r="X170" s="631"/>
      <c r="Y170" s="631"/>
      <c r="Z170" s="631"/>
      <c r="AA170" s="631"/>
      <c r="AB170" s="631"/>
      <c r="AC170" s="631"/>
    </row>
    <row r="171" spans="4:29" s="467" customFormat="1" x14ac:dyDescent="0.2">
      <c r="D171" s="637"/>
      <c r="E171" s="631"/>
      <c r="F171" s="631"/>
      <c r="G171" s="631"/>
      <c r="H171" s="631"/>
      <c r="I171" s="631"/>
      <c r="J171" s="631"/>
      <c r="K171" s="631"/>
      <c r="L171" s="637"/>
      <c r="M171" s="910"/>
      <c r="N171" s="910"/>
      <c r="O171" s="910"/>
      <c r="P171" s="910"/>
      <c r="Q171" s="910"/>
      <c r="R171" s="910"/>
      <c r="S171" s="910"/>
      <c r="T171" s="637"/>
      <c r="U171" s="631"/>
      <c r="V171" s="631"/>
      <c r="W171" s="631"/>
      <c r="X171" s="631"/>
      <c r="Y171" s="631"/>
      <c r="Z171" s="631"/>
      <c r="AA171" s="631"/>
      <c r="AB171" s="631"/>
      <c r="AC171" s="631"/>
    </row>
    <row r="172" spans="4:29" s="467" customFormat="1" x14ac:dyDescent="0.2">
      <c r="D172" s="637"/>
      <c r="E172" s="631"/>
      <c r="F172" s="631"/>
      <c r="G172" s="631"/>
      <c r="H172" s="631"/>
      <c r="I172" s="631"/>
      <c r="J172" s="631"/>
      <c r="K172" s="631"/>
      <c r="L172" s="637"/>
      <c r="M172" s="910"/>
      <c r="N172" s="910"/>
      <c r="O172" s="910"/>
      <c r="P172" s="910"/>
      <c r="Q172" s="910"/>
      <c r="R172" s="910"/>
      <c r="S172" s="910"/>
      <c r="T172" s="637"/>
      <c r="U172" s="631"/>
      <c r="V172" s="631"/>
      <c r="W172" s="631"/>
      <c r="X172" s="631"/>
      <c r="Y172" s="631"/>
      <c r="Z172" s="631"/>
      <c r="AA172" s="631"/>
      <c r="AB172" s="631"/>
      <c r="AC172" s="631"/>
    </row>
    <row r="173" spans="4:29" s="467" customFormat="1" x14ac:dyDescent="0.2">
      <c r="D173" s="637"/>
      <c r="E173" s="631"/>
      <c r="F173" s="631"/>
      <c r="G173" s="631"/>
      <c r="H173" s="631"/>
      <c r="I173" s="631"/>
      <c r="J173" s="631"/>
      <c r="K173" s="631"/>
      <c r="L173" s="637"/>
      <c r="M173" s="910"/>
      <c r="N173" s="910"/>
      <c r="O173" s="910"/>
      <c r="P173" s="910"/>
      <c r="Q173" s="910"/>
      <c r="R173" s="910"/>
      <c r="S173" s="910"/>
      <c r="T173" s="637"/>
      <c r="U173" s="631"/>
      <c r="V173" s="631"/>
      <c r="W173" s="631"/>
      <c r="X173" s="631"/>
      <c r="Y173" s="631"/>
      <c r="Z173" s="631"/>
      <c r="AA173" s="631"/>
      <c r="AB173" s="631"/>
      <c r="AC173" s="631"/>
    </row>
    <row r="174" spans="4:29" s="467" customFormat="1" x14ac:dyDescent="0.2">
      <c r="D174" s="637"/>
      <c r="E174" s="631"/>
      <c r="F174" s="631"/>
      <c r="G174" s="631"/>
      <c r="H174" s="631"/>
      <c r="I174" s="631"/>
      <c r="J174" s="631"/>
      <c r="K174" s="631"/>
      <c r="L174" s="637"/>
      <c r="M174" s="910"/>
      <c r="N174" s="910"/>
      <c r="O174" s="910"/>
      <c r="P174" s="910"/>
      <c r="Q174" s="910"/>
      <c r="R174" s="910"/>
      <c r="S174" s="910"/>
      <c r="T174" s="637"/>
      <c r="U174" s="631"/>
      <c r="V174" s="631"/>
      <c r="W174" s="631"/>
      <c r="X174" s="631"/>
      <c r="Y174" s="631"/>
      <c r="Z174" s="631"/>
      <c r="AA174" s="631"/>
      <c r="AB174" s="631"/>
      <c r="AC174" s="631"/>
    </row>
    <row r="175" spans="4:29" s="467" customFormat="1" x14ac:dyDescent="0.2">
      <c r="D175" s="637"/>
      <c r="E175" s="631"/>
      <c r="F175" s="631"/>
      <c r="G175" s="631"/>
      <c r="H175" s="631"/>
      <c r="I175" s="631"/>
      <c r="J175" s="631"/>
      <c r="K175" s="631"/>
      <c r="L175" s="637"/>
      <c r="M175" s="910"/>
      <c r="N175" s="910"/>
      <c r="O175" s="910"/>
      <c r="P175" s="910"/>
      <c r="Q175" s="910"/>
      <c r="R175" s="910"/>
      <c r="S175" s="910"/>
      <c r="T175" s="637"/>
      <c r="U175" s="631"/>
      <c r="V175" s="631"/>
      <c r="W175" s="631"/>
      <c r="X175" s="631"/>
      <c r="Y175" s="631"/>
      <c r="Z175" s="631"/>
      <c r="AA175" s="631"/>
      <c r="AB175" s="631"/>
      <c r="AC175" s="631"/>
    </row>
    <row r="176" spans="4:29" s="467" customFormat="1" x14ac:dyDescent="0.2">
      <c r="D176" s="637"/>
      <c r="E176" s="631"/>
      <c r="F176" s="631"/>
      <c r="G176" s="631"/>
      <c r="H176" s="631"/>
      <c r="I176" s="631"/>
      <c r="J176" s="631"/>
      <c r="K176" s="631"/>
      <c r="L176" s="637"/>
      <c r="M176" s="910"/>
      <c r="N176" s="910"/>
      <c r="O176" s="910"/>
      <c r="P176" s="910"/>
      <c r="Q176" s="910"/>
      <c r="R176" s="910"/>
      <c r="S176" s="910"/>
      <c r="T176" s="637"/>
      <c r="U176" s="631"/>
      <c r="V176" s="631"/>
      <c r="W176" s="631"/>
      <c r="X176" s="631"/>
      <c r="Y176" s="631"/>
      <c r="Z176" s="631"/>
      <c r="AA176" s="631"/>
      <c r="AB176" s="631"/>
      <c r="AC176" s="631"/>
    </row>
    <row r="177" spans="4:29" s="467" customFormat="1" x14ac:dyDescent="0.2">
      <c r="D177" s="637"/>
      <c r="E177" s="631"/>
      <c r="F177" s="631"/>
      <c r="G177" s="631"/>
      <c r="H177" s="631"/>
      <c r="I177" s="631"/>
      <c r="J177" s="631"/>
      <c r="K177" s="631"/>
      <c r="L177" s="637"/>
      <c r="M177" s="910"/>
      <c r="N177" s="910"/>
      <c r="O177" s="910"/>
      <c r="P177" s="910"/>
      <c r="Q177" s="910"/>
      <c r="R177" s="910"/>
      <c r="S177" s="910"/>
      <c r="T177" s="637"/>
      <c r="U177" s="631"/>
      <c r="V177" s="631"/>
      <c r="W177" s="631"/>
      <c r="X177" s="631"/>
      <c r="Y177" s="631"/>
      <c r="Z177" s="631"/>
      <c r="AA177" s="631"/>
      <c r="AB177" s="631"/>
      <c r="AC177" s="631"/>
    </row>
    <row r="178" spans="4:29" s="467" customFormat="1" x14ac:dyDescent="0.2">
      <c r="D178" s="637"/>
      <c r="E178" s="631"/>
      <c r="F178" s="631"/>
      <c r="G178" s="631"/>
      <c r="H178" s="631"/>
      <c r="I178" s="631"/>
      <c r="J178" s="631"/>
      <c r="K178" s="631"/>
      <c r="L178" s="637"/>
      <c r="M178" s="910"/>
      <c r="N178" s="910"/>
      <c r="O178" s="910"/>
      <c r="P178" s="910"/>
      <c r="Q178" s="910"/>
      <c r="R178" s="910"/>
      <c r="S178" s="910"/>
      <c r="T178" s="637"/>
      <c r="U178" s="631"/>
      <c r="V178" s="631"/>
      <c r="W178" s="631"/>
      <c r="X178" s="631"/>
      <c r="Y178" s="631"/>
      <c r="Z178" s="631"/>
      <c r="AA178" s="631"/>
      <c r="AB178" s="631"/>
      <c r="AC178" s="631"/>
    </row>
    <row r="179" spans="4:29" s="467" customFormat="1" x14ac:dyDescent="0.2">
      <c r="D179" s="637"/>
      <c r="E179" s="631"/>
      <c r="F179" s="631"/>
      <c r="G179" s="631"/>
      <c r="H179" s="631"/>
      <c r="I179" s="631"/>
      <c r="J179" s="631"/>
      <c r="K179" s="631"/>
      <c r="L179" s="637"/>
      <c r="M179" s="910"/>
      <c r="N179" s="910"/>
      <c r="O179" s="910"/>
      <c r="P179" s="910"/>
      <c r="Q179" s="910"/>
      <c r="R179" s="910"/>
      <c r="S179" s="910"/>
      <c r="T179" s="637"/>
      <c r="U179" s="631"/>
      <c r="V179" s="631"/>
      <c r="W179" s="631"/>
      <c r="X179" s="631"/>
      <c r="Y179" s="631"/>
      <c r="Z179" s="631"/>
      <c r="AA179" s="631"/>
      <c r="AB179" s="631"/>
      <c r="AC179" s="631"/>
    </row>
    <row r="180" spans="4:29" s="467" customFormat="1" x14ac:dyDescent="0.2">
      <c r="D180" s="637"/>
      <c r="E180" s="631"/>
      <c r="F180" s="631"/>
      <c r="G180" s="631"/>
      <c r="H180" s="631"/>
      <c r="I180" s="631"/>
      <c r="J180" s="631"/>
      <c r="K180" s="631"/>
      <c r="L180" s="637"/>
      <c r="M180" s="910"/>
      <c r="N180" s="910"/>
      <c r="O180" s="910"/>
      <c r="P180" s="910"/>
      <c r="Q180" s="910"/>
      <c r="R180" s="910"/>
      <c r="S180" s="910"/>
      <c r="T180" s="637"/>
      <c r="U180" s="631"/>
      <c r="V180" s="631"/>
      <c r="W180" s="631"/>
      <c r="X180" s="631"/>
      <c r="Y180" s="631"/>
      <c r="Z180" s="631"/>
      <c r="AA180" s="631"/>
      <c r="AB180" s="631"/>
      <c r="AC180" s="631"/>
    </row>
    <row r="181" spans="4:29" s="467" customFormat="1" x14ac:dyDescent="0.2">
      <c r="D181" s="637"/>
      <c r="E181" s="631"/>
      <c r="F181" s="631"/>
      <c r="G181" s="631"/>
      <c r="H181" s="631"/>
      <c r="I181" s="631"/>
      <c r="J181" s="631"/>
      <c r="K181" s="631"/>
      <c r="L181" s="637"/>
      <c r="M181" s="910"/>
      <c r="N181" s="910"/>
      <c r="O181" s="910"/>
      <c r="P181" s="910"/>
      <c r="Q181" s="910"/>
      <c r="R181" s="910"/>
      <c r="S181" s="910"/>
      <c r="T181" s="637"/>
      <c r="U181" s="631"/>
      <c r="V181" s="631"/>
      <c r="W181" s="631"/>
      <c r="X181" s="631"/>
      <c r="Y181" s="631"/>
      <c r="Z181" s="631"/>
      <c r="AA181" s="631"/>
      <c r="AB181" s="631"/>
      <c r="AC181" s="631"/>
    </row>
    <row r="182" spans="4:29" s="467" customFormat="1" x14ac:dyDescent="0.2">
      <c r="D182" s="637"/>
      <c r="E182" s="631"/>
      <c r="F182" s="631"/>
      <c r="G182" s="631"/>
      <c r="H182" s="631"/>
      <c r="I182" s="631"/>
      <c r="J182" s="631"/>
      <c r="K182" s="631"/>
      <c r="L182" s="637"/>
      <c r="M182" s="910"/>
      <c r="N182" s="910"/>
      <c r="O182" s="910"/>
      <c r="P182" s="910"/>
      <c r="Q182" s="910"/>
      <c r="R182" s="910"/>
      <c r="S182" s="910"/>
      <c r="T182" s="637"/>
      <c r="U182" s="631"/>
      <c r="V182" s="631"/>
      <c r="W182" s="631"/>
      <c r="X182" s="631"/>
      <c r="Y182" s="631"/>
      <c r="Z182" s="631"/>
      <c r="AA182" s="631"/>
      <c r="AB182" s="631"/>
      <c r="AC182" s="631"/>
    </row>
    <row r="183" spans="4:29" s="467" customFormat="1" x14ac:dyDescent="0.2">
      <c r="D183" s="637"/>
      <c r="E183" s="631"/>
      <c r="F183" s="631"/>
      <c r="G183" s="631"/>
      <c r="H183" s="631"/>
      <c r="I183" s="631"/>
      <c r="J183" s="631"/>
      <c r="K183" s="631"/>
      <c r="L183" s="637"/>
      <c r="M183" s="910"/>
      <c r="N183" s="910"/>
      <c r="O183" s="910"/>
      <c r="P183" s="910"/>
      <c r="Q183" s="910"/>
      <c r="R183" s="910"/>
      <c r="S183" s="910"/>
      <c r="T183" s="637"/>
      <c r="U183" s="631"/>
      <c r="V183" s="631"/>
      <c r="W183" s="631"/>
      <c r="X183" s="631"/>
      <c r="Y183" s="631"/>
      <c r="Z183" s="631"/>
      <c r="AA183" s="631"/>
      <c r="AB183" s="631"/>
      <c r="AC183" s="631"/>
    </row>
    <row r="184" spans="4:29" s="467" customFormat="1" x14ac:dyDescent="0.2">
      <c r="D184" s="637"/>
      <c r="E184" s="631"/>
      <c r="F184" s="631"/>
      <c r="G184" s="631"/>
      <c r="H184" s="631"/>
      <c r="I184" s="631"/>
      <c r="J184" s="631"/>
      <c r="K184" s="631"/>
      <c r="L184" s="637"/>
      <c r="M184" s="910"/>
      <c r="N184" s="910"/>
      <c r="O184" s="910"/>
      <c r="P184" s="910"/>
      <c r="Q184" s="910"/>
      <c r="R184" s="910"/>
      <c r="S184" s="910"/>
      <c r="T184" s="637"/>
      <c r="U184" s="631"/>
      <c r="V184" s="631"/>
      <c r="W184" s="631"/>
      <c r="X184" s="631"/>
      <c r="Y184" s="631"/>
      <c r="Z184" s="631"/>
      <c r="AA184" s="631"/>
      <c r="AB184" s="631"/>
      <c r="AC184" s="631"/>
    </row>
    <row r="185" spans="4:29" s="467" customFormat="1" x14ac:dyDescent="0.2">
      <c r="D185" s="637"/>
      <c r="E185" s="631"/>
      <c r="F185" s="631"/>
      <c r="G185" s="631"/>
      <c r="H185" s="631"/>
      <c r="I185" s="631"/>
      <c r="J185" s="631"/>
      <c r="K185" s="631"/>
      <c r="L185" s="637"/>
      <c r="M185" s="910"/>
      <c r="N185" s="910"/>
      <c r="O185" s="910"/>
      <c r="P185" s="910"/>
      <c r="Q185" s="910"/>
      <c r="R185" s="910"/>
      <c r="S185" s="910"/>
      <c r="T185" s="637"/>
      <c r="U185" s="631"/>
      <c r="V185" s="631"/>
      <c r="W185" s="631"/>
      <c r="X185" s="631"/>
      <c r="Y185" s="631"/>
      <c r="Z185" s="631"/>
      <c r="AA185" s="631"/>
      <c r="AB185" s="631"/>
      <c r="AC185" s="631"/>
    </row>
    <row r="186" spans="4:29" s="467" customFormat="1" x14ac:dyDescent="0.2">
      <c r="D186" s="637"/>
      <c r="E186" s="631"/>
      <c r="F186" s="631"/>
      <c r="G186" s="631"/>
      <c r="H186" s="631"/>
      <c r="I186" s="631"/>
      <c r="J186" s="631"/>
      <c r="K186" s="631"/>
      <c r="L186" s="637"/>
      <c r="M186" s="910"/>
      <c r="N186" s="910"/>
      <c r="O186" s="910"/>
      <c r="P186" s="910"/>
      <c r="Q186" s="910"/>
      <c r="R186" s="910"/>
      <c r="S186" s="910"/>
      <c r="T186" s="637"/>
      <c r="U186" s="631"/>
      <c r="V186" s="631"/>
      <c r="W186" s="631"/>
      <c r="X186" s="631"/>
      <c r="Y186" s="631"/>
      <c r="Z186" s="631"/>
      <c r="AA186" s="631"/>
      <c r="AB186" s="631"/>
      <c r="AC186" s="631"/>
    </row>
    <row r="187" spans="4:29" s="467" customFormat="1" x14ac:dyDescent="0.2">
      <c r="D187" s="637"/>
      <c r="E187" s="631"/>
      <c r="F187" s="631"/>
      <c r="G187" s="631"/>
      <c r="H187" s="631"/>
      <c r="I187" s="631"/>
      <c r="J187" s="631"/>
      <c r="K187" s="631"/>
      <c r="L187" s="637"/>
      <c r="M187" s="910"/>
      <c r="N187" s="910"/>
      <c r="O187" s="910"/>
      <c r="P187" s="910"/>
      <c r="Q187" s="910"/>
      <c r="R187" s="910"/>
      <c r="S187" s="910"/>
      <c r="T187" s="637"/>
      <c r="U187" s="631"/>
      <c r="V187" s="631"/>
      <c r="W187" s="631"/>
      <c r="X187" s="631"/>
      <c r="Y187" s="631"/>
      <c r="Z187" s="631"/>
      <c r="AA187" s="631"/>
      <c r="AB187" s="631"/>
      <c r="AC187" s="631"/>
    </row>
    <row r="188" spans="4:29" s="467" customFormat="1" x14ac:dyDescent="0.2">
      <c r="D188" s="637"/>
      <c r="E188" s="631"/>
      <c r="F188" s="631"/>
      <c r="G188" s="631"/>
      <c r="H188" s="631"/>
      <c r="I188" s="631"/>
      <c r="J188" s="631"/>
      <c r="K188" s="631"/>
      <c r="L188" s="637"/>
      <c r="M188" s="910"/>
      <c r="N188" s="910"/>
      <c r="O188" s="910"/>
      <c r="P188" s="910"/>
      <c r="Q188" s="910"/>
      <c r="R188" s="910"/>
      <c r="S188" s="910"/>
      <c r="T188" s="637"/>
      <c r="U188" s="631"/>
      <c r="V188" s="631"/>
      <c r="W188" s="631"/>
      <c r="X188" s="631"/>
      <c r="Y188" s="631"/>
      <c r="Z188" s="631"/>
      <c r="AA188" s="631"/>
      <c r="AB188" s="631"/>
      <c r="AC188" s="631"/>
    </row>
    <row r="189" spans="4:29" s="467" customFormat="1" x14ac:dyDescent="0.2">
      <c r="D189" s="637"/>
      <c r="E189" s="631"/>
      <c r="F189" s="631"/>
      <c r="G189" s="631"/>
      <c r="H189" s="631"/>
      <c r="I189" s="631"/>
      <c r="J189" s="631"/>
      <c r="K189" s="631"/>
      <c r="L189" s="637"/>
      <c r="M189" s="910"/>
      <c r="N189" s="910"/>
      <c r="O189" s="910"/>
      <c r="P189" s="910"/>
      <c r="Q189" s="910"/>
      <c r="R189" s="910"/>
      <c r="S189" s="910"/>
      <c r="T189" s="637"/>
      <c r="U189" s="631"/>
      <c r="V189" s="631"/>
      <c r="W189" s="631"/>
      <c r="X189" s="631"/>
      <c r="Y189" s="631"/>
      <c r="Z189" s="631"/>
      <c r="AA189" s="631"/>
      <c r="AB189" s="631"/>
      <c r="AC189" s="631"/>
    </row>
    <row r="190" spans="4:29" s="467" customFormat="1" x14ac:dyDescent="0.2">
      <c r="D190" s="637"/>
      <c r="E190" s="631"/>
      <c r="F190" s="631"/>
      <c r="G190" s="631"/>
      <c r="H190" s="631"/>
      <c r="I190" s="631"/>
      <c r="J190" s="631"/>
      <c r="K190" s="631"/>
      <c r="L190" s="637"/>
      <c r="M190" s="910"/>
      <c r="N190" s="910"/>
      <c r="O190" s="910"/>
      <c r="P190" s="910"/>
      <c r="Q190" s="910"/>
      <c r="R190" s="910"/>
      <c r="S190" s="910"/>
      <c r="T190" s="637"/>
      <c r="U190" s="631"/>
      <c r="V190" s="631"/>
      <c r="W190" s="631"/>
      <c r="X190" s="631"/>
      <c r="Y190" s="631"/>
      <c r="Z190" s="631"/>
      <c r="AA190" s="631"/>
      <c r="AB190" s="631"/>
      <c r="AC190" s="631"/>
    </row>
    <row r="191" spans="4:29" s="467" customFormat="1" x14ac:dyDescent="0.2">
      <c r="D191" s="637"/>
      <c r="E191" s="631"/>
      <c r="F191" s="631"/>
      <c r="G191" s="631"/>
      <c r="H191" s="631"/>
      <c r="I191" s="631"/>
      <c r="J191" s="631"/>
      <c r="K191" s="631"/>
      <c r="L191" s="637"/>
      <c r="M191" s="910"/>
      <c r="N191" s="910"/>
      <c r="O191" s="910"/>
      <c r="P191" s="910"/>
      <c r="Q191" s="910"/>
      <c r="R191" s="910"/>
      <c r="S191" s="910"/>
      <c r="T191" s="637"/>
      <c r="U191" s="631"/>
      <c r="V191" s="631"/>
      <c r="W191" s="631"/>
      <c r="X191" s="631"/>
      <c r="Y191" s="631"/>
      <c r="Z191" s="631"/>
      <c r="AA191" s="631"/>
      <c r="AB191" s="631"/>
      <c r="AC191" s="631"/>
    </row>
    <row r="192" spans="4:29" s="467" customFormat="1" x14ac:dyDescent="0.2">
      <c r="D192" s="637"/>
      <c r="E192" s="631"/>
      <c r="F192" s="631"/>
      <c r="G192" s="631"/>
      <c r="H192" s="631"/>
      <c r="I192" s="631"/>
      <c r="J192" s="631"/>
      <c r="K192" s="631"/>
      <c r="L192" s="637"/>
      <c r="M192" s="910"/>
      <c r="N192" s="910"/>
      <c r="O192" s="910"/>
      <c r="P192" s="910"/>
      <c r="Q192" s="910"/>
      <c r="R192" s="910"/>
      <c r="S192" s="910"/>
      <c r="T192" s="637"/>
      <c r="U192" s="631"/>
      <c r="V192" s="631"/>
      <c r="W192" s="631"/>
      <c r="X192" s="631"/>
      <c r="Y192" s="631"/>
      <c r="Z192" s="631"/>
      <c r="AA192" s="631"/>
      <c r="AB192" s="631"/>
      <c r="AC192" s="631"/>
    </row>
    <row r="193" spans="4:29" s="467" customFormat="1" x14ac:dyDescent="0.2">
      <c r="D193" s="637"/>
      <c r="E193" s="631"/>
      <c r="F193" s="631"/>
      <c r="G193" s="631"/>
      <c r="H193" s="631"/>
      <c r="I193" s="631"/>
      <c r="J193" s="631"/>
      <c r="K193" s="631"/>
      <c r="L193" s="637"/>
      <c r="M193" s="910"/>
      <c r="N193" s="910"/>
      <c r="O193" s="910"/>
      <c r="P193" s="910"/>
      <c r="Q193" s="910"/>
      <c r="R193" s="910"/>
      <c r="S193" s="910"/>
      <c r="T193" s="637"/>
      <c r="U193" s="631"/>
      <c r="V193" s="631"/>
      <c r="W193" s="631"/>
      <c r="X193" s="631"/>
      <c r="Y193" s="631"/>
      <c r="Z193" s="631"/>
      <c r="AA193" s="631"/>
      <c r="AB193" s="631"/>
      <c r="AC193" s="631"/>
    </row>
    <row r="194" spans="4:29" s="467" customFormat="1" x14ac:dyDescent="0.2">
      <c r="D194" s="637"/>
      <c r="E194" s="631"/>
      <c r="F194" s="631"/>
      <c r="G194" s="631"/>
      <c r="H194" s="631"/>
      <c r="I194" s="631"/>
      <c r="J194" s="631"/>
      <c r="K194" s="631"/>
      <c r="L194" s="637"/>
      <c r="M194" s="910"/>
      <c r="N194" s="910"/>
      <c r="O194" s="910"/>
      <c r="P194" s="910"/>
      <c r="Q194" s="910"/>
      <c r="R194" s="910"/>
      <c r="S194" s="910"/>
      <c r="T194" s="637"/>
      <c r="U194" s="631"/>
      <c r="V194" s="631"/>
      <c r="W194" s="631"/>
      <c r="X194" s="631"/>
      <c r="Y194" s="631"/>
      <c r="Z194" s="631"/>
      <c r="AA194" s="631"/>
      <c r="AB194" s="631"/>
      <c r="AC194" s="631"/>
    </row>
    <row r="195" spans="4:29" s="467" customFormat="1" x14ac:dyDescent="0.2">
      <c r="D195" s="637"/>
      <c r="E195" s="631"/>
      <c r="F195" s="631"/>
      <c r="G195" s="631"/>
      <c r="H195" s="631"/>
      <c r="I195" s="631"/>
      <c r="J195" s="631"/>
      <c r="K195" s="631"/>
      <c r="L195" s="637"/>
      <c r="M195" s="910"/>
      <c r="N195" s="910"/>
      <c r="O195" s="910"/>
      <c r="P195" s="910"/>
      <c r="Q195" s="910"/>
      <c r="R195" s="910"/>
      <c r="S195" s="910"/>
      <c r="T195" s="637"/>
      <c r="U195" s="631"/>
      <c r="V195" s="631"/>
      <c r="W195" s="631"/>
      <c r="X195" s="631"/>
      <c r="Y195" s="631"/>
      <c r="Z195" s="631"/>
      <c r="AA195" s="631"/>
      <c r="AB195" s="631"/>
      <c r="AC195" s="631"/>
    </row>
    <row r="196" spans="4:29" s="467" customFormat="1" x14ac:dyDescent="0.2">
      <c r="D196" s="637"/>
      <c r="E196" s="631"/>
      <c r="F196" s="631"/>
      <c r="G196" s="631"/>
      <c r="H196" s="631"/>
      <c r="I196" s="631"/>
      <c r="J196" s="631"/>
      <c r="K196" s="631"/>
      <c r="L196" s="637"/>
      <c r="M196" s="910"/>
      <c r="N196" s="910"/>
      <c r="O196" s="910"/>
      <c r="P196" s="910"/>
      <c r="Q196" s="910"/>
      <c r="R196" s="910"/>
      <c r="S196" s="910"/>
      <c r="T196" s="637"/>
      <c r="U196" s="631"/>
      <c r="V196" s="631"/>
      <c r="W196" s="631"/>
      <c r="X196" s="631"/>
      <c r="Y196" s="631"/>
      <c r="Z196" s="631"/>
      <c r="AA196" s="631"/>
      <c r="AB196" s="631"/>
      <c r="AC196" s="631"/>
    </row>
    <row r="197" spans="4:29" s="467" customFormat="1" x14ac:dyDescent="0.2">
      <c r="D197" s="637"/>
      <c r="E197" s="631"/>
      <c r="F197" s="631"/>
      <c r="G197" s="631"/>
      <c r="H197" s="631"/>
      <c r="I197" s="631"/>
      <c r="J197" s="631"/>
      <c r="K197" s="631"/>
      <c r="L197" s="637"/>
      <c r="M197" s="910"/>
      <c r="N197" s="910"/>
      <c r="O197" s="910"/>
      <c r="P197" s="910"/>
      <c r="Q197" s="910"/>
      <c r="R197" s="910"/>
      <c r="S197" s="910"/>
      <c r="T197" s="637"/>
      <c r="U197" s="631"/>
      <c r="V197" s="631"/>
      <c r="W197" s="631"/>
      <c r="X197" s="631"/>
      <c r="Y197" s="631"/>
      <c r="Z197" s="631"/>
      <c r="AA197" s="631"/>
      <c r="AB197" s="631"/>
      <c r="AC197" s="631"/>
    </row>
    <row r="198" spans="4:29" s="467" customFormat="1" x14ac:dyDescent="0.2">
      <c r="D198" s="637"/>
      <c r="E198" s="631"/>
      <c r="F198" s="631"/>
      <c r="G198" s="631"/>
      <c r="H198" s="631"/>
      <c r="I198" s="631"/>
      <c r="J198" s="631"/>
      <c r="K198" s="631"/>
      <c r="L198" s="637"/>
      <c r="M198" s="910"/>
      <c r="N198" s="910"/>
      <c r="O198" s="910"/>
      <c r="P198" s="910"/>
      <c r="Q198" s="910"/>
      <c r="R198" s="910"/>
      <c r="S198" s="910"/>
      <c r="T198" s="637"/>
      <c r="U198" s="631"/>
      <c r="V198" s="631"/>
      <c r="W198" s="631"/>
      <c r="X198" s="631"/>
      <c r="Y198" s="631"/>
      <c r="Z198" s="631"/>
      <c r="AA198" s="631"/>
      <c r="AB198" s="631"/>
      <c r="AC198" s="631"/>
    </row>
    <row r="199" spans="4:29" s="467" customFormat="1" x14ac:dyDescent="0.2">
      <c r="D199" s="637"/>
      <c r="E199" s="631"/>
      <c r="F199" s="631"/>
      <c r="G199" s="631"/>
      <c r="H199" s="631"/>
      <c r="I199" s="631"/>
      <c r="J199" s="631"/>
      <c r="K199" s="631"/>
      <c r="L199" s="637"/>
      <c r="M199" s="910"/>
      <c r="N199" s="910"/>
      <c r="O199" s="910"/>
      <c r="P199" s="910"/>
      <c r="Q199" s="910"/>
      <c r="R199" s="910"/>
      <c r="S199" s="910"/>
      <c r="T199" s="637"/>
      <c r="U199" s="631"/>
      <c r="V199" s="631"/>
      <c r="W199" s="631"/>
      <c r="X199" s="631"/>
      <c r="Y199" s="631"/>
      <c r="Z199" s="631"/>
      <c r="AA199" s="631"/>
      <c r="AB199" s="631"/>
      <c r="AC199" s="631"/>
    </row>
    <row r="200" spans="4:29" s="467" customFormat="1" x14ac:dyDescent="0.2">
      <c r="D200" s="637"/>
      <c r="E200" s="631"/>
      <c r="F200" s="631"/>
      <c r="G200" s="631"/>
      <c r="H200" s="631"/>
      <c r="I200" s="631"/>
      <c r="J200" s="631"/>
      <c r="K200" s="631"/>
      <c r="L200" s="637"/>
      <c r="M200" s="910"/>
      <c r="N200" s="910"/>
      <c r="O200" s="910"/>
      <c r="P200" s="910"/>
      <c r="Q200" s="910"/>
      <c r="R200" s="910"/>
      <c r="S200" s="910"/>
      <c r="T200" s="637"/>
      <c r="U200" s="631"/>
      <c r="V200" s="631"/>
      <c r="W200" s="631"/>
      <c r="X200" s="631"/>
      <c r="Y200" s="631"/>
      <c r="Z200" s="631"/>
      <c r="AA200" s="631"/>
      <c r="AB200" s="631"/>
      <c r="AC200" s="631"/>
    </row>
    <row r="201" spans="4:29" s="467" customFormat="1" x14ac:dyDescent="0.2">
      <c r="D201" s="637"/>
      <c r="E201" s="631"/>
      <c r="F201" s="631"/>
      <c r="G201" s="631"/>
      <c r="H201" s="631"/>
      <c r="I201" s="631"/>
      <c r="J201" s="631"/>
      <c r="K201" s="631"/>
      <c r="L201" s="637"/>
      <c r="M201" s="910"/>
      <c r="N201" s="910"/>
      <c r="O201" s="910"/>
      <c r="P201" s="910"/>
      <c r="Q201" s="910"/>
      <c r="R201" s="910"/>
      <c r="S201" s="910"/>
      <c r="T201" s="637"/>
      <c r="U201" s="631"/>
      <c r="V201" s="631"/>
      <c r="W201" s="631"/>
      <c r="X201" s="631"/>
      <c r="Y201" s="631"/>
      <c r="Z201" s="631"/>
      <c r="AA201" s="631"/>
      <c r="AB201" s="631"/>
      <c r="AC201" s="631"/>
    </row>
    <row r="202" spans="4:29" s="467" customFormat="1" x14ac:dyDescent="0.2">
      <c r="D202" s="637"/>
      <c r="E202" s="631"/>
      <c r="F202" s="631"/>
      <c r="G202" s="631"/>
      <c r="H202" s="631"/>
      <c r="I202" s="631"/>
      <c r="J202" s="631"/>
      <c r="K202" s="631"/>
      <c r="L202" s="637"/>
      <c r="M202" s="910"/>
      <c r="N202" s="910"/>
      <c r="O202" s="910"/>
      <c r="P202" s="910"/>
      <c r="Q202" s="910"/>
      <c r="R202" s="910"/>
      <c r="S202" s="910"/>
      <c r="T202" s="637"/>
      <c r="U202" s="631"/>
      <c r="V202" s="631"/>
      <c r="W202" s="631"/>
      <c r="X202" s="631"/>
      <c r="Y202" s="631"/>
      <c r="Z202" s="631"/>
      <c r="AA202" s="631"/>
      <c r="AB202" s="631"/>
      <c r="AC202" s="631"/>
    </row>
    <row r="203" spans="4:29" s="467" customFormat="1" x14ac:dyDescent="0.2">
      <c r="D203" s="637"/>
      <c r="E203" s="631"/>
      <c r="F203" s="631"/>
      <c r="G203" s="631"/>
      <c r="H203" s="631"/>
      <c r="I203" s="631"/>
      <c r="J203" s="631"/>
      <c r="K203" s="631"/>
      <c r="L203" s="637"/>
      <c r="M203" s="910"/>
      <c r="N203" s="910"/>
      <c r="O203" s="910"/>
      <c r="P203" s="910"/>
      <c r="Q203" s="910"/>
      <c r="R203" s="910"/>
      <c r="S203" s="910"/>
      <c r="T203" s="637"/>
      <c r="U203" s="631"/>
      <c r="V203" s="631"/>
      <c r="W203" s="631"/>
      <c r="X203" s="631"/>
      <c r="Y203" s="631"/>
      <c r="Z203" s="631"/>
      <c r="AA203" s="631"/>
      <c r="AB203" s="631"/>
      <c r="AC203" s="631"/>
    </row>
    <row r="204" spans="4:29" s="467" customFormat="1" x14ac:dyDescent="0.2">
      <c r="D204" s="637"/>
      <c r="E204" s="631"/>
      <c r="F204" s="631"/>
      <c r="G204" s="631"/>
      <c r="H204" s="631"/>
      <c r="I204" s="631"/>
      <c r="J204" s="631"/>
      <c r="K204" s="631"/>
      <c r="L204" s="637"/>
      <c r="M204" s="910"/>
      <c r="N204" s="910"/>
      <c r="O204" s="910"/>
      <c r="P204" s="910"/>
      <c r="Q204" s="910"/>
      <c r="R204" s="910"/>
      <c r="S204" s="910"/>
      <c r="T204" s="637"/>
      <c r="U204" s="631"/>
      <c r="V204" s="631"/>
      <c r="W204" s="631"/>
      <c r="X204" s="631"/>
      <c r="Y204" s="631"/>
      <c r="Z204" s="631"/>
      <c r="AA204" s="631"/>
      <c r="AB204" s="631"/>
      <c r="AC204" s="631"/>
    </row>
    <row r="205" spans="4:29" s="467" customFormat="1" x14ac:dyDescent="0.2">
      <c r="D205" s="637"/>
      <c r="E205" s="631"/>
      <c r="F205" s="631"/>
      <c r="G205" s="631"/>
      <c r="H205" s="631"/>
      <c r="I205" s="631"/>
      <c r="J205" s="631"/>
      <c r="K205" s="631"/>
      <c r="L205" s="637"/>
      <c r="M205" s="910"/>
      <c r="N205" s="910"/>
      <c r="O205" s="910"/>
      <c r="P205" s="910"/>
      <c r="Q205" s="910"/>
      <c r="R205" s="910"/>
      <c r="S205" s="910"/>
      <c r="T205" s="637"/>
      <c r="U205" s="631"/>
      <c r="V205" s="631"/>
      <c r="W205" s="631"/>
      <c r="X205" s="631"/>
      <c r="Y205" s="631"/>
      <c r="Z205" s="631"/>
      <c r="AA205" s="631"/>
      <c r="AB205" s="631"/>
      <c r="AC205" s="631"/>
    </row>
    <row r="206" spans="4:29" s="467" customFormat="1" x14ac:dyDescent="0.2">
      <c r="D206" s="637"/>
      <c r="E206" s="631"/>
      <c r="F206" s="631"/>
      <c r="G206" s="631"/>
      <c r="H206" s="631"/>
      <c r="I206" s="631"/>
      <c r="J206" s="631"/>
      <c r="K206" s="631"/>
      <c r="L206" s="637"/>
      <c r="M206" s="910"/>
      <c r="N206" s="910"/>
      <c r="O206" s="910"/>
      <c r="P206" s="910"/>
      <c r="Q206" s="910"/>
      <c r="R206" s="910"/>
      <c r="S206" s="910"/>
      <c r="T206" s="637"/>
      <c r="U206" s="631"/>
      <c r="V206" s="631"/>
      <c r="W206" s="631"/>
      <c r="X206" s="631"/>
      <c r="Y206" s="631"/>
      <c r="Z206" s="631"/>
      <c r="AA206" s="631"/>
      <c r="AB206" s="631"/>
      <c r="AC206" s="631"/>
    </row>
    <row r="207" spans="4:29" s="467" customFormat="1" x14ac:dyDescent="0.2">
      <c r="D207" s="637"/>
      <c r="E207" s="631"/>
      <c r="F207" s="631"/>
      <c r="G207" s="631"/>
      <c r="H207" s="631"/>
      <c r="I207" s="631"/>
      <c r="J207" s="631"/>
      <c r="K207" s="631"/>
      <c r="L207" s="637"/>
      <c r="M207" s="910"/>
      <c r="N207" s="910"/>
      <c r="O207" s="910"/>
      <c r="P207" s="910"/>
      <c r="Q207" s="910"/>
      <c r="R207" s="910"/>
      <c r="S207" s="910"/>
      <c r="T207" s="637"/>
      <c r="U207" s="631"/>
      <c r="V207" s="631"/>
      <c r="W207" s="631"/>
      <c r="X207" s="631"/>
      <c r="Y207" s="631"/>
      <c r="Z207" s="631"/>
      <c r="AA207" s="631"/>
      <c r="AB207" s="631"/>
      <c r="AC207" s="631"/>
    </row>
    <row r="208" spans="4:29" s="467" customFormat="1" x14ac:dyDescent="0.2">
      <c r="D208" s="637"/>
      <c r="E208" s="631"/>
      <c r="F208" s="631"/>
      <c r="G208" s="631"/>
      <c r="H208" s="631"/>
      <c r="I208" s="631"/>
      <c r="J208" s="631"/>
      <c r="K208" s="631"/>
      <c r="L208" s="637"/>
      <c r="M208" s="910"/>
      <c r="N208" s="910"/>
      <c r="O208" s="910"/>
      <c r="P208" s="910"/>
      <c r="Q208" s="910"/>
      <c r="R208" s="910"/>
      <c r="S208" s="910"/>
      <c r="T208" s="637"/>
      <c r="U208" s="631"/>
      <c r="V208" s="631"/>
      <c r="W208" s="631"/>
      <c r="X208" s="631"/>
      <c r="Y208" s="631"/>
      <c r="Z208" s="631"/>
      <c r="AA208" s="631"/>
      <c r="AB208" s="631"/>
      <c r="AC208" s="631"/>
    </row>
    <row r="209" spans="4:29" s="467" customFormat="1" x14ac:dyDescent="0.2">
      <c r="D209" s="637"/>
      <c r="E209" s="631"/>
      <c r="F209" s="631"/>
      <c r="G209" s="631"/>
      <c r="H209" s="631"/>
      <c r="I209" s="631"/>
      <c r="J209" s="631"/>
      <c r="K209" s="631"/>
      <c r="L209" s="637"/>
      <c r="M209" s="910"/>
      <c r="N209" s="910"/>
      <c r="O209" s="910"/>
      <c r="P209" s="910"/>
      <c r="Q209" s="910"/>
      <c r="R209" s="910"/>
      <c r="S209" s="910"/>
      <c r="T209" s="637"/>
      <c r="U209" s="631"/>
      <c r="V209" s="631"/>
      <c r="W209" s="631"/>
      <c r="X209" s="631"/>
      <c r="Y209" s="631"/>
      <c r="Z209" s="631"/>
      <c r="AA209" s="631"/>
      <c r="AB209" s="631"/>
      <c r="AC209" s="631"/>
    </row>
    <row r="210" spans="4:29" s="467" customFormat="1" x14ac:dyDescent="0.2">
      <c r="D210" s="637"/>
      <c r="E210" s="631"/>
      <c r="F210" s="631"/>
      <c r="G210" s="631"/>
      <c r="H210" s="631"/>
      <c r="I210" s="631"/>
      <c r="J210" s="631"/>
      <c r="K210" s="631"/>
      <c r="L210" s="637"/>
      <c r="M210" s="910"/>
      <c r="N210" s="910"/>
      <c r="O210" s="910"/>
      <c r="P210" s="910"/>
      <c r="Q210" s="910"/>
      <c r="R210" s="910"/>
      <c r="S210" s="910"/>
      <c r="T210" s="637"/>
      <c r="U210" s="631"/>
      <c r="V210" s="631"/>
      <c r="W210" s="631"/>
      <c r="X210" s="631"/>
      <c r="Y210" s="631"/>
      <c r="Z210" s="631"/>
      <c r="AA210" s="631"/>
      <c r="AB210" s="631"/>
      <c r="AC210" s="631"/>
    </row>
    <row r="211" spans="4:29" s="467" customFormat="1" x14ac:dyDescent="0.2">
      <c r="D211" s="637"/>
      <c r="E211" s="631"/>
      <c r="F211" s="631"/>
      <c r="G211" s="631"/>
      <c r="H211" s="631"/>
      <c r="I211" s="631"/>
      <c r="J211" s="631"/>
      <c r="K211" s="631"/>
      <c r="L211" s="637"/>
      <c r="M211" s="910"/>
      <c r="N211" s="910"/>
      <c r="O211" s="910"/>
      <c r="P211" s="910"/>
      <c r="Q211" s="910"/>
      <c r="R211" s="910"/>
      <c r="S211" s="910"/>
      <c r="T211" s="637"/>
      <c r="U211" s="631"/>
      <c r="V211" s="631"/>
      <c r="W211" s="631"/>
      <c r="X211" s="631"/>
      <c r="Y211" s="631"/>
      <c r="Z211" s="631"/>
      <c r="AA211" s="631"/>
      <c r="AB211" s="631"/>
      <c r="AC211" s="631"/>
    </row>
    <row r="212" spans="4:29" s="467" customFormat="1" x14ac:dyDescent="0.2">
      <c r="D212" s="637"/>
      <c r="E212" s="631"/>
      <c r="F212" s="631"/>
      <c r="G212" s="631"/>
      <c r="H212" s="631"/>
      <c r="I212" s="631"/>
      <c r="J212" s="631"/>
      <c r="K212" s="631"/>
      <c r="L212" s="637"/>
      <c r="M212" s="910"/>
      <c r="N212" s="910"/>
      <c r="O212" s="910"/>
      <c r="P212" s="910"/>
      <c r="Q212" s="910"/>
      <c r="R212" s="910"/>
      <c r="S212" s="910"/>
      <c r="T212" s="637"/>
      <c r="U212" s="631"/>
      <c r="V212" s="631"/>
      <c r="W212" s="631"/>
      <c r="X212" s="631"/>
      <c r="Y212" s="631"/>
      <c r="Z212" s="631"/>
      <c r="AA212" s="631"/>
      <c r="AB212" s="631"/>
      <c r="AC212" s="631"/>
    </row>
    <row r="213" spans="4:29" s="467" customFormat="1" x14ac:dyDescent="0.2">
      <c r="D213" s="637"/>
      <c r="E213" s="631"/>
      <c r="F213" s="631"/>
      <c r="G213" s="631"/>
      <c r="H213" s="631"/>
      <c r="I213" s="631"/>
      <c r="J213" s="631"/>
      <c r="K213" s="631"/>
      <c r="L213" s="637"/>
      <c r="M213" s="910"/>
      <c r="N213" s="910"/>
      <c r="O213" s="910"/>
      <c r="P213" s="910"/>
      <c r="Q213" s="910"/>
      <c r="R213" s="910"/>
      <c r="S213" s="910"/>
      <c r="T213" s="637"/>
      <c r="U213" s="631"/>
      <c r="V213" s="631"/>
      <c r="W213" s="631"/>
      <c r="X213" s="631"/>
      <c r="Y213" s="631"/>
      <c r="Z213" s="631"/>
      <c r="AA213" s="631"/>
      <c r="AB213" s="631"/>
      <c r="AC213" s="631"/>
    </row>
    <row r="214" spans="4:29" s="467" customFormat="1" x14ac:dyDescent="0.2">
      <c r="D214" s="637"/>
      <c r="E214" s="631"/>
      <c r="F214" s="631"/>
      <c r="G214" s="631"/>
      <c r="H214" s="631"/>
      <c r="I214" s="631"/>
      <c r="J214" s="631"/>
      <c r="K214" s="631"/>
      <c r="L214" s="637"/>
      <c r="M214" s="910"/>
      <c r="N214" s="910"/>
      <c r="O214" s="910"/>
      <c r="P214" s="910"/>
      <c r="Q214" s="910"/>
      <c r="R214" s="910"/>
      <c r="S214" s="910"/>
      <c r="T214" s="637"/>
      <c r="U214" s="631"/>
      <c r="V214" s="631"/>
      <c r="W214" s="631"/>
      <c r="X214" s="631"/>
      <c r="Y214" s="631"/>
      <c r="Z214" s="631"/>
      <c r="AA214" s="631"/>
      <c r="AB214" s="631"/>
      <c r="AC214" s="631"/>
    </row>
    <row r="215" spans="4:29" s="467" customFormat="1" x14ac:dyDescent="0.2">
      <c r="D215" s="637"/>
      <c r="E215" s="631"/>
      <c r="F215" s="631"/>
      <c r="G215" s="631"/>
      <c r="H215" s="631"/>
      <c r="I215" s="631"/>
      <c r="J215" s="631"/>
      <c r="K215" s="631"/>
      <c r="L215" s="637"/>
      <c r="M215" s="910"/>
      <c r="N215" s="910"/>
      <c r="O215" s="910"/>
      <c r="P215" s="910"/>
      <c r="Q215" s="910"/>
      <c r="R215" s="910"/>
      <c r="S215" s="910"/>
      <c r="T215" s="637"/>
      <c r="U215" s="631"/>
      <c r="V215" s="631"/>
      <c r="W215" s="631"/>
      <c r="X215" s="631"/>
      <c r="Y215" s="631"/>
      <c r="Z215" s="631"/>
      <c r="AA215" s="631"/>
      <c r="AB215" s="631"/>
      <c r="AC215" s="631"/>
    </row>
    <row r="216" spans="4:29" s="467" customFormat="1" x14ac:dyDescent="0.2">
      <c r="D216" s="637"/>
      <c r="E216" s="631"/>
      <c r="F216" s="631"/>
      <c r="G216" s="631"/>
      <c r="H216" s="631"/>
      <c r="I216" s="631"/>
      <c r="J216" s="631"/>
      <c r="K216" s="631"/>
      <c r="L216" s="637"/>
      <c r="M216" s="910"/>
      <c r="N216" s="910"/>
      <c r="O216" s="910"/>
      <c r="P216" s="910"/>
      <c r="Q216" s="910"/>
      <c r="R216" s="910"/>
      <c r="S216" s="910"/>
      <c r="T216" s="637"/>
      <c r="U216" s="631"/>
      <c r="V216" s="631"/>
      <c r="W216" s="631"/>
      <c r="X216" s="631"/>
      <c r="Y216" s="631"/>
      <c r="Z216" s="631"/>
      <c r="AA216" s="631"/>
      <c r="AB216" s="631"/>
      <c r="AC216" s="631"/>
    </row>
    <row r="217" spans="4:29" s="467" customFormat="1" x14ac:dyDescent="0.2">
      <c r="D217" s="637"/>
      <c r="E217" s="631"/>
      <c r="F217" s="631"/>
      <c r="G217" s="631"/>
      <c r="H217" s="631"/>
      <c r="I217" s="631"/>
      <c r="J217" s="631"/>
      <c r="K217" s="631"/>
      <c r="L217" s="637"/>
      <c r="M217" s="910"/>
      <c r="N217" s="910"/>
      <c r="O217" s="910"/>
      <c r="P217" s="910"/>
      <c r="Q217" s="910"/>
      <c r="R217" s="910"/>
      <c r="S217" s="910"/>
      <c r="T217" s="637"/>
      <c r="U217" s="631"/>
      <c r="V217" s="631"/>
      <c r="W217" s="631"/>
      <c r="X217" s="631"/>
      <c r="Y217" s="631"/>
      <c r="Z217" s="631"/>
      <c r="AA217" s="631"/>
      <c r="AB217" s="631"/>
      <c r="AC217" s="631"/>
    </row>
    <row r="218" spans="4:29" s="467" customFormat="1" x14ac:dyDescent="0.2">
      <c r="D218" s="637"/>
      <c r="E218" s="631"/>
      <c r="F218" s="631"/>
      <c r="G218" s="631"/>
      <c r="H218" s="631"/>
      <c r="I218" s="631"/>
      <c r="J218" s="631"/>
      <c r="K218" s="631"/>
      <c r="L218" s="637"/>
      <c r="M218" s="910"/>
      <c r="N218" s="910"/>
      <c r="O218" s="910"/>
      <c r="P218" s="910"/>
      <c r="Q218" s="910"/>
      <c r="R218" s="910"/>
      <c r="S218" s="910"/>
      <c r="T218" s="637"/>
      <c r="U218" s="631"/>
      <c r="V218" s="631"/>
      <c r="W218" s="631"/>
      <c r="X218" s="631"/>
      <c r="Y218" s="631"/>
      <c r="Z218" s="631"/>
      <c r="AA218" s="631"/>
      <c r="AB218" s="631"/>
      <c r="AC218" s="631"/>
    </row>
    <row r="219" spans="4:29" s="467" customFormat="1" x14ac:dyDescent="0.2">
      <c r="D219" s="637"/>
      <c r="E219" s="631"/>
      <c r="F219" s="631"/>
      <c r="G219" s="631"/>
      <c r="H219" s="631"/>
      <c r="I219" s="631"/>
      <c r="J219" s="631"/>
      <c r="K219" s="631"/>
      <c r="L219" s="637"/>
      <c r="M219" s="910"/>
      <c r="N219" s="910"/>
      <c r="O219" s="910"/>
      <c r="P219" s="910"/>
      <c r="Q219" s="910"/>
      <c r="R219" s="910"/>
      <c r="S219" s="910"/>
      <c r="T219" s="637"/>
      <c r="U219" s="631"/>
      <c r="V219" s="631"/>
      <c r="W219" s="631"/>
      <c r="X219" s="631"/>
      <c r="Y219" s="631"/>
      <c r="Z219" s="631"/>
      <c r="AA219" s="631"/>
      <c r="AB219" s="631"/>
      <c r="AC219" s="631"/>
    </row>
    <row r="220" spans="4:29" s="467" customFormat="1" x14ac:dyDescent="0.2">
      <c r="D220" s="637"/>
      <c r="E220" s="631"/>
      <c r="F220" s="631"/>
      <c r="G220" s="631"/>
      <c r="H220" s="631"/>
      <c r="I220" s="631"/>
      <c r="J220" s="631"/>
      <c r="K220" s="631"/>
      <c r="L220" s="637"/>
      <c r="M220" s="910"/>
      <c r="N220" s="910"/>
      <c r="O220" s="910"/>
      <c r="P220" s="910"/>
      <c r="Q220" s="910"/>
      <c r="R220" s="910"/>
      <c r="S220" s="910"/>
      <c r="T220" s="637"/>
      <c r="U220" s="631"/>
      <c r="V220" s="631"/>
      <c r="W220" s="631"/>
      <c r="X220" s="631"/>
      <c r="Y220" s="631"/>
      <c r="Z220" s="631"/>
      <c r="AA220" s="631"/>
      <c r="AB220" s="631"/>
      <c r="AC220" s="631"/>
    </row>
    <row r="221" spans="4:29" s="467" customFormat="1" x14ac:dyDescent="0.2">
      <c r="D221" s="637"/>
      <c r="E221" s="631"/>
      <c r="F221" s="631"/>
      <c r="G221" s="631"/>
      <c r="H221" s="631"/>
      <c r="I221" s="631"/>
      <c r="J221" s="631"/>
      <c r="K221" s="631"/>
      <c r="L221" s="637"/>
      <c r="M221" s="910"/>
      <c r="N221" s="910"/>
      <c r="O221" s="910"/>
      <c r="P221" s="910"/>
      <c r="Q221" s="910"/>
      <c r="R221" s="910"/>
      <c r="S221" s="910"/>
      <c r="T221" s="637"/>
      <c r="U221" s="631"/>
      <c r="V221" s="631"/>
      <c r="W221" s="631"/>
      <c r="X221" s="631"/>
      <c r="Y221" s="631"/>
      <c r="Z221" s="631"/>
      <c r="AA221" s="631"/>
      <c r="AB221" s="631"/>
      <c r="AC221" s="631"/>
    </row>
    <row r="222" spans="4:29" s="467" customFormat="1" x14ac:dyDescent="0.2">
      <c r="D222" s="637"/>
      <c r="E222" s="631"/>
      <c r="F222" s="631"/>
      <c r="G222" s="631"/>
      <c r="H222" s="631"/>
      <c r="I222" s="631"/>
      <c r="J222" s="631"/>
      <c r="K222" s="631"/>
      <c r="L222" s="637"/>
      <c r="M222" s="910"/>
      <c r="N222" s="910"/>
      <c r="O222" s="910"/>
      <c r="P222" s="910"/>
      <c r="Q222" s="910"/>
      <c r="R222" s="910"/>
      <c r="S222" s="910"/>
      <c r="T222" s="637"/>
      <c r="U222" s="631"/>
      <c r="V222" s="631"/>
      <c r="W222" s="631"/>
      <c r="X222" s="631"/>
      <c r="Y222" s="631"/>
      <c r="Z222" s="631"/>
      <c r="AA222" s="631"/>
      <c r="AB222" s="631"/>
      <c r="AC222" s="631"/>
    </row>
    <row r="223" spans="4:29" s="467" customFormat="1" x14ac:dyDescent="0.2">
      <c r="D223" s="637"/>
      <c r="E223" s="631"/>
      <c r="F223" s="631"/>
      <c r="G223" s="631"/>
      <c r="H223" s="631"/>
      <c r="I223" s="631"/>
      <c r="J223" s="631"/>
      <c r="K223" s="631"/>
      <c r="L223" s="637"/>
      <c r="M223" s="910"/>
      <c r="N223" s="910"/>
      <c r="O223" s="910"/>
      <c r="P223" s="910"/>
      <c r="Q223" s="910"/>
      <c r="R223" s="910"/>
      <c r="S223" s="910"/>
      <c r="T223" s="637"/>
      <c r="U223" s="631"/>
      <c r="V223" s="631"/>
      <c r="W223" s="631"/>
      <c r="X223" s="631"/>
      <c r="Y223" s="631"/>
      <c r="Z223" s="631"/>
      <c r="AA223" s="631"/>
      <c r="AB223" s="631"/>
      <c r="AC223" s="631"/>
    </row>
    <row r="224" spans="4:29" s="467" customFormat="1" x14ac:dyDescent="0.2">
      <c r="D224" s="637"/>
      <c r="E224" s="631"/>
      <c r="F224" s="631"/>
      <c r="G224" s="631"/>
      <c r="H224" s="631"/>
      <c r="I224" s="631"/>
      <c r="J224" s="631"/>
      <c r="K224" s="631"/>
      <c r="L224" s="637"/>
      <c r="M224" s="910"/>
      <c r="N224" s="910"/>
      <c r="O224" s="910"/>
      <c r="P224" s="910"/>
      <c r="Q224" s="910"/>
      <c r="R224" s="910"/>
      <c r="S224" s="910"/>
      <c r="T224" s="637"/>
      <c r="U224" s="631"/>
      <c r="V224" s="631"/>
      <c r="W224" s="631"/>
      <c r="X224" s="631"/>
      <c r="Y224" s="631"/>
      <c r="Z224" s="631"/>
      <c r="AA224" s="631"/>
      <c r="AB224" s="631"/>
      <c r="AC224" s="631"/>
    </row>
    <row r="225" spans="4:29" s="467" customFormat="1" x14ac:dyDescent="0.2">
      <c r="D225" s="637"/>
      <c r="E225" s="631"/>
      <c r="F225" s="631"/>
      <c r="G225" s="631"/>
      <c r="H225" s="631"/>
      <c r="I225" s="631"/>
      <c r="J225" s="631"/>
      <c r="K225" s="631"/>
      <c r="L225" s="637"/>
      <c r="M225" s="910"/>
      <c r="N225" s="910"/>
      <c r="O225" s="910"/>
      <c r="P225" s="910"/>
      <c r="Q225" s="910"/>
      <c r="R225" s="910"/>
      <c r="S225" s="910"/>
      <c r="T225" s="637"/>
      <c r="U225" s="631"/>
      <c r="V225" s="631"/>
      <c r="W225" s="631"/>
      <c r="X225" s="631"/>
      <c r="Y225" s="631"/>
      <c r="Z225" s="631"/>
      <c r="AA225" s="631"/>
      <c r="AB225" s="631"/>
      <c r="AC225" s="631"/>
    </row>
    <row r="226" spans="4:29" s="467" customFormat="1" x14ac:dyDescent="0.2">
      <c r="D226" s="637"/>
      <c r="E226" s="631"/>
      <c r="F226" s="631"/>
      <c r="G226" s="631"/>
      <c r="H226" s="631"/>
      <c r="I226" s="631"/>
      <c r="J226" s="631"/>
      <c r="K226" s="631"/>
      <c r="L226" s="637"/>
      <c r="M226" s="910"/>
      <c r="N226" s="910"/>
      <c r="O226" s="910"/>
      <c r="P226" s="910"/>
      <c r="Q226" s="910"/>
      <c r="R226" s="910"/>
      <c r="S226" s="910"/>
      <c r="T226" s="637"/>
      <c r="U226" s="631"/>
      <c r="V226" s="631"/>
      <c r="W226" s="631"/>
      <c r="X226" s="631"/>
      <c r="Y226" s="631"/>
      <c r="Z226" s="631"/>
      <c r="AA226" s="631"/>
      <c r="AB226" s="631"/>
      <c r="AC226" s="631"/>
    </row>
    <row r="227" spans="4:29" s="467" customFormat="1" x14ac:dyDescent="0.2">
      <c r="D227" s="637"/>
      <c r="E227" s="631"/>
      <c r="F227" s="631"/>
      <c r="G227" s="631"/>
      <c r="H227" s="631"/>
      <c r="I227" s="631"/>
      <c r="J227" s="631"/>
      <c r="K227" s="631"/>
      <c r="L227" s="637"/>
      <c r="M227" s="910"/>
      <c r="N227" s="910"/>
      <c r="O227" s="910"/>
      <c r="P227" s="910"/>
      <c r="Q227" s="910"/>
      <c r="R227" s="910"/>
      <c r="S227" s="910"/>
      <c r="T227" s="637"/>
      <c r="U227" s="631"/>
      <c r="V227" s="631"/>
      <c r="W227" s="631"/>
      <c r="X227" s="631"/>
      <c r="Y227" s="631"/>
      <c r="Z227" s="631"/>
      <c r="AA227" s="631"/>
      <c r="AB227" s="631"/>
      <c r="AC227" s="631"/>
    </row>
    <row r="228" spans="4:29" s="467" customFormat="1" x14ac:dyDescent="0.2">
      <c r="D228" s="637"/>
      <c r="E228" s="631"/>
      <c r="F228" s="631"/>
      <c r="G228" s="631"/>
      <c r="H228" s="631"/>
      <c r="I228" s="631"/>
      <c r="J228" s="631"/>
      <c r="K228" s="631"/>
      <c r="L228" s="637"/>
      <c r="M228" s="910"/>
      <c r="N228" s="910"/>
      <c r="O228" s="910"/>
      <c r="P228" s="910"/>
      <c r="Q228" s="910"/>
      <c r="R228" s="910"/>
      <c r="S228" s="910"/>
      <c r="T228" s="637"/>
      <c r="U228" s="631"/>
      <c r="V228" s="631"/>
      <c r="W228" s="631"/>
      <c r="X228" s="631"/>
      <c r="Y228" s="631"/>
      <c r="Z228" s="631"/>
      <c r="AA228" s="631"/>
      <c r="AB228" s="631"/>
      <c r="AC228" s="631"/>
    </row>
    <row r="229" spans="4:29" s="467" customFormat="1" x14ac:dyDescent="0.2">
      <c r="D229" s="637"/>
      <c r="E229" s="631"/>
      <c r="F229" s="631"/>
      <c r="G229" s="631"/>
      <c r="H229" s="631"/>
      <c r="I229" s="631"/>
      <c r="J229" s="631"/>
      <c r="K229" s="631"/>
      <c r="L229" s="637"/>
      <c r="M229" s="910"/>
      <c r="N229" s="910"/>
      <c r="O229" s="910"/>
      <c r="P229" s="910"/>
      <c r="Q229" s="910"/>
      <c r="R229" s="910"/>
      <c r="S229" s="910"/>
      <c r="T229" s="637"/>
      <c r="U229" s="631"/>
      <c r="V229" s="631"/>
      <c r="W229" s="631"/>
      <c r="X229" s="631"/>
      <c r="Y229" s="631"/>
      <c r="Z229" s="631"/>
      <c r="AA229" s="631"/>
      <c r="AB229" s="631"/>
      <c r="AC229" s="631"/>
    </row>
    <row r="230" spans="4:29" s="467" customFormat="1" x14ac:dyDescent="0.2">
      <c r="D230" s="637"/>
      <c r="E230" s="631"/>
      <c r="F230" s="631"/>
      <c r="G230" s="631"/>
      <c r="H230" s="631"/>
      <c r="I230" s="631"/>
      <c r="J230" s="631"/>
      <c r="K230" s="631"/>
      <c r="L230" s="637"/>
      <c r="M230" s="910"/>
      <c r="N230" s="910"/>
      <c r="O230" s="910"/>
      <c r="P230" s="910"/>
      <c r="Q230" s="910"/>
      <c r="R230" s="910"/>
      <c r="S230" s="910"/>
      <c r="T230" s="637"/>
      <c r="U230" s="631"/>
      <c r="V230" s="631"/>
      <c r="W230" s="631"/>
      <c r="X230" s="631"/>
      <c r="Y230" s="631"/>
      <c r="Z230" s="631"/>
      <c r="AA230" s="631"/>
      <c r="AB230" s="631"/>
      <c r="AC230" s="631"/>
    </row>
    <row r="231" spans="4:29" s="467" customFormat="1" x14ac:dyDescent="0.2">
      <c r="D231" s="637"/>
      <c r="E231" s="631"/>
      <c r="F231" s="631"/>
      <c r="G231" s="631"/>
      <c r="H231" s="631"/>
      <c r="I231" s="631"/>
      <c r="J231" s="631"/>
      <c r="K231" s="631"/>
      <c r="L231" s="637"/>
      <c r="M231" s="910"/>
      <c r="N231" s="910"/>
      <c r="O231" s="910"/>
      <c r="P231" s="910"/>
      <c r="Q231" s="910"/>
      <c r="R231" s="910"/>
      <c r="S231" s="910"/>
      <c r="T231" s="637"/>
      <c r="U231" s="631"/>
      <c r="V231" s="631"/>
      <c r="W231" s="631"/>
      <c r="X231" s="631"/>
      <c r="Y231" s="631"/>
      <c r="Z231" s="631"/>
      <c r="AA231" s="631"/>
      <c r="AB231" s="631"/>
      <c r="AC231" s="631"/>
    </row>
    <row r="232" spans="4:29" s="467" customFormat="1" x14ac:dyDescent="0.2">
      <c r="D232" s="637"/>
      <c r="E232" s="631"/>
      <c r="F232" s="631"/>
      <c r="G232" s="631"/>
      <c r="H232" s="631"/>
      <c r="I232" s="631"/>
      <c r="J232" s="631"/>
      <c r="K232" s="631"/>
      <c r="L232" s="637"/>
      <c r="M232" s="910"/>
      <c r="N232" s="910"/>
      <c r="O232" s="910"/>
      <c r="P232" s="910"/>
      <c r="Q232" s="910"/>
      <c r="R232" s="910"/>
      <c r="S232" s="910"/>
      <c r="T232" s="637"/>
      <c r="U232" s="631"/>
      <c r="V232" s="631"/>
      <c r="W232" s="631"/>
      <c r="X232" s="631"/>
      <c r="Y232" s="631"/>
      <c r="Z232" s="631"/>
      <c r="AA232" s="631"/>
      <c r="AB232" s="631"/>
      <c r="AC232" s="631"/>
    </row>
    <row r="233" spans="4:29" s="467" customFormat="1" x14ac:dyDescent="0.2">
      <c r="D233" s="637"/>
      <c r="E233" s="631"/>
      <c r="F233" s="631"/>
      <c r="G233" s="631"/>
      <c r="H233" s="631"/>
      <c r="I233" s="631"/>
      <c r="J233" s="631"/>
      <c r="K233" s="631"/>
      <c r="L233" s="637"/>
      <c r="M233" s="910"/>
      <c r="N233" s="910"/>
      <c r="O233" s="910"/>
      <c r="P233" s="910"/>
      <c r="Q233" s="910"/>
      <c r="R233" s="910"/>
      <c r="S233" s="910"/>
      <c r="T233" s="637"/>
      <c r="U233" s="631"/>
      <c r="V233" s="631"/>
      <c r="W233" s="631"/>
      <c r="X233" s="631"/>
      <c r="Y233" s="631"/>
      <c r="Z233" s="631"/>
      <c r="AA233" s="631"/>
      <c r="AB233" s="631"/>
      <c r="AC233" s="631"/>
    </row>
    <row r="234" spans="4:29" s="467" customFormat="1" x14ac:dyDescent="0.2">
      <c r="D234" s="637"/>
      <c r="E234" s="631"/>
      <c r="F234" s="631"/>
      <c r="G234" s="631"/>
      <c r="H234" s="631"/>
      <c r="I234" s="631"/>
      <c r="J234" s="631"/>
      <c r="K234" s="631"/>
      <c r="L234" s="637"/>
      <c r="M234" s="910"/>
      <c r="N234" s="910"/>
      <c r="O234" s="910"/>
      <c r="P234" s="910"/>
      <c r="Q234" s="910"/>
      <c r="R234" s="910"/>
      <c r="S234" s="910"/>
      <c r="T234" s="637"/>
      <c r="U234" s="631"/>
      <c r="V234" s="631"/>
      <c r="W234" s="631"/>
      <c r="X234" s="631"/>
      <c r="Y234" s="631"/>
      <c r="Z234" s="631"/>
      <c r="AA234" s="631"/>
      <c r="AB234" s="631"/>
      <c r="AC234" s="631"/>
    </row>
    <row r="235" spans="4:29" s="467" customFormat="1" x14ac:dyDescent="0.2">
      <c r="D235" s="637"/>
      <c r="E235" s="631"/>
      <c r="F235" s="631"/>
      <c r="G235" s="631"/>
      <c r="H235" s="631"/>
      <c r="I235" s="631"/>
      <c r="J235" s="631"/>
      <c r="K235" s="631"/>
      <c r="L235" s="637"/>
      <c r="M235" s="910"/>
      <c r="N235" s="910"/>
      <c r="O235" s="910"/>
      <c r="P235" s="910"/>
      <c r="Q235" s="910"/>
      <c r="R235" s="910"/>
      <c r="S235" s="910"/>
      <c r="T235" s="637"/>
      <c r="U235" s="631"/>
      <c r="V235" s="631"/>
      <c r="W235" s="631"/>
      <c r="X235" s="631"/>
      <c r="Y235" s="631"/>
      <c r="Z235" s="631"/>
      <c r="AA235" s="631"/>
      <c r="AB235" s="631"/>
      <c r="AC235" s="631"/>
    </row>
    <row r="236" spans="4:29" s="467" customFormat="1" x14ac:dyDescent="0.2">
      <c r="D236" s="637"/>
      <c r="E236" s="631"/>
      <c r="F236" s="631"/>
      <c r="G236" s="631"/>
      <c r="H236" s="631"/>
      <c r="I236" s="631"/>
      <c r="J236" s="631"/>
      <c r="K236" s="631"/>
      <c r="L236" s="637"/>
      <c r="M236" s="910"/>
      <c r="N236" s="910"/>
      <c r="O236" s="910"/>
      <c r="P236" s="910"/>
      <c r="Q236" s="910"/>
      <c r="R236" s="910"/>
      <c r="S236" s="910"/>
      <c r="T236" s="637"/>
      <c r="U236" s="631"/>
      <c r="V236" s="631"/>
      <c r="W236" s="631"/>
      <c r="X236" s="631"/>
      <c r="Y236" s="631"/>
      <c r="Z236" s="631"/>
      <c r="AA236" s="631"/>
      <c r="AB236" s="631"/>
      <c r="AC236" s="631"/>
    </row>
    <row r="237" spans="4:29" s="467" customFormat="1" x14ac:dyDescent="0.2">
      <c r="D237" s="637"/>
      <c r="E237" s="631"/>
      <c r="F237" s="631"/>
      <c r="G237" s="631"/>
      <c r="H237" s="631"/>
      <c r="I237" s="631"/>
      <c r="J237" s="631"/>
      <c r="K237" s="631"/>
      <c r="L237" s="637"/>
      <c r="M237" s="910"/>
      <c r="N237" s="910"/>
      <c r="O237" s="910"/>
      <c r="P237" s="910"/>
      <c r="Q237" s="910"/>
      <c r="R237" s="910"/>
      <c r="S237" s="910"/>
      <c r="T237" s="637"/>
      <c r="U237" s="631"/>
      <c r="V237" s="631"/>
      <c r="W237" s="631"/>
      <c r="X237" s="631"/>
      <c r="Y237" s="631"/>
      <c r="Z237" s="631"/>
      <c r="AA237" s="631"/>
      <c r="AB237" s="631"/>
      <c r="AC237" s="631"/>
    </row>
    <row r="238" spans="4:29" s="467" customFormat="1" x14ac:dyDescent="0.2">
      <c r="D238" s="637"/>
      <c r="E238" s="631"/>
      <c r="F238" s="631"/>
      <c r="G238" s="631"/>
      <c r="H238" s="631"/>
      <c r="I238" s="631"/>
      <c r="J238" s="631"/>
      <c r="K238" s="631"/>
      <c r="L238" s="637"/>
      <c r="M238" s="910"/>
      <c r="N238" s="910"/>
      <c r="O238" s="910"/>
      <c r="P238" s="910"/>
      <c r="Q238" s="910"/>
      <c r="R238" s="910"/>
      <c r="S238" s="910"/>
      <c r="T238" s="637"/>
      <c r="U238" s="631"/>
      <c r="V238" s="631"/>
      <c r="W238" s="631"/>
      <c r="X238" s="631"/>
      <c r="Y238" s="631"/>
      <c r="Z238" s="631"/>
      <c r="AA238" s="631"/>
      <c r="AB238" s="631"/>
      <c r="AC238" s="631"/>
    </row>
    <row r="239" spans="4:29" s="467" customFormat="1" x14ac:dyDescent="0.2">
      <c r="D239" s="637"/>
      <c r="E239" s="631"/>
      <c r="F239" s="631"/>
      <c r="G239" s="631"/>
      <c r="H239" s="631"/>
      <c r="I239" s="631"/>
      <c r="J239" s="631"/>
      <c r="K239" s="631"/>
      <c r="L239" s="637"/>
      <c r="M239" s="910"/>
      <c r="N239" s="910"/>
      <c r="O239" s="910"/>
      <c r="P239" s="910"/>
      <c r="Q239" s="910"/>
      <c r="R239" s="910"/>
      <c r="S239" s="910"/>
      <c r="T239" s="637"/>
      <c r="U239" s="631"/>
      <c r="V239" s="631"/>
      <c r="W239" s="631"/>
      <c r="X239" s="631"/>
      <c r="Y239" s="631"/>
      <c r="Z239" s="631"/>
      <c r="AA239" s="631"/>
      <c r="AB239" s="631"/>
      <c r="AC239" s="631"/>
    </row>
    <row r="240" spans="4:29" s="467" customFormat="1" x14ac:dyDescent="0.2">
      <c r="D240" s="637"/>
      <c r="E240" s="631"/>
      <c r="F240" s="631"/>
      <c r="G240" s="631"/>
      <c r="H240" s="631"/>
      <c r="I240" s="631"/>
      <c r="J240" s="631"/>
      <c r="K240" s="631"/>
      <c r="L240" s="637"/>
      <c r="M240" s="910"/>
      <c r="N240" s="910"/>
      <c r="O240" s="910"/>
      <c r="P240" s="910"/>
      <c r="Q240" s="910"/>
      <c r="R240" s="910"/>
      <c r="S240" s="910"/>
      <c r="T240" s="637"/>
      <c r="U240" s="631"/>
      <c r="V240" s="631"/>
      <c r="W240" s="631"/>
      <c r="X240" s="631"/>
      <c r="Y240" s="631"/>
      <c r="Z240" s="631"/>
      <c r="AA240" s="631"/>
      <c r="AB240" s="631"/>
      <c r="AC240" s="631"/>
    </row>
    <row r="241" spans="4:29" s="467" customFormat="1" x14ac:dyDescent="0.2">
      <c r="D241" s="637"/>
      <c r="E241" s="631"/>
      <c r="F241" s="631"/>
      <c r="G241" s="631"/>
      <c r="H241" s="631"/>
      <c r="I241" s="631"/>
      <c r="J241" s="631"/>
      <c r="K241" s="631"/>
      <c r="L241" s="637"/>
      <c r="M241" s="910"/>
      <c r="N241" s="910"/>
      <c r="O241" s="910"/>
      <c r="P241" s="910"/>
      <c r="Q241" s="910"/>
      <c r="R241" s="910"/>
      <c r="S241" s="910"/>
      <c r="T241" s="637"/>
      <c r="U241" s="631"/>
      <c r="V241" s="631"/>
      <c r="W241" s="631"/>
      <c r="X241" s="631"/>
      <c r="Y241" s="631"/>
      <c r="Z241" s="631"/>
      <c r="AA241" s="631"/>
      <c r="AB241" s="631"/>
      <c r="AC241" s="631"/>
    </row>
    <row r="242" spans="4:29" s="467" customFormat="1" x14ac:dyDescent="0.2">
      <c r="D242" s="637"/>
      <c r="E242" s="631"/>
      <c r="F242" s="631"/>
      <c r="G242" s="631"/>
      <c r="H242" s="631"/>
      <c r="I242" s="631"/>
      <c r="J242" s="631"/>
      <c r="K242" s="631"/>
      <c r="L242" s="637"/>
      <c r="M242" s="910"/>
      <c r="N242" s="910"/>
      <c r="O242" s="910"/>
      <c r="P242" s="910"/>
      <c r="Q242" s="910"/>
      <c r="R242" s="910"/>
      <c r="S242" s="910"/>
      <c r="T242" s="637"/>
      <c r="U242" s="631"/>
      <c r="V242" s="631"/>
      <c r="W242" s="631"/>
      <c r="X242" s="631"/>
      <c r="Y242" s="631"/>
      <c r="Z242" s="631"/>
      <c r="AA242" s="631"/>
      <c r="AB242" s="631"/>
      <c r="AC242" s="631"/>
    </row>
    <row r="243" spans="4:29" s="467" customFormat="1" x14ac:dyDescent="0.2">
      <c r="D243" s="637"/>
      <c r="E243" s="631"/>
      <c r="F243" s="631"/>
      <c r="G243" s="631"/>
      <c r="H243" s="631"/>
      <c r="I243" s="631"/>
      <c r="J243" s="631"/>
      <c r="K243" s="631"/>
      <c r="L243" s="637"/>
      <c r="M243" s="910"/>
      <c r="N243" s="910"/>
      <c r="O243" s="910"/>
      <c r="P243" s="910"/>
      <c r="Q243" s="910"/>
      <c r="R243" s="910"/>
      <c r="S243" s="910"/>
      <c r="T243" s="637"/>
      <c r="U243" s="631"/>
      <c r="V243" s="631"/>
      <c r="W243" s="631"/>
      <c r="X243" s="631"/>
      <c r="Y243" s="631"/>
      <c r="Z243" s="631"/>
      <c r="AA243" s="631"/>
      <c r="AB243" s="631"/>
      <c r="AC243" s="631"/>
    </row>
    <row r="244" spans="4:29" s="467" customFormat="1" x14ac:dyDescent="0.2">
      <c r="D244" s="637"/>
      <c r="E244" s="631"/>
      <c r="F244" s="631"/>
      <c r="G244" s="631"/>
      <c r="H244" s="631"/>
      <c r="I244" s="631"/>
      <c r="J244" s="631"/>
      <c r="K244" s="631"/>
      <c r="L244" s="637"/>
      <c r="M244" s="910"/>
      <c r="N244" s="910"/>
      <c r="O244" s="910"/>
      <c r="P244" s="910"/>
      <c r="Q244" s="910"/>
      <c r="R244" s="910"/>
      <c r="S244" s="910"/>
      <c r="T244" s="637"/>
      <c r="U244" s="631"/>
      <c r="V244" s="631"/>
      <c r="W244" s="631"/>
      <c r="X244" s="631"/>
      <c r="Y244" s="631"/>
      <c r="Z244" s="631"/>
      <c r="AA244" s="631"/>
      <c r="AB244" s="631"/>
      <c r="AC244" s="631"/>
    </row>
    <row r="245" spans="4:29" s="467" customFormat="1" x14ac:dyDescent="0.2">
      <c r="D245" s="637"/>
      <c r="E245" s="631"/>
      <c r="F245" s="631"/>
      <c r="G245" s="631"/>
      <c r="H245" s="631"/>
      <c r="I245" s="631"/>
      <c r="J245" s="631"/>
      <c r="K245" s="631"/>
      <c r="L245" s="637"/>
      <c r="M245" s="910"/>
      <c r="N245" s="910"/>
      <c r="O245" s="910"/>
      <c r="P245" s="910"/>
      <c r="Q245" s="910"/>
      <c r="R245" s="910"/>
      <c r="S245" s="910"/>
      <c r="T245" s="637"/>
      <c r="U245" s="631"/>
      <c r="V245" s="631"/>
      <c r="W245" s="631"/>
      <c r="X245" s="631"/>
      <c r="Y245" s="631"/>
      <c r="Z245" s="631"/>
      <c r="AA245" s="631"/>
      <c r="AB245" s="631"/>
      <c r="AC245" s="631"/>
    </row>
    <row r="246" spans="4:29" s="467" customFormat="1" x14ac:dyDescent="0.2">
      <c r="D246" s="637"/>
      <c r="E246" s="631"/>
      <c r="F246" s="631"/>
      <c r="G246" s="631"/>
      <c r="H246" s="631"/>
      <c r="I246" s="631"/>
      <c r="J246" s="631"/>
      <c r="K246" s="631"/>
      <c r="L246" s="637"/>
      <c r="M246" s="910"/>
      <c r="N246" s="910"/>
      <c r="O246" s="910"/>
      <c r="P246" s="910"/>
      <c r="Q246" s="910"/>
      <c r="R246" s="910"/>
      <c r="S246" s="910"/>
      <c r="T246" s="637"/>
      <c r="U246" s="631"/>
      <c r="V246" s="631"/>
      <c r="W246" s="631"/>
      <c r="X246" s="631"/>
      <c r="Y246" s="631"/>
      <c r="Z246" s="631"/>
      <c r="AA246" s="631"/>
      <c r="AB246" s="631"/>
      <c r="AC246" s="631"/>
    </row>
    <row r="247" spans="4:29" s="467" customFormat="1" x14ac:dyDescent="0.2">
      <c r="D247" s="637"/>
      <c r="E247" s="631"/>
      <c r="F247" s="631"/>
      <c r="G247" s="631"/>
      <c r="H247" s="631"/>
      <c r="I247" s="631"/>
      <c r="J247" s="631"/>
      <c r="K247" s="631"/>
      <c r="L247" s="637"/>
      <c r="M247" s="910"/>
      <c r="N247" s="910"/>
      <c r="O247" s="910"/>
      <c r="P247" s="910"/>
      <c r="Q247" s="910"/>
      <c r="R247" s="910"/>
      <c r="S247" s="910"/>
      <c r="T247" s="637"/>
      <c r="U247" s="631"/>
      <c r="V247" s="631"/>
      <c r="W247" s="631"/>
      <c r="X247" s="631"/>
      <c r="Y247" s="631"/>
      <c r="Z247" s="631"/>
      <c r="AA247" s="631"/>
      <c r="AB247" s="631"/>
      <c r="AC247" s="631"/>
    </row>
    <row r="248" spans="4:29" s="467" customFormat="1" x14ac:dyDescent="0.2">
      <c r="D248" s="637"/>
      <c r="E248" s="631"/>
      <c r="F248" s="631"/>
      <c r="G248" s="631"/>
      <c r="H248" s="631"/>
      <c r="I248" s="631"/>
      <c r="J248" s="631"/>
      <c r="K248" s="631"/>
      <c r="L248" s="637"/>
      <c r="M248" s="910"/>
      <c r="N248" s="910"/>
      <c r="O248" s="910"/>
      <c r="P248" s="910"/>
      <c r="Q248" s="910"/>
      <c r="R248" s="910"/>
      <c r="S248" s="910"/>
      <c r="T248" s="637"/>
      <c r="U248" s="631"/>
      <c r="V248" s="631"/>
      <c r="W248" s="631"/>
      <c r="X248" s="631"/>
      <c r="Y248" s="631"/>
      <c r="Z248" s="631"/>
      <c r="AA248" s="631"/>
      <c r="AB248" s="631"/>
      <c r="AC248" s="631"/>
    </row>
    <row r="249" spans="4:29" s="467" customFormat="1" x14ac:dyDescent="0.2">
      <c r="D249" s="637"/>
      <c r="E249" s="631"/>
      <c r="F249" s="631"/>
      <c r="G249" s="631"/>
      <c r="H249" s="631"/>
      <c r="I249" s="631"/>
      <c r="J249" s="631"/>
      <c r="K249" s="631"/>
      <c r="L249" s="637"/>
      <c r="M249" s="910"/>
      <c r="N249" s="910"/>
      <c r="O249" s="910"/>
      <c r="P249" s="910"/>
      <c r="Q249" s="910"/>
      <c r="R249" s="910"/>
      <c r="S249" s="910"/>
      <c r="T249" s="637"/>
      <c r="U249" s="631"/>
      <c r="V249" s="631"/>
      <c r="W249" s="631"/>
      <c r="X249" s="631"/>
      <c r="Y249" s="631"/>
      <c r="Z249" s="631"/>
      <c r="AA249" s="631"/>
      <c r="AB249" s="631"/>
      <c r="AC249" s="631"/>
    </row>
    <row r="250" spans="4:29" s="467" customFormat="1" x14ac:dyDescent="0.2">
      <c r="D250" s="637"/>
      <c r="E250" s="631"/>
      <c r="F250" s="631"/>
      <c r="G250" s="631"/>
      <c r="H250" s="631"/>
      <c r="I250" s="631"/>
      <c r="J250" s="631"/>
      <c r="K250" s="631"/>
      <c r="L250" s="637"/>
      <c r="M250" s="910"/>
      <c r="N250" s="910"/>
      <c r="O250" s="910"/>
      <c r="P250" s="910"/>
      <c r="Q250" s="910"/>
      <c r="R250" s="910"/>
      <c r="S250" s="910"/>
      <c r="T250" s="637"/>
      <c r="U250" s="631"/>
      <c r="V250" s="631"/>
      <c r="W250" s="631"/>
      <c r="X250" s="631"/>
      <c r="Y250" s="631"/>
      <c r="Z250" s="631"/>
      <c r="AA250" s="631"/>
      <c r="AB250" s="631"/>
      <c r="AC250" s="631"/>
    </row>
    <row r="251" spans="4:29" s="467" customFormat="1" x14ac:dyDescent="0.2">
      <c r="D251" s="637"/>
      <c r="E251" s="631"/>
      <c r="F251" s="631"/>
      <c r="G251" s="631"/>
      <c r="H251" s="631"/>
      <c r="I251" s="631"/>
      <c r="J251" s="631"/>
      <c r="K251" s="631"/>
      <c r="L251" s="637"/>
      <c r="M251" s="910"/>
      <c r="N251" s="910"/>
      <c r="O251" s="910"/>
      <c r="P251" s="910"/>
      <c r="Q251" s="910"/>
      <c r="R251" s="910"/>
      <c r="S251" s="910"/>
      <c r="T251" s="637"/>
      <c r="U251" s="631"/>
      <c r="V251" s="631"/>
      <c r="W251" s="631"/>
      <c r="X251" s="631"/>
      <c r="Y251" s="631"/>
      <c r="Z251" s="631"/>
      <c r="AA251" s="631"/>
      <c r="AB251" s="631"/>
      <c r="AC251" s="631"/>
    </row>
    <row r="252" spans="4:29" s="467" customFormat="1" x14ac:dyDescent="0.2">
      <c r="D252" s="637"/>
      <c r="E252" s="631"/>
      <c r="F252" s="631"/>
      <c r="G252" s="631"/>
      <c r="H252" s="631"/>
      <c r="I252" s="631"/>
      <c r="J252" s="631"/>
      <c r="K252" s="631"/>
      <c r="L252" s="637"/>
      <c r="M252" s="910"/>
      <c r="N252" s="910"/>
      <c r="O252" s="910"/>
      <c r="P252" s="910"/>
      <c r="Q252" s="910"/>
      <c r="R252" s="910"/>
      <c r="S252" s="910"/>
      <c r="T252" s="637"/>
      <c r="U252" s="631"/>
      <c r="V252" s="631"/>
      <c r="W252" s="631"/>
      <c r="X252" s="631"/>
      <c r="Y252" s="631"/>
      <c r="Z252" s="631"/>
      <c r="AA252" s="631"/>
      <c r="AB252" s="631"/>
      <c r="AC252" s="631"/>
    </row>
    <row r="253" spans="4:29" s="467" customFormat="1" x14ac:dyDescent="0.2">
      <c r="D253" s="637"/>
      <c r="E253" s="631"/>
      <c r="F253" s="631"/>
      <c r="G253" s="631"/>
      <c r="H253" s="631"/>
      <c r="I253" s="631"/>
      <c r="J253" s="631"/>
      <c r="K253" s="631"/>
      <c r="L253" s="637"/>
      <c r="M253" s="910"/>
      <c r="N253" s="910"/>
      <c r="O253" s="910"/>
      <c r="P253" s="910"/>
      <c r="Q253" s="910"/>
      <c r="R253" s="910"/>
      <c r="S253" s="910"/>
      <c r="T253" s="637"/>
      <c r="U253" s="631"/>
      <c r="V253" s="631"/>
      <c r="W253" s="631"/>
      <c r="X253" s="631"/>
      <c r="Y253" s="631"/>
      <c r="Z253" s="631"/>
      <c r="AA253" s="631"/>
      <c r="AB253" s="631"/>
      <c r="AC253" s="631"/>
    </row>
    <row r="254" spans="4:29" s="467" customFormat="1" x14ac:dyDescent="0.2">
      <c r="D254" s="637"/>
      <c r="E254" s="631"/>
      <c r="F254" s="631"/>
      <c r="G254" s="631"/>
      <c r="H254" s="631"/>
      <c r="I254" s="631"/>
      <c r="J254" s="631"/>
      <c r="K254" s="631"/>
      <c r="L254" s="637"/>
      <c r="M254" s="910"/>
      <c r="N254" s="910"/>
      <c r="O254" s="910"/>
      <c r="P254" s="910"/>
      <c r="Q254" s="910"/>
      <c r="R254" s="910"/>
      <c r="S254" s="910"/>
      <c r="T254" s="637"/>
      <c r="U254" s="631"/>
      <c r="V254" s="631"/>
      <c r="W254" s="631"/>
      <c r="X254" s="631"/>
      <c r="Y254" s="631"/>
      <c r="Z254" s="631"/>
      <c r="AA254" s="631"/>
      <c r="AB254" s="631"/>
      <c r="AC254" s="631"/>
    </row>
    <row r="255" spans="4:29" s="467" customFormat="1" x14ac:dyDescent="0.2">
      <c r="D255" s="637"/>
      <c r="E255" s="631"/>
      <c r="F255" s="631"/>
      <c r="G255" s="631"/>
      <c r="H255" s="631"/>
      <c r="I255" s="631"/>
      <c r="J255" s="631"/>
      <c r="K255" s="631"/>
      <c r="L255" s="637"/>
      <c r="M255" s="910"/>
      <c r="N255" s="910"/>
      <c r="O255" s="910"/>
      <c r="P255" s="910"/>
      <c r="Q255" s="910"/>
      <c r="R255" s="910"/>
      <c r="S255" s="910"/>
      <c r="T255" s="637"/>
      <c r="U255" s="631"/>
      <c r="V255" s="631"/>
      <c r="W255" s="631"/>
      <c r="X255" s="631"/>
      <c r="Y255" s="631"/>
      <c r="Z255" s="631"/>
      <c r="AA255" s="631"/>
      <c r="AB255" s="631"/>
      <c r="AC255" s="631"/>
    </row>
    <row r="256" spans="4:29" s="467" customFormat="1" x14ac:dyDescent="0.2">
      <c r="D256" s="637"/>
      <c r="E256" s="631"/>
      <c r="F256" s="631"/>
      <c r="G256" s="631"/>
      <c r="H256" s="631"/>
      <c r="I256" s="631"/>
      <c r="J256" s="631"/>
      <c r="K256" s="631"/>
      <c r="L256" s="637"/>
      <c r="M256" s="910"/>
      <c r="N256" s="910"/>
      <c r="O256" s="910"/>
      <c r="P256" s="910"/>
      <c r="Q256" s="910"/>
      <c r="R256" s="910"/>
      <c r="S256" s="910"/>
      <c r="T256" s="637"/>
      <c r="U256" s="631"/>
      <c r="V256" s="631"/>
      <c r="W256" s="631"/>
      <c r="X256" s="631"/>
      <c r="Y256" s="631"/>
      <c r="Z256" s="631"/>
      <c r="AA256" s="631"/>
      <c r="AB256" s="631"/>
      <c r="AC256" s="631"/>
    </row>
    <row r="257" spans="4:29" s="467" customFormat="1" x14ac:dyDescent="0.2">
      <c r="D257" s="637"/>
      <c r="E257" s="631"/>
      <c r="F257" s="631"/>
      <c r="G257" s="631"/>
      <c r="H257" s="631"/>
      <c r="I257" s="631"/>
      <c r="J257" s="631"/>
      <c r="K257" s="631"/>
      <c r="L257" s="637"/>
      <c r="M257" s="910"/>
      <c r="N257" s="910"/>
      <c r="O257" s="910"/>
      <c r="P257" s="910"/>
      <c r="Q257" s="910"/>
      <c r="R257" s="910"/>
      <c r="S257" s="910"/>
      <c r="T257" s="637"/>
      <c r="U257" s="631"/>
      <c r="V257" s="631"/>
      <c r="W257" s="631"/>
      <c r="X257" s="631"/>
      <c r="Y257" s="631"/>
      <c r="Z257" s="631"/>
      <c r="AA257" s="631"/>
      <c r="AB257" s="631"/>
      <c r="AC257" s="631"/>
    </row>
    <row r="258" spans="4:29" s="467" customFormat="1" x14ac:dyDescent="0.2">
      <c r="D258" s="637"/>
      <c r="E258" s="631"/>
      <c r="F258" s="631"/>
      <c r="G258" s="631"/>
      <c r="H258" s="631"/>
      <c r="I258" s="631"/>
      <c r="J258" s="631"/>
      <c r="K258" s="631"/>
      <c r="L258" s="637"/>
      <c r="M258" s="910"/>
      <c r="N258" s="910"/>
      <c r="O258" s="910"/>
      <c r="P258" s="910"/>
      <c r="Q258" s="910"/>
      <c r="R258" s="910"/>
      <c r="S258" s="910"/>
      <c r="T258" s="637"/>
      <c r="U258" s="631"/>
      <c r="V258" s="631"/>
      <c r="W258" s="631"/>
      <c r="X258" s="631"/>
      <c r="Y258" s="631"/>
      <c r="Z258" s="631"/>
      <c r="AA258" s="631"/>
      <c r="AB258" s="631"/>
      <c r="AC258" s="631"/>
    </row>
    <row r="259" spans="4:29" s="467" customFormat="1" x14ac:dyDescent="0.2">
      <c r="D259" s="637"/>
      <c r="E259" s="631"/>
      <c r="F259" s="631"/>
      <c r="G259" s="631"/>
      <c r="H259" s="631"/>
      <c r="I259" s="631"/>
      <c r="J259" s="631"/>
      <c r="K259" s="631"/>
      <c r="L259" s="637"/>
      <c r="M259" s="910"/>
      <c r="N259" s="910"/>
      <c r="O259" s="910"/>
      <c r="P259" s="910"/>
      <c r="Q259" s="910"/>
      <c r="R259" s="910"/>
      <c r="S259" s="910"/>
      <c r="T259" s="637"/>
      <c r="U259" s="631"/>
      <c r="V259" s="631"/>
      <c r="W259" s="631"/>
      <c r="X259" s="631"/>
      <c r="Y259" s="631"/>
      <c r="Z259" s="631"/>
      <c r="AA259" s="631"/>
      <c r="AB259" s="631"/>
      <c r="AC259" s="631"/>
    </row>
    <row r="260" spans="4:29" s="467" customFormat="1" x14ac:dyDescent="0.2">
      <c r="D260" s="637"/>
      <c r="E260" s="631"/>
      <c r="F260" s="631"/>
      <c r="G260" s="631"/>
      <c r="H260" s="631"/>
      <c r="I260" s="631"/>
      <c r="J260" s="631"/>
      <c r="K260" s="631"/>
      <c r="L260" s="637"/>
      <c r="M260" s="910"/>
      <c r="N260" s="910"/>
      <c r="O260" s="910"/>
      <c r="P260" s="910"/>
      <c r="Q260" s="910"/>
      <c r="R260" s="910"/>
      <c r="S260" s="910"/>
      <c r="T260" s="637"/>
      <c r="U260" s="631"/>
      <c r="V260" s="631"/>
      <c r="W260" s="631"/>
      <c r="X260" s="631"/>
      <c r="Y260" s="631"/>
      <c r="Z260" s="631"/>
      <c r="AA260" s="631"/>
      <c r="AB260" s="631"/>
      <c r="AC260" s="631"/>
    </row>
    <row r="261" spans="4:29" s="467" customFormat="1" x14ac:dyDescent="0.2">
      <c r="D261" s="637"/>
      <c r="E261" s="631"/>
      <c r="F261" s="631"/>
      <c r="G261" s="631"/>
      <c r="H261" s="631"/>
      <c r="I261" s="631"/>
      <c r="J261" s="631"/>
      <c r="K261" s="631"/>
      <c r="L261" s="637"/>
      <c r="M261" s="910"/>
      <c r="N261" s="910"/>
      <c r="O261" s="910"/>
      <c r="P261" s="910"/>
      <c r="Q261" s="910"/>
      <c r="R261" s="910"/>
      <c r="S261" s="910"/>
      <c r="T261" s="637"/>
      <c r="U261" s="631"/>
      <c r="V261" s="631"/>
      <c r="W261" s="631"/>
      <c r="X261" s="631"/>
      <c r="Y261" s="631"/>
      <c r="Z261" s="631"/>
      <c r="AA261" s="631"/>
      <c r="AB261" s="631"/>
      <c r="AC261" s="631"/>
    </row>
    <row r="262" spans="4:29" s="467" customFormat="1" x14ac:dyDescent="0.2">
      <c r="D262" s="637"/>
      <c r="E262" s="631"/>
      <c r="F262" s="631"/>
      <c r="G262" s="631"/>
      <c r="H262" s="631"/>
      <c r="I262" s="631"/>
      <c r="J262" s="631"/>
      <c r="K262" s="631"/>
      <c r="L262" s="637"/>
      <c r="M262" s="910"/>
      <c r="N262" s="910"/>
      <c r="O262" s="910"/>
      <c r="P262" s="910"/>
      <c r="Q262" s="910"/>
      <c r="R262" s="910"/>
      <c r="S262" s="910"/>
      <c r="T262" s="637"/>
      <c r="U262" s="631"/>
      <c r="V262" s="631"/>
      <c r="W262" s="631"/>
      <c r="X262" s="631"/>
      <c r="Y262" s="631"/>
      <c r="Z262" s="631"/>
      <c r="AA262" s="631"/>
      <c r="AB262" s="631"/>
      <c r="AC262" s="631"/>
    </row>
    <row r="263" spans="4:29" s="467" customFormat="1" x14ac:dyDescent="0.2">
      <c r="D263" s="637"/>
      <c r="E263" s="631"/>
      <c r="F263" s="631"/>
      <c r="G263" s="631"/>
      <c r="H263" s="631"/>
      <c r="I263" s="631"/>
      <c r="J263" s="631"/>
      <c r="K263" s="631"/>
      <c r="L263" s="637"/>
      <c r="M263" s="910"/>
      <c r="N263" s="910"/>
      <c r="O263" s="910"/>
      <c r="P263" s="910"/>
      <c r="Q263" s="910"/>
      <c r="R263" s="910"/>
      <c r="S263" s="910"/>
      <c r="T263" s="637"/>
      <c r="U263" s="631"/>
      <c r="V263" s="631"/>
      <c r="W263" s="631"/>
      <c r="X263" s="631"/>
      <c r="Y263" s="631"/>
      <c r="Z263" s="631"/>
      <c r="AA263" s="631"/>
      <c r="AB263" s="631"/>
      <c r="AC263" s="631"/>
    </row>
    <row r="264" spans="4:29" s="467" customFormat="1" x14ac:dyDescent="0.2">
      <c r="D264" s="637"/>
      <c r="E264" s="631"/>
      <c r="F264" s="631"/>
      <c r="G264" s="631"/>
      <c r="H264" s="631"/>
      <c r="I264" s="631"/>
      <c r="J264" s="631"/>
      <c r="K264" s="631"/>
      <c r="L264" s="637"/>
      <c r="M264" s="910"/>
      <c r="N264" s="910"/>
      <c r="O264" s="910"/>
      <c r="P264" s="910"/>
      <c r="Q264" s="910"/>
      <c r="R264" s="910"/>
      <c r="S264" s="910"/>
      <c r="T264" s="637"/>
      <c r="U264" s="631"/>
      <c r="V264" s="631"/>
      <c r="W264" s="631"/>
      <c r="X264" s="631"/>
      <c r="Y264" s="631"/>
      <c r="Z264" s="631"/>
      <c r="AA264" s="631"/>
      <c r="AB264" s="631"/>
      <c r="AC264" s="631"/>
    </row>
    <row r="265" spans="4:29" s="467" customFormat="1" x14ac:dyDescent="0.2">
      <c r="D265" s="637"/>
      <c r="E265" s="631"/>
      <c r="F265" s="631"/>
      <c r="G265" s="631"/>
      <c r="H265" s="631"/>
      <c r="I265" s="631"/>
      <c r="J265" s="631"/>
      <c r="K265" s="631"/>
      <c r="L265" s="637"/>
      <c r="M265" s="910"/>
      <c r="N265" s="910"/>
      <c r="O265" s="910"/>
      <c r="P265" s="910"/>
      <c r="Q265" s="910"/>
      <c r="R265" s="910"/>
      <c r="S265" s="910"/>
      <c r="T265" s="637"/>
      <c r="U265" s="631"/>
      <c r="V265" s="631"/>
      <c r="W265" s="631"/>
      <c r="X265" s="631"/>
      <c r="Y265" s="631"/>
      <c r="Z265" s="631"/>
      <c r="AA265" s="631"/>
      <c r="AB265" s="631"/>
      <c r="AC265" s="631"/>
    </row>
    <row r="266" spans="4:29" s="467" customFormat="1" x14ac:dyDescent="0.2">
      <c r="D266" s="637"/>
      <c r="E266" s="631"/>
      <c r="F266" s="631"/>
      <c r="G266" s="631"/>
      <c r="H266" s="631"/>
      <c r="I266" s="631"/>
      <c r="J266" s="631"/>
      <c r="K266" s="631"/>
      <c r="L266" s="637"/>
      <c r="M266" s="910"/>
      <c r="N266" s="910"/>
      <c r="O266" s="910"/>
      <c r="P266" s="910"/>
      <c r="Q266" s="910"/>
      <c r="R266" s="910"/>
      <c r="S266" s="910"/>
      <c r="T266" s="637"/>
      <c r="U266" s="631"/>
      <c r="V266" s="631"/>
      <c r="W266" s="631"/>
      <c r="X266" s="631"/>
      <c r="Y266" s="631"/>
      <c r="Z266" s="631"/>
      <c r="AA266" s="631"/>
      <c r="AB266" s="631"/>
      <c r="AC266" s="631"/>
    </row>
    <row r="267" spans="4:29" s="467" customFormat="1" x14ac:dyDescent="0.2">
      <c r="D267" s="637"/>
      <c r="E267" s="631"/>
      <c r="F267" s="631"/>
      <c r="G267" s="631"/>
      <c r="H267" s="631"/>
      <c r="I267" s="631"/>
      <c r="J267" s="631"/>
      <c r="K267" s="631"/>
      <c r="L267" s="637"/>
      <c r="M267" s="910"/>
      <c r="N267" s="910"/>
      <c r="O267" s="910"/>
      <c r="P267" s="910"/>
      <c r="Q267" s="910"/>
      <c r="R267" s="910"/>
      <c r="S267" s="910"/>
      <c r="T267" s="637"/>
      <c r="U267" s="631"/>
      <c r="V267" s="631"/>
      <c r="W267" s="631"/>
      <c r="X267" s="631"/>
      <c r="Y267" s="631"/>
      <c r="Z267" s="631"/>
      <c r="AA267" s="631"/>
      <c r="AB267" s="631"/>
      <c r="AC267" s="631"/>
    </row>
    <row r="268" spans="4:29" s="467" customFormat="1" x14ac:dyDescent="0.2">
      <c r="D268" s="637"/>
      <c r="E268" s="631"/>
      <c r="F268" s="631"/>
      <c r="G268" s="631"/>
      <c r="H268" s="631"/>
      <c r="I268" s="631"/>
      <c r="J268" s="631"/>
      <c r="K268" s="631"/>
      <c r="L268" s="637"/>
      <c r="M268" s="910"/>
      <c r="N268" s="910"/>
      <c r="O268" s="910"/>
      <c r="P268" s="910"/>
      <c r="Q268" s="910"/>
      <c r="R268" s="910"/>
      <c r="S268" s="910"/>
      <c r="T268" s="637"/>
      <c r="U268" s="631"/>
      <c r="V268" s="631"/>
      <c r="W268" s="631"/>
      <c r="X268" s="631"/>
      <c r="Y268" s="631"/>
      <c r="Z268" s="631"/>
      <c r="AA268" s="631"/>
      <c r="AB268" s="631"/>
      <c r="AC268" s="631"/>
    </row>
    <row r="269" spans="4:29" s="467" customFormat="1" x14ac:dyDescent="0.2">
      <c r="D269" s="637"/>
      <c r="E269" s="631"/>
      <c r="F269" s="631"/>
      <c r="G269" s="631"/>
      <c r="H269" s="631"/>
      <c r="I269" s="631"/>
      <c r="J269" s="631"/>
      <c r="K269" s="631"/>
      <c r="L269" s="637"/>
      <c r="M269" s="910"/>
      <c r="N269" s="910"/>
      <c r="O269" s="910"/>
      <c r="P269" s="910"/>
      <c r="Q269" s="910"/>
      <c r="R269" s="910"/>
      <c r="S269" s="910"/>
      <c r="T269" s="637"/>
      <c r="U269" s="631"/>
      <c r="V269" s="631"/>
      <c r="W269" s="631"/>
      <c r="X269" s="631"/>
      <c r="Y269" s="631"/>
      <c r="Z269" s="631"/>
      <c r="AA269" s="631"/>
      <c r="AB269" s="631"/>
      <c r="AC269" s="631"/>
    </row>
    <row r="270" spans="4:29" s="467" customFormat="1" x14ac:dyDescent="0.2">
      <c r="D270" s="637"/>
      <c r="E270" s="631"/>
      <c r="F270" s="631"/>
      <c r="G270" s="631"/>
      <c r="H270" s="631"/>
      <c r="I270" s="631"/>
      <c r="J270" s="631"/>
      <c r="K270" s="631"/>
      <c r="L270" s="637"/>
      <c r="M270" s="910"/>
      <c r="N270" s="910"/>
      <c r="O270" s="910"/>
      <c r="P270" s="910"/>
      <c r="Q270" s="910"/>
      <c r="R270" s="910"/>
      <c r="S270" s="910"/>
      <c r="T270" s="637"/>
      <c r="U270" s="631"/>
      <c r="V270" s="631"/>
      <c r="W270" s="631"/>
      <c r="X270" s="631"/>
      <c r="Y270" s="631"/>
      <c r="Z270" s="631"/>
      <c r="AA270" s="631"/>
      <c r="AB270" s="631"/>
      <c r="AC270" s="631"/>
    </row>
    <row r="271" spans="4:29" s="467" customFormat="1" x14ac:dyDescent="0.2">
      <c r="D271" s="637"/>
      <c r="E271" s="631"/>
      <c r="F271" s="631"/>
      <c r="G271" s="631"/>
      <c r="H271" s="631"/>
      <c r="I271" s="631"/>
      <c r="J271" s="631"/>
      <c r="K271" s="631"/>
      <c r="L271" s="637"/>
      <c r="M271" s="910"/>
      <c r="N271" s="910"/>
      <c r="O271" s="910"/>
      <c r="P271" s="910"/>
      <c r="Q271" s="910"/>
      <c r="R271" s="910"/>
      <c r="S271" s="910"/>
      <c r="T271" s="637"/>
      <c r="U271" s="631"/>
      <c r="V271" s="631"/>
      <c r="W271" s="631"/>
      <c r="X271" s="631"/>
      <c r="Y271" s="631"/>
      <c r="Z271" s="631"/>
      <c r="AA271" s="631"/>
      <c r="AB271" s="631"/>
      <c r="AC271" s="631"/>
    </row>
    <row r="272" spans="4:29" s="467" customFormat="1" x14ac:dyDescent="0.2">
      <c r="D272" s="637"/>
      <c r="E272" s="631"/>
      <c r="F272" s="631"/>
      <c r="G272" s="631"/>
      <c r="H272" s="631"/>
      <c r="I272" s="631"/>
      <c r="J272" s="631"/>
      <c r="K272" s="631"/>
      <c r="L272" s="637"/>
      <c r="M272" s="910"/>
      <c r="N272" s="910"/>
      <c r="O272" s="910"/>
      <c r="P272" s="910"/>
      <c r="Q272" s="910"/>
      <c r="R272" s="910"/>
      <c r="S272" s="910"/>
      <c r="T272" s="637"/>
      <c r="U272" s="631"/>
      <c r="V272" s="631"/>
      <c r="W272" s="631"/>
      <c r="X272" s="631"/>
      <c r="Y272" s="631"/>
      <c r="Z272" s="631"/>
      <c r="AA272" s="631"/>
      <c r="AB272" s="631"/>
      <c r="AC272" s="631"/>
    </row>
    <row r="273" spans="4:29" s="467" customFormat="1" x14ac:dyDescent="0.2">
      <c r="D273" s="637"/>
      <c r="E273" s="631"/>
      <c r="F273" s="631"/>
      <c r="G273" s="631"/>
      <c r="H273" s="631"/>
      <c r="I273" s="631"/>
      <c r="J273" s="631"/>
      <c r="K273" s="631"/>
      <c r="L273" s="637"/>
      <c r="M273" s="910"/>
      <c r="N273" s="910"/>
      <c r="O273" s="910"/>
      <c r="P273" s="910"/>
      <c r="Q273" s="910"/>
      <c r="R273" s="910"/>
      <c r="S273" s="910"/>
      <c r="T273" s="637"/>
      <c r="U273" s="631"/>
      <c r="V273" s="631"/>
      <c r="W273" s="631"/>
      <c r="X273" s="631"/>
      <c r="Y273" s="631"/>
      <c r="Z273" s="631"/>
      <c r="AA273" s="631"/>
      <c r="AB273" s="631"/>
      <c r="AC273" s="631"/>
    </row>
    <row r="274" spans="4:29" s="467" customFormat="1" x14ac:dyDescent="0.2">
      <c r="D274" s="637"/>
      <c r="E274" s="631"/>
      <c r="F274" s="631"/>
      <c r="G274" s="631"/>
      <c r="H274" s="631"/>
      <c r="I274" s="631"/>
      <c r="J274" s="631"/>
      <c r="K274" s="631"/>
      <c r="L274" s="637"/>
      <c r="M274" s="910"/>
      <c r="N274" s="910"/>
      <c r="O274" s="910"/>
      <c r="P274" s="910"/>
      <c r="Q274" s="910"/>
      <c r="R274" s="910"/>
      <c r="S274" s="910"/>
      <c r="T274" s="637"/>
      <c r="U274" s="631"/>
      <c r="V274" s="631"/>
      <c r="W274" s="631"/>
      <c r="X274" s="631"/>
      <c r="Y274" s="631"/>
      <c r="Z274" s="631"/>
      <c r="AA274" s="631"/>
      <c r="AB274" s="631"/>
      <c r="AC274" s="631"/>
    </row>
    <row r="275" spans="4:29" s="467" customFormat="1" x14ac:dyDescent="0.2">
      <c r="D275" s="637"/>
      <c r="E275" s="631"/>
      <c r="F275" s="631"/>
      <c r="G275" s="631"/>
      <c r="H275" s="631"/>
      <c r="I275" s="631"/>
      <c r="J275" s="631"/>
      <c r="K275" s="631"/>
      <c r="L275" s="637"/>
      <c r="M275" s="910"/>
      <c r="N275" s="910"/>
      <c r="O275" s="910"/>
      <c r="P275" s="910"/>
      <c r="Q275" s="910"/>
      <c r="R275" s="910"/>
      <c r="S275" s="910"/>
      <c r="T275" s="637"/>
      <c r="U275" s="631"/>
      <c r="V275" s="631"/>
      <c r="W275" s="631"/>
      <c r="X275" s="631"/>
      <c r="Y275" s="631"/>
      <c r="Z275" s="631"/>
      <c r="AA275" s="631"/>
      <c r="AB275" s="631"/>
      <c r="AC275" s="631"/>
    </row>
    <row r="276" spans="4:29" s="467" customFormat="1" x14ac:dyDescent="0.2">
      <c r="D276" s="637"/>
      <c r="E276" s="631"/>
      <c r="F276" s="631"/>
      <c r="G276" s="631"/>
      <c r="H276" s="631"/>
      <c r="I276" s="631"/>
      <c r="J276" s="631"/>
      <c r="K276" s="631"/>
      <c r="L276" s="637"/>
      <c r="M276" s="910"/>
      <c r="N276" s="910"/>
      <c r="O276" s="910"/>
      <c r="P276" s="910"/>
      <c r="Q276" s="910"/>
      <c r="R276" s="910"/>
      <c r="S276" s="910"/>
      <c r="T276" s="637"/>
      <c r="U276" s="631"/>
      <c r="V276" s="631"/>
      <c r="W276" s="631"/>
      <c r="X276" s="631"/>
      <c r="Y276" s="631"/>
      <c r="Z276" s="631"/>
      <c r="AA276" s="631"/>
      <c r="AB276" s="631"/>
      <c r="AC276" s="631"/>
    </row>
    <row r="277" spans="4:29" s="467" customFormat="1" x14ac:dyDescent="0.2">
      <c r="D277" s="637"/>
      <c r="E277" s="631"/>
      <c r="F277" s="631"/>
      <c r="G277" s="631"/>
      <c r="H277" s="631"/>
      <c r="I277" s="631"/>
      <c r="J277" s="631"/>
      <c r="K277" s="631"/>
      <c r="L277" s="637"/>
      <c r="M277" s="910"/>
      <c r="N277" s="910"/>
      <c r="O277" s="910"/>
      <c r="P277" s="910"/>
      <c r="Q277" s="910"/>
      <c r="R277" s="910"/>
      <c r="S277" s="910"/>
      <c r="T277" s="637"/>
      <c r="U277" s="631"/>
      <c r="V277" s="631"/>
      <c r="W277" s="631"/>
      <c r="X277" s="631"/>
      <c r="Y277" s="631"/>
      <c r="Z277" s="631"/>
      <c r="AA277" s="631"/>
      <c r="AB277" s="631"/>
      <c r="AC277" s="631"/>
    </row>
    <row r="278" spans="4:29" s="467" customFormat="1" x14ac:dyDescent="0.2">
      <c r="D278" s="637"/>
      <c r="E278" s="631"/>
      <c r="F278" s="631"/>
      <c r="G278" s="631"/>
      <c r="H278" s="631"/>
      <c r="I278" s="631"/>
      <c r="J278" s="631"/>
      <c r="K278" s="631"/>
      <c r="L278" s="637"/>
      <c r="M278" s="910"/>
      <c r="N278" s="910"/>
      <c r="O278" s="910"/>
      <c r="P278" s="910"/>
      <c r="Q278" s="910"/>
      <c r="R278" s="910"/>
      <c r="S278" s="910"/>
      <c r="T278" s="637"/>
      <c r="U278" s="631"/>
      <c r="V278" s="631"/>
      <c r="W278" s="631"/>
      <c r="X278" s="631"/>
      <c r="Y278" s="631"/>
      <c r="Z278" s="631"/>
      <c r="AA278" s="631"/>
      <c r="AB278" s="631"/>
      <c r="AC278" s="631"/>
    </row>
    <row r="279" spans="4:29" s="467" customFormat="1" x14ac:dyDescent="0.2">
      <c r="D279" s="637"/>
      <c r="E279" s="631"/>
      <c r="F279" s="631"/>
      <c r="G279" s="631"/>
      <c r="H279" s="631"/>
      <c r="I279" s="631"/>
      <c r="J279" s="631"/>
      <c r="K279" s="631"/>
      <c r="L279" s="637"/>
      <c r="M279" s="910"/>
      <c r="N279" s="910"/>
      <c r="O279" s="910"/>
      <c r="P279" s="910"/>
      <c r="Q279" s="910"/>
      <c r="R279" s="910"/>
      <c r="S279" s="910"/>
      <c r="T279" s="637"/>
      <c r="U279" s="631"/>
      <c r="V279" s="631"/>
      <c r="W279" s="631"/>
      <c r="X279" s="631"/>
      <c r="Y279" s="631"/>
      <c r="Z279" s="631"/>
      <c r="AA279" s="631"/>
      <c r="AB279" s="631"/>
      <c r="AC279" s="631"/>
    </row>
    <row r="280" spans="4:29" s="467" customFormat="1" x14ac:dyDescent="0.2">
      <c r="D280" s="637"/>
      <c r="E280" s="631"/>
      <c r="F280" s="631"/>
      <c r="G280" s="631"/>
      <c r="H280" s="631"/>
      <c r="I280" s="631"/>
      <c r="J280" s="631"/>
      <c r="K280" s="631"/>
      <c r="L280" s="637"/>
      <c r="M280" s="910"/>
      <c r="N280" s="910"/>
      <c r="O280" s="910"/>
      <c r="P280" s="910"/>
      <c r="Q280" s="910"/>
      <c r="R280" s="910"/>
      <c r="S280" s="910"/>
      <c r="T280" s="637"/>
      <c r="U280" s="631"/>
      <c r="V280" s="631"/>
      <c r="W280" s="631"/>
      <c r="X280" s="631"/>
      <c r="Y280" s="631"/>
      <c r="Z280" s="631"/>
      <c r="AA280" s="631"/>
      <c r="AB280" s="631"/>
      <c r="AC280" s="631"/>
    </row>
    <row r="281" spans="4:29" s="467" customFormat="1" x14ac:dyDescent="0.2">
      <c r="D281" s="637"/>
      <c r="E281" s="631"/>
      <c r="F281" s="631"/>
      <c r="G281" s="631"/>
      <c r="H281" s="631"/>
      <c r="I281" s="631"/>
      <c r="J281" s="631"/>
      <c r="K281" s="631"/>
      <c r="L281" s="637"/>
      <c r="M281" s="910"/>
      <c r="N281" s="910"/>
      <c r="O281" s="910"/>
      <c r="P281" s="910"/>
      <c r="Q281" s="910"/>
      <c r="R281" s="910"/>
      <c r="S281" s="910"/>
      <c r="T281" s="637"/>
      <c r="U281" s="631"/>
      <c r="V281" s="631"/>
      <c r="W281" s="631"/>
      <c r="X281" s="631"/>
      <c r="Y281" s="631"/>
      <c r="Z281" s="631"/>
      <c r="AA281" s="631"/>
      <c r="AB281" s="631"/>
      <c r="AC281" s="631"/>
    </row>
    <row r="282" spans="4:29" s="467" customFormat="1" x14ac:dyDescent="0.2">
      <c r="D282" s="637"/>
      <c r="E282" s="631"/>
      <c r="F282" s="631"/>
      <c r="G282" s="631"/>
      <c r="H282" s="631"/>
      <c r="I282" s="631"/>
      <c r="J282" s="631"/>
      <c r="K282" s="631"/>
      <c r="L282" s="637"/>
      <c r="M282" s="910"/>
      <c r="N282" s="910"/>
      <c r="O282" s="910"/>
      <c r="P282" s="910"/>
      <c r="Q282" s="910"/>
      <c r="R282" s="910"/>
      <c r="S282" s="910"/>
      <c r="T282" s="637"/>
      <c r="U282" s="631"/>
      <c r="V282" s="631"/>
      <c r="W282" s="631"/>
      <c r="X282" s="631"/>
      <c r="Y282" s="631"/>
      <c r="Z282" s="631"/>
      <c r="AA282" s="631"/>
      <c r="AB282" s="631"/>
      <c r="AC282" s="631"/>
    </row>
    <row r="283" spans="4:29" s="467" customFormat="1" x14ac:dyDescent="0.2">
      <c r="D283" s="637"/>
      <c r="E283" s="631"/>
      <c r="F283" s="631"/>
      <c r="G283" s="631"/>
      <c r="H283" s="631"/>
      <c r="I283" s="631"/>
      <c r="J283" s="631"/>
      <c r="K283" s="631"/>
      <c r="L283" s="637"/>
      <c r="M283" s="910"/>
      <c r="N283" s="910"/>
      <c r="O283" s="910"/>
      <c r="P283" s="910"/>
      <c r="Q283" s="910"/>
      <c r="R283" s="910"/>
      <c r="S283" s="910"/>
      <c r="T283" s="637"/>
      <c r="U283" s="631"/>
      <c r="V283" s="631"/>
      <c r="W283" s="631"/>
      <c r="X283" s="631"/>
      <c r="Y283" s="631"/>
      <c r="Z283" s="631"/>
      <c r="AA283" s="631"/>
      <c r="AB283" s="631"/>
      <c r="AC283" s="631"/>
    </row>
    <row r="284" spans="4:29" s="467" customFormat="1" x14ac:dyDescent="0.2">
      <c r="D284" s="637"/>
      <c r="E284" s="631"/>
      <c r="F284" s="631"/>
      <c r="G284" s="631"/>
      <c r="H284" s="631"/>
      <c r="I284" s="631"/>
      <c r="J284" s="631"/>
      <c r="K284" s="631"/>
      <c r="L284" s="637"/>
      <c r="M284" s="910"/>
      <c r="N284" s="910"/>
      <c r="O284" s="910"/>
      <c r="P284" s="910"/>
      <c r="Q284" s="910"/>
      <c r="R284" s="910"/>
      <c r="S284" s="910"/>
      <c r="T284" s="637"/>
      <c r="U284" s="631"/>
      <c r="V284" s="631"/>
      <c r="W284" s="631"/>
      <c r="X284" s="631"/>
      <c r="Y284" s="631"/>
      <c r="Z284" s="631"/>
      <c r="AA284" s="631"/>
      <c r="AB284" s="631"/>
      <c r="AC284" s="631"/>
    </row>
    <row r="285" spans="4:29" s="467" customFormat="1" x14ac:dyDescent="0.2">
      <c r="D285" s="637"/>
      <c r="E285" s="631"/>
      <c r="F285" s="631"/>
      <c r="G285" s="631"/>
      <c r="H285" s="631"/>
      <c r="I285" s="631"/>
      <c r="J285" s="631"/>
      <c r="K285" s="631"/>
      <c r="L285" s="637"/>
      <c r="M285" s="910"/>
      <c r="N285" s="910"/>
      <c r="O285" s="910"/>
      <c r="P285" s="910"/>
      <c r="Q285" s="910"/>
      <c r="R285" s="910"/>
      <c r="S285" s="910"/>
      <c r="T285" s="637"/>
      <c r="U285" s="631"/>
      <c r="V285" s="631"/>
      <c r="W285" s="631"/>
      <c r="X285" s="631"/>
      <c r="Y285" s="631"/>
      <c r="Z285" s="631"/>
      <c r="AA285" s="631"/>
      <c r="AB285" s="631"/>
      <c r="AC285" s="631"/>
    </row>
    <row r="286" spans="4:29" s="467" customFormat="1" x14ac:dyDescent="0.2">
      <c r="D286" s="637"/>
      <c r="E286" s="631"/>
      <c r="F286" s="631"/>
      <c r="G286" s="631"/>
      <c r="H286" s="631"/>
      <c r="I286" s="631"/>
      <c r="J286" s="631"/>
      <c r="K286" s="631"/>
      <c r="L286" s="637"/>
      <c r="M286" s="910"/>
      <c r="N286" s="910"/>
      <c r="O286" s="910"/>
      <c r="P286" s="910"/>
      <c r="Q286" s="910"/>
      <c r="R286" s="910"/>
      <c r="S286" s="910"/>
      <c r="T286" s="637"/>
      <c r="U286" s="631"/>
      <c r="V286" s="631"/>
      <c r="W286" s="631"/>
      <c r="X286" s="631"/>
      <c r="Y286" s="631"/>
      <c r="Z286" s="631"/>
      <c r="AA286" s="631"/>
      <c r="AB286" s="631"/>
      <c r="AC286" s="631"/>
    </row>
    <row r="287" spans="4:29" s="467" customFormat="1" x14ac:dyDescent="0.2">
      <c r="D287" s="637"/>
      <c r="E287" s="631"/>
      <c r="F287" s="631"/>
      <c r="G287" s="631"/>
      <c r="H287" s="631"/>
      <c r="I287" s="631"/>
      <c r="J287" s="631"/>
      <c r="K287" s="631"/>
      <c r="L287" s="637"/>
      <c r="M287" s="910"/>
      <c r="N287" s="910"/>
      <c r="O287" s="910"/>
      <c r="P287" s="910"/>
      <c r="Q287" s="910"/>
      <c r="R287" s="910"/>
      <c r="S287" s="910"/>
      <c r="T287" s="637"/>
      <c r="U287" s="631"/>
      <c r="V287" s="631"/>
      <c r="W287" s="631"/>
      <c r="X287" s="631"/>
      <c r="Y287" s="631"/>
      <c r="Z287" s="631"/>
      <c r="AA287" s="631"/>
      <c r="AB287" s="631"/>
      <c r="AC287" s="631"/>
    </row>
    <row r="288" spans="4:29" s="467" customFormat="1" x14ac:dyDescent="0.2">
      <c r="D288" s="637"/>
      <c r="E288" s="631"/>
      <c r="F288" s="631"/>
      <c r="G288" s="631"/>
      <c r="H288" s="631"/>
      <c r="I288" s="631"/>
      <c r="J288" s="631"/>
      <c r="K288" s="631"/>
      <c r="L288" s="637"/>
      <c r="M288" s="910"/>
      <c r="N288" s="910"/>
      <c r="O288" s="910"/>
      <c r="P288" s="910"/>
      <c r="Q288" s="910"/>
      <c r="R288" s="910"/>
      <c r="S288" s="910"/>
      <c r="T288" s="637"/>
      <c r="U288" s="631"/>
      <c r="V288" s="631"/>
      <c r="W288" s="631"/>
      <c r="X288" s="631"/>
      <c r="Y288" s="631"/>
      <c r="Z288" s="631"/>
      <c r="AA288" s="631"/>
      <c r="AB288" s="631"/>
      <c r="AC288" s="631"/>
    </row>
    <row r="289" spans="4:29" s="467" customFormat="1" x14ac:dyDescent="0.2">
      <c r="D289" s="637"/>
      <c r="E289" s="631"/>
      <c r="F289" s="631"/>
      <c r="G289" s="631"/>
      <c r="H289" s="631"/>
      <c r="I289" s="631"/>
      <c r="J289" s="631"/>
      <c r="K289" s="631"/>
      <c r="L289" s="637"/>
      <c r="M289" s="910"/>
      <c r="N289" s="910"/>
      <c r="O289" s="910"/>
      <c r="P289" s="910"/>
      <c r="Q289" s="910"/>
      <c r="R289" s="910"/>
      <c r="S289" s="910"/>
      <c r="T289" s="637"/>
      <c r="U289" s="631"/>
      <c r="V289" s="631"/>
      <c r="W289" s="631"/>
      <c r="X289" s="631"/>
      <c r="Y289" s="631"/>
      <c r="Z289" s="631"/>
      <c r="AA289" s="631"/>
      <c r="AB289" s="631"/>
      <c r="AC289" s="631"/>
    </row>
    <row r="290" spans="4:29" s="467" customFormat="1" x14ac:dyDescent="0.2">
      <c r="D290" s="637"/>
      <c r="E290" s="631"/>
      <c r="F290" s="631"/>
      <c r="G290" s="631"/>
      <c r="H290" s="631"/>
      <c r="I290" s="631"/>
      <c r="J290" s="631"/>
      <c r="K290" s="631"/>
      <c r="L290" s="637"/>
      <c r="M290" s="910"/>
      <c r="N290" s="910"/>
      <c r="O290" s="910"/>
      <c r="P290" s="910"/>
      <c r="Q290" s="910"/>
      <c r="R290" s="910"/>
      <c r="S290" s="910"/>
      <c r="T290" s="637"/>
      <c r="U290" s="631"/>
      <c r="V290" s="631"/>
      <c r="W290" s="631"/>
      <c r="X290" s="631"/>
      <c r="Y290" s="631"/>
      <c r="Z290" s="631"/>
      <c r="AA290" s="631"/>
      <c r="AB290" s="631"/>
      <c r="AC290" s="631"/>
    </row>
    <row r="291" spans="4:29" s="467" customFormat="1" x14ac:dyDescent="0.2">
      <c r="D291" s="637"/>
      <c r="E291" s="631"/>
      <c r="F291" s="631"/>
      <c r="G291" s="631"/>
      <c r="H291" s="631"/>
      <c r="I291" s="631"/>
      <c r="J291" s="631"/>
      <c r="K291" s="631"/>
      <c r="L291" s="637"/>
      <c r="M291" s="910"/>
      <c r="N291" s="910"/>
      <c r="O291" s="910"/>
      <c r="P291" s="910"/>
      <c r="Q291" s="910"/>
      <c r="R291" s="910"/>
      <c r="S291" s="910"/>
      <c r="T291" s="637"/>
      <c r="U291" s="631"/>
      <c r="V291" s="631"/>
      <c r="W291" s="631"/>
      <c r="X291" s="631"/>
      <c r="Y291" s="631"/>
      <c r="Z291" s="631"/>
      <c r="AA291" s="631"/>
      <c r="AB291" s="631"/>
      <c r="AC291" s="631"/>
    </row>
    <row r="292" spans="4:29" s="467" customFormat="1" x14ac:dyDescent="0.2">
      <c r="D292" s="637"/>
      <c r="E292" s="631"/>
      <c r="F292" s="631"/>
      <c r="G292" s="631"/>
      <c r="H292" s="631"/>
      <c r="I292" s="631"/>
      <c r="J292" s="631"/>
      <c r="K292" s="631"/>
      <c r="L292" s="637"/>
      <c r="M292" s="910"/>
      <c r="N292" s="910"/>
      <c r="O292" s="910"/>
      <c r="P292" s="910"/>
      <c r="Q292" s="910"/>
      <c r="R292" s="910"/>
      <c r="S292" s="910"/>
      <c r="T292" s="637"/>
      <c r="U292" s="631"/>
      <c r="V292" s="631"/>
      <c r="W292" s="631"/>
      <c r="X292" s="631"/>
      <c r="Y292" s="631"/>
      <c r="Z292" s="631"/>
      <c r="AA292" s="631"/>
      <c r="AB292" s="631"/>
      <c r="AC292" s="631"/>
    </row>
    <row r="293" spans="4:29" s="467" customFormat="1" x14ac:dyDescent="0.2">
      <c r="D293" s="637"/>
      <c r="E293" s="631"/>
      <c r="F293" s="631"/>
      <c r="G293" s="631"/>
      <c r="H293" s="631"/>
      <c r="I293" s="631"/>
      <c r="J293" s="631"/>
      <c r="K293" s="631"/>
      <c r="L293" s="637"/>
      <c r="M293" s="910"/>
      <c r="N293" s="910"/>
      <c r="O293" s="910"/>
      <c r="P293" s="910"/>
      <c r="Q293" s="910"/>
      <c r="R293" s="910"/>
      <c r="S293" s="910"/>
      <c r="T293" s="637"/>
      <c r="U293" s="631"/>
      <c r="V293" s="631"/>
      <c r="W293" s="631"/>
      <c r="X293" s="631"/>
      <c r="Y293" s="631"/>
      <c r="Z293" s="631"/>
      <c r="AA293" s="631"/>
      <c r="AB293" s="631"/>
      <c r="AC293" s="631"/>
    </row>
    <row r="294" spans="4:29" s="467" customFormat="1" x14ac:dyDescent="0.2">
      <c r="D294" s="637"/>
      <c r="E294" s="631"/>
      <c r="F294" s="631"/>
      <c r="G294" s="631"/>
      <c r="H294" s="631"/>
      <c r="I294" s="631"/>
      <c r="J294" s="631"/>
      <c r="K294" s="631"/>
      <c r="L294" s="637"/>
      <c r="M294" s="910"/>
      <c r="N294" s="910"/>
      <c r="O294" s="910"/>
      <c r="P294" s="910"/>
      <c r="Q294" s="910"/>
      <c r="R294" s="910"/>
      <c r="S294" s="910"/>
      <c r="T294" s="637"/>
      <c r="U294" s="631"/>
      <c r="V294" s="631"/>
      <c r="W294" s="631"/>
      <c r="X294" s="631"/>
      <c r="Y294" s="631"/>
      <c r="Z294" s="631"/>
      <c r="AA294" s="631"/>
      <c r="AB294" s="631"/>
      <c r="AC294" s="631"/>
    </row>
    <row r="295" spans="4:29" s="467" customFormat="1" x14ac:dyDescent="0.2">
      <c r="D295" s="637"/>
      <c r="E295" s="631"/>
      <c r="F295" s="631"/>
      <c r="G295" s="631"/>
      <c r="H295" s="631"/>
      <c r="I295" s="631"/>
      <c r="J295" s="631"/>
      <c r="K295" s="631"/>
      <c r="L295" s="637"/>
      <c r="M295" s="910"/>
      <c r="N295" s="910"/>
      <c r="O295" s="910"/>
      <c r="P295" s="910"/>
      <c r="Q295" s="910"/>
      <c r="R295" s="910"/>
      <c r="S295" s="910"/>
      <c r="T295" s="637"/>
      <c r="U295" s="631"/>
      <c r="V295" s="631"/>
      <c r="W295" s="631"/>
      <c r="X295" s="631"/>
      <c r="Y295" s="631"/>
      <c r="Z295" s="631"/>
      <c r="AA295" s="631"/>
      <c r="AB295" s="631"/>
      <c r="AC295" s="631"/>
    </row>
    <row r="296" spans="4:29" s="467" customFormat="1" x14ac:dyDescent="0.2">
      <c r="D296" s="637"/>
      <c r="E296" s="631"/>
      <c r="F296" s="631"/>
      <c r="G296" s="631"/>
      <c r="H296" s="631"/>
      <c r="I296" s="631"/>
      <c r="J296" s="631"/>
      <c r="K296" s="631"/>
      <c r="L296" s="637"/>
      <c r="M296" s="910"/>
      <c r="N296" s="910"/>
      <c r="O296" s="910"/>
      <c r="P296" s="910"/>
      <c r="Q296" s="910"/>
      <c r="R296" s="910"/>
      <c r="S296" s="910"/>
      <c r="T296" s="637"/>
      <c r="U296" s="631"/>
      <c r="V296" s="631"/>
      <c r="W296" s="631"/>
      <c r="X296" s="631"/>
      <c r="Y296" s="631"/>
      <c r="Z296" s="631"/>
      <c r="AA296" s="631"/>
      <c r="AB296" s="631"/>
      <c r="AC296" s="631"/>
    </row>
    <row r="297" spans="4:29" s="467" customFormat="1" x14ac:dyDescent="0.2">
      <c r="D297" s="637"/>
      <c r="E297" s="631"/>
      <c r="F297" s="631"/>
      <c r="G297" s="631"/>
      <c r="H297" s="631"/>
      <c r="I297" s="631"/>
      <c r="J297" s="631"/>
      <c r="K297" s="631"/>
      <c r="L297" s="637"/>
      <c r="M297" s="910"/>
      <c r="N297" s="910"/>
      <c r="O297" s="910"/>
      <c r="P297" s="910"/>
      <c r="Q297" s="910"/>
      <c r="R297" s="910"/>
      <c r="S297" s="910"/>
      <c r="T297" s="637"/>
      <c r="U297" s="631"/>
      <c r="V297" s="631"/>
      <c r="W297" s="631"/>
      <c r="X297" s="631"/>
      <c r="Y297" s="631"/>
      <c r="Z297" s="631"/>
      <c r="AA297" s="631"/>
      <c r="AB297" s="631"/>
      <c r="AC297" s="631"/>
    </row>
    <row r="298" spans="4:29" s="467" customFormat="1" x14ac:dyDescent="0.2">
      <c r="D298" s="637"/>
      <c r="E298" s="631"/>
      <c r="F298" s="631"/>
      <c r="G298" s="631"/>
      <c r="H298" s="631"/>
      <c r="I298" s="631"/>
      <c r="J298" s="631"/>
      <c r="K298" s="631"/>
      <c r="L298" s="637"/>
      <c r="M298" s="910"/>
      <c r="N298" s="910"/>
      <c r="O298" s="910"/>
      <c r="P298" s="910"/>
      <c r="Q298" s="910"/>
      <c r="R298" s="910"/>
      <c r="S298" s="910"/>
      <c r="T298" s="637"/>
      <c r="U298" s="631"/>
      <c r="V298" s="631"/>
      <c r="W298" s="631"/>
      <c r="X298" s="631"/>
      <c r="Y298" s="631"/>
      <c r="Z298" s="631"/>
      <c r="AA298" s="631"/>
      <c r="AB298" s="631"/>
      <c r="AC298" s="631"/>
    </row>
    <row r="299" spans="4:29" s="467" customFormat="1" x14ac:dyDescent="0.2">
      <c r="D299" s="637"/>
      <c r="E299" s="631"/>
      <c r="F299" s="631"/>
      <c r="G299" s="631"/>
      <c r="H299" s="631"/>
      <c r="I299" s="631"/>
      <c r="J299" s="631"/>
      <c r="K299" s="631"/>
      <c r="L299" s="637"/>
      <c r="M299" s="910"/>
      <c r="N299" s="910"/>
      <c r="O299" s="910"/>
      <c r="P299" s="910"/>
      <c r="Q299" s="910"/>
      <c r="R299" s="910"/>
      <c r="S299" s="910"/>
      <c r="T299" s="637"/>
      <c r="U299" s="631"/>
      <c r="V299" s="631"/>
      <c r="W299" s="631"/>
      <c r="X299" s="631"/>
      <c r="Y299" s="631"/>
      <c r="Z299" s="631"/>
      <c r="AA299" s="631"/>
      <c r="AB299" s="631"/>
      <c r="AC299" s="631"/>
    </row>
    <row r="300" spans="4:29" s="467" customFormat="1" x14ac:dyDescent="0.2">
      <c r="D300" s="637"/>
      <c r="E300" s="631"/>
      <c r="F300" s="631"/>
      <c r="G300" s="631"/>
      <c r="H300" s="631"/>
      <c r="I300" s="631"/>
      <c r="J300" s="631"/>
      <c r="K300" s="631"/>
      <c r="L300" s="637"/>
      <c r="M300" s="910"/>
      <c r="N300" s="910"/>
      <c r="O300" s="910"/>
      <c r="P300" s="910"/>
      <c r="Q300" s="910"/>
      <c r="R300" s="910"/>
      <c r="S300" s="910"/>
      <c r="T300" s="637"/>
      <c r="U300" s="631"/>
      <c r="V300" s="631"/>
      <c r="W300" s="631"/>
      <c r="X300" s="631"/>
      <c r="Y300" s="631"/>
      <c r="Z300" s="631"/>
      <c r="AA300" s="631"/>
      <c r="AB300" s="631"/>
      <c r="AC300" s="631"/>
    </row>
    <row r="301" spans="4:29" s="467" customFormat="1" x14ac:dyDescent="0.2">
      <c r="D301" s="637"/>
      <c r="E301" s="631"/>
      <c r="F301" s="631"/>
      <c r="G301" s="631"/>
      <c r="H301" s="631"/>
      <c r="I301" s="631"/>
      <c r="J301" s="631"/>
      <c r="K301" s="631"/>
      <c r="L301" s="637"/>
      <c r="M301" s="910"/>
      <c r="N301" s="910"/>
      <c r="O301" s="910"/>
      <c r="P301" s="910"/>
      <c r="Q301" s="910"/>
      <c r="R301" s="910"/>
      <c r="S301" s="910"/>
      <c r="T301" s="637"/>
      <c r="U301" s="631"/>
      <c r="V301" s="631"/>
      <c r="W301" s="631"/>
      <c r="X301" s="631"/>
      <c r="Y301" s="631"/>
      <c r="Z301" s="631"/>
      <c r="AA301" s="631"/>
      <c r="AB301" s="631"/>
      <c r="AC301" s="631"/>
    </row>
    <row r="302" spans="4:29" s="467" customFormat="1" x14ac:dyDescent="0.2">
      <c r="D302" s="637"/>
      <c r="E302" s="631"/>
      <c r="F302" s="631"/>
      <c r="G302" s="631"/>
      <c r="H302" s="631"/>
      <c r="I302" s="631"/>
      <c r="J302" s="631"/>
      <c r="K302" s="631"/>
      <c r="L302" s="637"/>
      <c r="M302" s="910"/>
      <c r="N302" s="910"/>
      <c r="O302" s="910"/>
      <c r="P302" s="910"/>
      <c r="Q302" s="910"/>
      <c r="R302" s="910"/>
      <c r="S302" s="910"/>
      <c r="T302" s="637"/>
      <c r="U302" s="631"/>
      <c r="V302" s="631"/>
      <c r="W302" s="631"/>
      <c r="X302" s="631"/>
      <c r="Y302" s="631"/>
      <c r="Z302" s="631"/>
      <c r="AA302" s="631"/>
      <c r="AB302" s="631"/>
      <c r="AC302" s="631"/>
    </row>
    <row r="303" spans="4:29" s="467" customFormat="1" x14ac:dyDescent="0.2">
      <c r="D303" s="637"/>
      <c r="E303" s="631"/>
      <c r="F303" s="631"/>
      <c r="G303" s="631"/>
      <c r="H303" s="631"/>
      <c r="I303" s="631"/>
      <c r="J303" s="631"/>
      <c r="K303" s="631"/>
      <c r="L303" s="637"/>
      <c r="M303" s="910"/>
      <c r="N303" s="910"/>
      <c r="O303" s="910"/>
      <c r="P303" s="910"/>
      <c r="Q303" s="910"/>
      <c r="R303" s="910"/>
      <c r="S303" s="910"/>
      <c r="T303" s="637"/>
      <c r="U303" s="631"/>
      <c r="V303" s="631"/>
      <c r="W303" s="631"/>
      <c r="X303" s="631"/>
      <c r="Y303" s="631"/>
      <c r="Z303" s="631"/>
      <c r="AA303" s="631"/>
      <c r="AB303" s="631"/>
      <c r="AC303" s="631"/>
    </row>
    <row r="304" spans="4:29" s="467" customFormat="1" x14ac:dyDescent="0.2">
      <c r="D304" s="637"/>
      <c r="E304" s="631"/>
      <c r="F304" s="631"/>
      <c r="G304" s="631"/>
      <c r="H304" s="631"/>
      <c r="I304" s="631"/>
      <c r="J304" s="631"/>
      <c r="K304" s="631"/>
      <c r="L304" s="637"/>
      <c r="M304" s="910"/>
      <c r="N304" s="910"/>
      <c r="O304" s="910"/>
      <c r="P304" s="910"/>
      <c r="Q304" s="910"/>
      <c r="R304" s="910"/>
      <c r="S304" s="910"/>
      <c r="T304" s="637"/>
      <c r="U304" s="631"/>
      <c r="V304" s="631"/>
      <c r="W304" s="631"/>
      <c r="X304" s="631"/>
      <c r="Y304" s="631"/>
      <c r="Z304" s="631"/>
      <c r="AA304" s="631"/>
      <c r="AB304" s="631"/>
      <c r="AC304" s="631"/>
    </row>
    <row r="305" spans="4:29" s="467" customFormat="1" x14ac:dyDescent="0.2">
      <c r="D305" s="637"/>
      <c r="E305" s="631"/>
      <c r="F305" s="631"/>
      <c r="G305" s="631"/>
      <c r="H305" s="631"/>
      <c r="I305" s="631"/>
      <c r="J305" s="631"/>
      <c r="K305" s="631"/>
      <c r="L305" s="637"/>
      <c r="M305" s="910"/>
      <c r="N305" s="910"/>
      <c r="O305" s="910"/>
      <c r="P305" s="910"/>
      <c r="Q305" s="910"/>
      <c r="R305" s="910"/>
      <c r="S305" s="910"/>
      <c r="T305" s="637"/>
      <c r="U305" s="631"/>
      <c r="V305" s="631"/>
      <c r="W305" s="631"/>
      <c r="X305" s="631"/>
      <c r="Y305" s="631"/>
      <c r="Z305" s="631"/>
      <c r="AA305" s="631"/>
      <c r="AB305" s="631"/>
      <c r="AC305" s="631"/>
    </row>
    <row r="306" spans="4:29" s="467" customFormat="1" x14ac:dyDescent="0.2">
      <c r="D306" s="637"/>
      <c r="E306" s="631"/>
      <c r="F306" s="631"/>
      <c r="G306" s="631"/>
      <c r="H306" s="631"/>
      <c r="I306" s="631"/>
      <c r="J306" s="631"/>
      <c r="K306" s="631"/>
      <c r="L306" s="637"/>
      <c r="M306" s="910"/>
      <c r="N306" s="910"/>
      <c r="O306" s="910"/>
      <c r="P306" s="910"/>
      <c r="Q306" s="910"/>
      <c r="R306" s="910"/>
      <c r="S306" s="910"/>
      <c r="T306" s="637"/>
      <c r="U306" s="631"/>
      <c r="V306" s="631"/>
      <c r="W306" s="631"/>
      <c r="X306" s="631"/>
      <c r="Y306" s="631"/>
      <c r="Z306" s="631"/>
      <c r="AA306" s="631"/>
      <c r="AB306" s="631"/>
      <c r="AC306" s="631"/>
    </row>
    <row r="307" spans="4:29" s="467" customFormat="1" x14ac:dyDescent="0.2">
      <c r="D307" s="637"/>
      <c r="E307" s="631"/>
      <c r="F307" s="631"/>
      <c r="G307" s="631"/>
      <c r="H307" s="631"/>
      <c r="I307" s="631"/>
      <c r="J307" s="631"/>
      <c r="K307" s="631"/>
      <c r="L307" s="637"/>
      <c r="M307" s="910"/>
      <c r="N307" s="910"/>
      <c r="O307" s="910"/>
      <c r="P307" s="910"/>
      <c r="Q307" s="910"/>
      <c r="R307" s="910"/>
      <c r="S307" s="910"/>
      <c r="T307" s="637"/>
      <c r="U307" s="631"/>
      <c r="V307" s="631"/>
      <c r="W307" s="631"/>
      <c r="X307" s="631"/>
      <c r="Y307" s="631"/>
      <c r="Z307" s="631"/>
      <c r="AA307" s="631"/>
      <c r="AB307" s="631"/>
      <c r="AC307" s="631"/>
    </row>
    <row r="308" spans="4:29" s="467" customFormat="1" x14ac:dyDescent="0.2">
      <c r="D308" s="637"/>
      <c r="E308" s="631"/>
      <c r="F308" s="631"/>
      <c r="G308" s="631"/>
      <c r="H308" s="631"/>
      <c r="I308" s="631"/>
      <c r="J308" s="631"/>
      <c r="K308" s="631"/>
      <c r="L308" s="637"/>
      <c r="M308" s="910"/>
      <c r="N308" s="910"/>
      <c r="O308" s="910"/>
      <c r="P308" s="910"/>
      <c r="Q308" s="910"/>
      <c r="R308" s="910"/>
      <c r="S308" s="910"/>
      <c r="T308" s="637"/>
      <c r="U308" s="631"/>
      <c r="V308" s="631"/>
      <c r="W308" s="631"/>
      <c r="X308" s="631"/>
      <c r="Y308" s="631"/>
      <c r="Z308" s="631"/>
      <c r="AA308" s="631"/>
      <c r="AB308" s="631"/>
      <c r="AC308" s="631"/>
    </row>
    <row r="309" spans="4:29" s="467" customFormat="1" x14ac:dyDescent="0.2">
      <c r="D309" s="637"/>
      <c r="E309" s="631"/>
      <c r="F309" s="631"/>
      <c r="G309" s="631"/>
      <c r="H309" s="631"/>
      <c r="I309" s="631"/>
      <c r="J309" s="631"/>
      <c r="K309" s="631"/>
      <c r="L309" s="637"/>
      <c r="M309" s="910"/>
      <c r="N309" s="910"/>
      <c r="O309" s="910"/>
      <c r="P309" s="910"/>
      <c r="Q309" s="910"/>
      <c r="R309" s="910"/>
      <c r="S309" s="910"/>
      <c r="T309" s="637"/>
      <c r="U309" s="631"/>
      <c r="V309" s="631"/>
      <c r="W309" s="631"/>
      <c r="X309" s="631"/>
      <c r="Y309" s="631"/>
      <c r="Z309" s="631"/>
      <c r="AA309" s="631"/>
      <c r="AB309" s="631"/>
      <c r="AC309" s="631"/>
    </row>
    <row r="310" spans="4:29" s="467" customFormat="1" x14ac:dyDescent="0.2">
      <c r="D310" s="637"/>
      <c r="E310" s="631"/>
      <c r="F310" s="631"/>
      <c r="G310" s="631"/>
      <c r="H310" s="631"/>
      <c r="I310" s="631"/>
      <c r="J310" s="631"/>
      <c r="K310" s="631"/>
      <c r="L310" s="637"/>
      <c r="M310" s="910"/>
      <c r="N310" s="910"/>
      <c r="O310" s="910"/>
      <c r="P310" s="910"/>
      <c r="Q310" s="910"/>
      <c r="R310" s="910"/>
      <c r="S310" s="910"/>
      <c r="T310" s="637"/>
      <c r="U310" s="631"/>
      <c r="V310" s="631"/>
      <c r="W310" s="631"/>
      <c r="X310" s="631"/>
      <c r="Y310" s="631"/>
      <c r="Z310" s="631"/>
      <c r="AA310" s="631"/>
      <c r="AB310" s="631"/>
      <c r="AC310" s="631"/>
    </row>
    <row r="311" spans="4:29" s="467" customFormat="1" x14ac:dyDescent="0.2">
      <c r="D311" s="637"/>
      <c r="E311" s="631"/>
      <c r="F311" s="631"/>
      <c r="G311" s="631"/>
      <c r="H311" s="631"/>
      <c r="I311" s="631"/>
      <c r="J311" s="631"/>
      <c r="K311" s="631"/>
      <c r="L311" s="637"/>
      <c r="M311" s="910"/>
      <c r="N311" s="910"/>
      <c r="O311" s="910"/>
      <c r="P311" s="910"/>
      <c r="Q311" s="910"/>
      <c r="R311" s="910"/>
      <c r="S311" s="910"/>
      <c r="T311" s="637"/>
      <c r="U311" s="631"/>
      <c r="V311" s="631"/>
      <c r="W311" s="631"/>
      <c r="X311" s="631"/>
      <c r="Y311" s="631"/>
      <c r="Z311" s="631"/>
      <c r="AA311" s="631"/>
      <c r="AB311" s="631"/>
      <c r="AC311" s="631"/>
    </row>
    <row r="312" spans="4:29" s="467" customFormat="1" x14ac:dyDescent="0.2">
      <c r="D312" s="637"/>
      <c r="E312" s="631"/>
      <c r="F312" s="631"/>
      <c r="G312" s="631"/>
      <c r="H312" s="631"/>
      <c r="I312" s="631"/>
      <c r="J312" s="631"/>
      <c r="K312" s="631"/>
      <c r="L312" s="637"/>
      <c r="M312" s="910"/>
      <c r="N312" s="910"/>
      <c r="O312" s="910"/>
      <c r="P312" s="910"/>
      <c r="Q312" s="910"/>
      <c r="R312" s="910"/>
      <c r="S312" s="910"/>
      <c r="T312" s="637"/>
      <c r="U312" s="631"/>
      <c r="V312" s="631"/>
      <c r="W312" s="631"/>
      <c r="X312" s="631"/>
      <c r="Y312" s="631"/>
      <c r="Z312" s="631"/>
      <c r="AA312" s="631"/>
      <c r="AB312" s="631"/>
      <c r="AC312" s="631"/>
    </row>
    <row r="313" spans="4:29" s="467" customFormat="1" x14ac:dyDescent="0.2">
      <c r="D313" s="637"/>
      <c r="E313" s="631"/>
      <c r="F313" s="631"/>
      <c r="G313" s="631"/>
      <c r="H313" s="631"/>
      <c r="I313" s="631"/>
      <c r="J313" s="631"/>
      <c r="K313" s="631"/>
      <c r="L313" s="637"/>
      <c r="M313" s="910"/>
      <c r="N313" s="910"/>
      <c r="O313" s="910"/>
      <c r="P313" s="910"/>
      <c r="Q313" s="910"/>
      <c r="R313" s="910"/>
      <c r="S313" s="910"/>
      <c r="T313" s="637"/>
      <c r="U313" s="631"/>
      <c r="V313" s="631"/>
      <c r="W313" s="631"/>
      <c r="X313" s="631"/>
      <c r="Y313" s="631"/>
      <c r="Z313" s="631"/>
      <c r="AA313" s="631"/>
      <c r="AB313" s="631"/>
      <c r="AC313" s="631"/>
    </row>
    <row r="314" spans="4:29" s="467" customFormat="1" x14ac:dyDescent="0.2">
      <c r="D314" s="637"/>
      <c r="E314" s="631"/>
      <c r="F314" s="631"/>
      <c r="G314" s="631"/>
      <c r="H314" s="631"/>
      <c r="I314" s="631"/>
      <c r="J314" s="631"/>
      <c r="K314" s="631"/>
      <c r="L314" s="637"/>
      <c r="M314" s="910"/>
      <c r="N314" s="910"/>
      <c r="O314" s="910"/>
      <c r="P314" s="910"/>
      <c r="Q314" s="910"/>
      <c r="R314" s="910"/>
      <c r="S314" s="910"/>
      <c r="T314" s="637"/>
      <c r="U314" s="631"/>
      <c r="V314" s="631"/>
      <c r="W314" s="631"/>
      <c r="X314" s="631"/>
      <c r="Y314" s="631"/>
      <c r="Z314" s="631"/>
      <c r="AA314" s="631"/>
      <c r="AB314" s="631"/>
      <c r="AC314" s="631"/>
    </row>
    <row r="315" spans="4:29" s="467" customFormat="1" x14ac:dyDescent="0.2">
      <c r="D315" s="637"/>
      <c r="E315" s="631"/>
      <c r="F315" s="631"/>
      <c r="G315" s="631"/>
      <c r="H315" s="631"/>
      <c r="I315" s="631"/>
      <c r="J315" s="631"/>
      <c r="K315" s="631"/>
      <c r="L315" s="637"/>
      <c r="M315" s="910"/>
      <c r="N315" s="910"/>
      <c r="O315" s="910"/>
      <c r="P315" s="910"/>
      <c r="Q315" s="910"/>
      <c r="R315" s="910"/>
      <c r="S315" s="910"/>
      <c r="T315" s="637"/>
      <c r="U315" s="631"/>
      <c r="V315" s="631"/>
      <c r="W315" s="631"/>
      <c r="X315" s="631"/>
      <c r="Y315" s="631"/>
      <c r="Z315" s="631"/>
      <c r="AA315" s="631"/>
      <c r="AB315" s="631"/>
      <c r="AC315" s="631"/>
    </row>
    <row r="316" spans="4:29" s="467" customFormat="1" x14ac:dyDescent="0.2">
      <c r="D316" s="637"/>
      <c r="E316" s="631"/>
      <c r="F316" s="631"/>
      <c r="G316" s="631"/>
      <c r="H316" s="631"/>
      <c r="I316" s="631"/>
      <c r="J316" s="631"/>
      <c r="K316" s="631"/>
      <c r="L316" s="637"/>
      <c r="M316" s="910"/>
      <c r="N316" s="910"/>
      <c r="O316" s="910"/>
      <c r="P316" s="910"/>
      <c r="Q316" s="910"/>
      <c r="R316" s="910"/>
      <c r="S316" s="910"/>
      <c r="T316" s="637"/>
      <c r="U316" s="631"/>
      <c r="V316" s="631"/>
      <c r="W316" s="631"/>
      <c r="X316" s="631"/>
      <c r="Y316" s="631"/>
      <c r="Z316" s="631"/>
      <c r="AA316" s="631"/>
      <c r="AB316" s="631"/>
      <c r="AC316" s="631"/>
    </row>
    <row r="317" spans="4:29" s="467" customFormat="1" x14ac:dyDescent="0.2">
      <c r="D317" s="637"/>
      <c r="E317" s="631"/>
      <c r="F317" s="631"/>
      <c r="G317" s="631"/>
      <c r="H317" s="631"/>
      <c r="I317" s="631"/>
      <c r="J317" s="631"/>
      <c r="K317" s="631"/>
      <c r="L317" s="637"/>
      <c r="M317" s="910"/>
      <c r="N317" s="910"/>
      <c r="O317" s="910"/>
      <c r="P317" s="910"/>
      <c r="Q317" s="910"/>
      <c r="R317" s="910"/>
      <c r="S317" s="910"/>
      <c r="T317" s="637"/>
      <c r="U317" s="631"/>
      <c r="V317" s="631"/>
      <c r="W317" s="631"/>
      <c r="X317" s="631"/>
      <c r="Y317" s="631"/>
      <c r="Z317" s="631"/>
      <c r="AA317" s="631"/>
      <c r="AB317" s="631"/>
      <c r="AC317" s="631"/>
    </row>
    <row r="318" spans="4:29" s="467" customFormat="1" x14ac:dyDescent="0.2">
      <c r="D318" s="637"/>
      <c r="E318" s="631"/>
      <c r="F318" s="631"/>
      <c r="G318" s="631"/>
      <c r="H318" s="631"/>
      <c r="I318" s="631"/>
      <c r="J318" s="631"/>
      <c r="K318" s="631"/>
      <c r="L318" s="637"/>
      <c r="M318" s="910"/>
      <c r="N318" s="910"/>
      <c r="O318" s="910"/>
      <c r="P318" s="910"/>
      <c r="Q318" s="910"/>
      <c r="R318" s="910"/>
      <c r="S318" s="910"/>
      <c r="T318" s="637"/>
      <c r="U318" s="631"/>
      <c r="V318" s="631"/>
      <c r="W318" s="631"/>
      <c r="X318" s="631"/>
      <c r="Y318" s="631"/>
      <c r="Z318" s="631"/>
      <c r="AA318" s="631"/>
      <c r="AB318" s="631"/>
      <c r="AC318" s="631"/>
    </row>
    <row r="319" spans="4:29" s="467" customFormat="1" x14ac:dyDescent="0.2">
      <c r="D319" s="637"/>
      <c r="E319" s="631"/>
      <c r="F319" s="631"/>
      <c r="G319" s="631"/>
      <c r="H319" s="631"/>
      <c r="I319" s="631"/>
      <c r="J319" s="631"/>
      <c r="K319" s="631"/>
      <c r="L319" s="637"/>
      <c r="M319" s="910"/>
      <c r="N319" s="910"/>
      <c r="O319" s="910"/>
      <c r="P319" s="910"/>
      <c r="Q319" s="910"/>
      <c r="R319" s="910"/>
      <c r="S319" s="910"/>
      <c r="T319" s="637"/>
      <c r="U319" s="631"/>
      <c r="V319" s="631"/>
      <c r="W319" s="631"/>
      <c r="X319" s="631"/>
      <c r="Y319" s="631"/>
      <c r="Z319" s="631"/>
      <c r="AA319" s="631"/>
      <c r="AB319" s="631"/>
      <c r="AC319" s="631"/>
    </row>
    <row r="320" spans="4:29" s="467" customFormat="1" x14ac:dyDescent="0.2">
      <c r="D320" s="637"/>
      <c r="E320" s="631"/>
      <c r="F320" s="631"/>
      <c r="G320" s="631"/>
      <c r="H320" s="631"/>
      <c r="I320" s="631"/>
      <c r="J320" s="631"/>
      <c r="K320" s="631"/>
      <c r="L320" s="637"/>
      <c r="M320" s="910"/>
      <c r="N320" s="910"/>
      <c r="O320" s="910"/>
      <c r="P320" s="910"/>
      <c r="Q320" s="910"/>
      <c r="R320" s="910"/>
      <c r="S320" s="910"/>
      <c r="T320" s="637"/>
      <c r="U320" s="631"/>
      <c r="V320" s="631"/>
      <c r="W320" s="631"/>
      <c r="X320" s="631"/>
      <c r="Y320" s="631"/>
      <c r="Z320" s="631"/>
      <c r="AA320" s="631"/>
      <c r="AB320" s="631"/>
      <c r="AC320" s="631"/>
    </row>
    <row r="321" spans="4:29" s="467" customFormat="1" x14ac:dyDescent="0.2">
      <c r="D321" s="637"/>
      <c r="E321" s="631"/>
      <c r="F321" s="631"/>
      <c r="G321" s="631"/>
      <c r="H321" s="631"/>
      <c r="I321" s="631"/>
      <c r="J321" s="631"/>
      <c r="K321" s="631"/>
      <c r="L321" s="637"/>
      <c r="M321" s="910"/>
      <c r="N321" s="910"/>
      <c r="O321" s="910"/>
      <c r="P321" s="910"/>
      <c r="Q321" s="910"/>
      <c r="R321" s="910"/>
      <c r="S321" s="910"/>
      <c r="T321" s="637"/>
      <c r="U321" s="631"/>
      <c r="V321" s="631"/>
      <c r="W321" s="631"/>
      <c r="X321" s="631"/>
      <c r="Y321" s="631"/>
      <c r="Z321" s="631"/>
      <c r="AA321" s="631"/>
      <c r="AB321" s="631"/>
      <c r="AC321" s="631"/>
    </row>
    <row r="322" spans="4:29" s="467" customFormat="1" x14ac:dyDescent="0.2">
      <c r="D322" s="637"/>
      <c r="E322" s="631"/>
      <c r="F322" s="631"/>
      <c r="G322" s="631"/>
      <c r="H322" s="631"/>
      <c r="I322" s="631"/>
      <c r="J322" s="631"/>
      <c r="K322" s="631"/>
      <c r="L322" s="637"/>
      <c r="M322" s="910"/>
      <c r="N322" s="910"/>
      <c r="O322" s="910"/>
      <c r="P322" s="910"/>
      <c r="Q322" s="910"/>
      <c r="R322" s="910"/>
      <c r="S322" s="910"/>
      <c r="T322" s="637"/>
      <c r="U322" s="631"/>
      <c r="V322" s="631"/>
      <c r="W322" s="631"/>
      <c r="X322" s="631"/>
      <c r="Y322" s="631"/>
      <c r="Z322" s="631"/>
      <c r="AA322" s="631"/>
      <c r="AB322" s="631"/>
      <c r="AC322" s="631"/>
    </row>
    <row r="323" spans="4:29" s="467" customFormat="1" x14ac:dyDescent="0.2">
      <c r="D323" s="637"/>
      <c r="E323" s="631"/>
      <c r="F323" s="631"/>
      <c r="G323" s="631"/>
      <c r="H323" s="631"/>
      <c r="I323" s="631"/>
      <c r="J323" s="631"/>
      <c r="K323" s="631"/>
      <c r="L323" s="637"/>
      <c r="M323" s="910"/>
      <c r="N323" s="910"/>
      <c r="O323" s="910"/>
      <c r="P323" s="910"/>
      <c r="Q323" s="910"/>
      <c r="R323" s="910"/>
      <c r="S323" s="910"/>
      <c r="T323" s="637"/>
      <c r="U323" s="631"/>
      <c r="V323" s="631"/>
      <c r="W323" s="631"/>
      <c r="X323" s="631"/>
      <c r="Y323" s="631"/>
      <c r="Z323" s="631"/>
      <c r="AA323" s="631"/>
      <c r="AB323" s="631"/>
      <c r="AC323" s="631"/>
    </row>
    <row r="324" spans="4:29" s="467" customFormat="1" x14ac:dyDescent="0.2">
      <c r="D324" s="637"/>
      <c r="E324" s="631"/>
      <c r="F324" s="631"/>
      <c r="G324" s="631"/>
      <c r="H324" s="631"/>
      <c r="I324" s="631"/>
      <c r="J324" s="631"/>
      <c r="K324" s="631"/>
      <c r="L324" s="637"/>
      <c r="M324" s="910"/>
      <c r="N324" s="910"/>
      <c r="O324" s="910"/>
      <c r="P324" s="910"/>
      <c r="Q324" s="910"/>
      <c r="R324" s="910"/>
      <c r="S324" s="910"/>
      <c r="T324" s="637"/>
      <c r="U324" s="631"/>
      <c r="V324" s="631"/>
      <c r="W324" s="631"/>
      <c r="X324" s="631"/>
      <c r="Y324" s="631"/>
      <c r="Z324" s="631"/>
      <c r="AA324" s="631"/>
      <c r="AB324" s="631"/>
      <c r="AC324" s="631"/>
    </row>
    <row r="325" spans="4:29" s="467" customFormat="1" x14ac:dyDescent="0.2">
      <c r="D325" s="637"/>
      <c r="E325" s="631"/>
      <c r="F325" s="631"/>
      <c r="G325" s="631"/>
      <c r="H325" s="631"/>
      <c r="I325" s="631"/>
      <c r="J325" s="631"/>
      <c r="K325" s="631"/>
      <c r="L325" s="637"/>
      <c r="M325" s="910"/>
      <c r="N325" s="910"/>
      <c r="O325" s="910"/>
      <c r="P325" s="910"/>
      <c r="Q325" s="910"/>
      <c r="R325" s="910"/>
      <c r="S325" s="910"/>
      <c r="T325" s="637"/>
      <c r="U325" s="631"/>
      <c r="V325" s="631"/>
      <c r="W325" s="631"/>
      <c r="X325" s="631"/>
      <c r="Y325" s="631"/>
      <c r="Z325" s="631"/>
      <c r="AA325" s="631"/>
      <c r="AB325" s="631"/>
      <c r="AC325" s="631"/>
    </row>
    <row r="326" spans="4:29" s="467" customFormat="1" x14ac:dyDescent="0.2">
      <c r="D326" s="637"/>
      <c r="E326" s="631"/>
      <c r="F326" s="631"/>
      <c r="G326" s="631"/>
      <c r="H326" s="631"/>
      <c r="I326" s="631"/>
      <c r="J326" s="631"/>
      <c r="K326" s="631"/>
      <c r="L326" s="637"/>
      <c r="M326" s="910"/>
      <c r="N326" s="910"/>
      <c r="O326" s="910"/>
      <c r="P326" s="910"/>
      <c r="Q326" s="910"/>
      <c r="R326" s="910"/>
      <c r="S326" s="910"/>
      <c r="T326" s="637"/>
      <c r="U326" s="631"/>
      <c r="V326" s="631"/>
      <c r="W326" s="631"/>
      <c r="X326" s="631"/>
      <c r="Y326" s="631"/>
      <c r="Z326" s="631"/>
      <c r="AA326" s="631"/>
      <c r="AB326" s="631"/>
      <c r="AC326" s="631"/>
    </row>
    <row r="327" spans="4:29" s="467" customFormat="1" x14ac:dyDescent="0.2">
      <c r="D327" s="637"/>
      <c r="E327" s="631"/>
      <c r="F327" s="631"/>
      <c r="G327" s="631"/>
      <c r="H327" s="631"/>
      <c r="I327" s="631"/>
      <c r="J327" s="631"/>
      <c r="K327" s="631"/>
      <c r="L327" s="637"/>
      <c r="M327" s="910"/>
      <c r="N327" s="910"/>
      <c r="O327" s="910"/>
      <c r="P327" s="910"/>
      <c r="Q327" s="910"/>
      <c r="R327" s="910"/>
      <c r="S327" s="910"/>
      <c r="T327" s="637"/>
      <c r="U327" s="631"/>
      <c r="V327" s="631"/>
      <c r="W327" s="631"/>
      <c r="X327" s="631"/>
      <c r="Y327" s="631"/>
      <c r="Z327" s="631"/>
      <c r="AA327" s="631"/>
      <c r="AB327" s="631"/>
      <c r="AC327" s="631"/>
    </row>
    <row r="328" spans="4:29" s="467" customFormat="1" x14ac:dyDescent="0.2">
      <c r="D328" s="637"/>
      <c r="E328" s="631"/>
      <c r="F328" s="631"/>
      <c r="G328" s="631"/>
      <c r="H328" s="631"/>
      <c r="I328" s="631"/>
      <c r="J328" s="631"/>
      <c r="K328" s="631"/>
      <c r="L328" s="637"/>
      <c r="M328" s="910"/>
      <c r="N328" s="910"/>
      <c r="O328" s="910"/>
      <c r="P328" s="910"/>
      <c r="Q328" s="910"/>
      <c r="R328" s="910"/>
      <c r="S328" s="910"/>
      <c r="T328" s="637"/>
      <c r="U328" s="631"/>
      <c r="V328" s="631"/>
      <c r="W328" s="631"/>
      <c r="X328" s="631"/>
      <c r="Y328" s="631"/>
      <c r="Z328" s="631"/>
      <c r="AA328" s="631"/>
      <c r="AB328" s="631"/>
      <c r="AC328" s="631"/>
    </row>
    <row r="329" spans="4:29" s="467" customFormat="1" x14ac:dyDescent="0.2">
      <c r="D329" s="637"/>
      <c r="E329" s="631"/>
      <c r="F329" s="631"/>
      <c r="G329" s="631"/>
      <c r="H329" s="631"/>
      <c r="I329" s="631"/>
      <c r="J329" s="631"/>
      <c r="K329" s="631"/>
      <c r="L329" s="637"/>
      <c r="M329" s="910"/>
      <c r="N329" s="910"/>
      <c r="O329" s="910"/>
      <c r="P329" s="910"/>
      <c r="Q329" s="910"/>
      <c r="R329" s="910"/>
      <c r="S329" s="910"/>
      <c r="T329" s="637"/>
      <c r="U329" s="631"/>
      <c r="V329" s="631"/>
      <c r="W329" s="631"/>
      <c r="X329" s="631"/>
      <c r="Y329" s="631"/>
      <c r="Z329" s="631"/>
      <c r="AA329" s="631"/>
      <c r="AB329" s="631"/>
      <c r="AC329" s="631"/>
    </row>
    <row r="330" spans="4:29" s="467" customFormat="1" x14ac:dyDescent="0.2">
      <c r="D330" s="637"/>
      <c r="E330" s="631"/>
      <c r="F330" s="631"/>
      <c r="G330" s="631"/>
      <c r="H330" s="631"/>
      <c r="I330" s="631"/>
      <c r="J330" s="631"/>
      <c r="K330" s="631"/>
      <c r="L330" s="637"/>
      <c r="M330" s="910"/>
      <c r="N330" s="910"/>
      <c r="O330" s="910"/>
      <c r="P330" s="910"/>
      <c r="Q330" s="910"/>
      <c r="R330" s="910"/>
      <c r="S330" s="910"/>
      <c r="T330" s="637"/>
      <c r="U330" s="631"/>
      <c r="V330" s="631"/>
      <c r="W330" s="631"/>
      <c r="X330" s="631"/>
      <c r="Y330" s="631"/>
      <c r="Z330" s="631"/>
      <c r="AA330" s="631"/>
      <c r="AB330" s="631"/>
      <c r="AC330" s="631"/>
    </row>
    <row r="331" spans="4:29" s="467" customFormat="1" x14ac:dyDescent="0.2">
      <c r="D331" s="637"/>
      <c r="E331" s="631"/>
      <c r="F331" s="631"/>
      <c r="G331" s="631"/>
      <c r="H331" s="631"/>
      <c r="I331" s="631"/>
      <c r="J331" s="631"/>
      <c r="K331" s="631"/>
      <c r="L331" s="637"/>
      <c r="M331" s="910"/>
      <c r="N331" s="910"/>
      <c r="O331" s="910"/>
      <c r="P331" s="910"/>
      <c r="Q331" s="910"/>
      <c r="R331" s="910"/>
      <c r="S331" s="910"/>
      <c r="T331" s="637"/>
      <c r="U331" s="631"/>
      <c r="V331" s="631"/>
      <c r="W331" s="631"/>
      <c r="X331" s="631"/>
      <c r="Y331" s="631"/>
      <c r="Z331" s="631"/>
      <c r="AA331" s="631"/>
      <c r="AB331" s="631"/>
      <c r="AC331" s="631"/>
    </row>
    <row r="332" spans="4:29" s="467" customFormat="1" x14ac:dyDescent="0.2">
      <c r="D332" s="637"/>
      <c r="E332" s="631"/>
      <c r="F332" s="631"/>
      <c r="G332" s="631"/>
      <c r="H332" s="631"/>
      <c r="I332" s="631"/>
      <c r="J332" s="631"/>
      <c r="K332" s="631"/>
      <c r="L332" s="637"/>
      <c r="M332" s="910"/>
      <c r="N332" s="910"/>
      <c r="O332" s="910"/>
      <c r="P332" s="910"/>
      <c r="Q332" s="910"/>
      <c r="R332" s="910"/>
      <c r="S332" s="910"/>
      <c r="T332" s="637"/>
      <c r="U332" s="631"/>
      <c r="V332" s="631"/>
      <c r="W332" s="631"/>
      <c r="X332" s="631"/>
      <c r="Y332" s="631"/>
      <c r="Z332" s="631"/>
      <c r="AA332" s="631"/>
      <c r="AB332" s="631"/>
      <c r="AC332" s="631"/>
    </row>
    <row r="333" spans="4:29" s="467" customFormat="1" x14ac:dyDescent="0.2">
      <c r="D333" s="637"/>
      <c r="E333" s="631"/>
      <c r="F333" s="631"/>
      <c r="G333" s="631"/>
      <c r="H333" s="631"/>
      <c r="I333" s="631"/>
      <c r="J333" s="631"/>
      <c r="K333" s="631"/>
      <c r="L333" s="637"/>
      <c r="M333" s="910"/>
      <c r="N333" s="910"/>
      <c r="O333" s="910"/>
      <c r="P333" s="910"/>
      <c r="Q333" s="910"/>
      <c r="R333" s="910"/>
      <c r="S333" s="910"/>
      <c r="T333" s="637"/>
      <c r="U333" s="631"/>
      <c r="V333" s="631"/>
      <c r="W333" s="631"/>
      <c r="X333" s="631"/>
      <c r="Y333" s="631"/>
      <c r="Z333" s="631"/>
      <c r="AA333" s="631"/>
      <c r="AB333" s="631"/>
      <c r="AC333" s="631"/>
    </row>
    <row r="334" spans="4:29" s="467" customFormat="1" x14ac:dyDescent="0.2">
      <c r="D334" s="637"/>
      <c r="E334" s="631"/>
      <c r="F334" s="631"/>
      <c r="G334" s="631"/>
      <c r="H334" s="631"/>
      <c r="I334" s="631"/>
      <c r="J334" s="631"/>
      <c r="K334" s="631"/>
      <c r="L334" s="637"/>
      <c r="M334" s="910"/>
      <c r="N334" s="910"/>
      <c r="O334" s="910"/>
      <c r="P334" s="910"/>
      <c r="Q334" s="910"/>
      <c r="R334" s="910"/>
      <c r="S334" s="910"/>
      <c r="T334" s="637"/>
      <c r="U334" s="631"/>
      <c r="V334" s="631"/>
      <c r="W334" s="631"/>
      <c r="X334" s="631"/>
      <c r="Y334" s="631"/>
      <c r="Z334" s="631"/>
      <c r="AA334" s="631"/>
      <c r="AB334" s="631"/>
      <c r="AC334" s="631"/>
    </row>
    <row r="335" spans="4:29" s="467" customFormat="1" x14ac:dyDescent="0.2">
      <c r="D335" s="637"/>
      <c r="E335" s="631"/>
      <c r="F335" s="631"/>
      <c r="G335" s="631"/>
      <c r="H335" s="631"/>
      <c r="I335" s="631"/>
      <c r="J335" s="631"/>
      <c r="K335" s="631"/>
      <c r="L335" s="637"/>
      <c r="M335" s="910"/>
      <c r="N335" s="910"/>
      <c r="O335" s="910"/>
      <c r="P335" s="910"/>
      <c r="Q335" s="910"/>
      <c r="R335" s="910"/>
      <c r="S335" s="910"/>
      <c r="T335" s="637"/>
      <c r="U335" s="631"/>
      <c r="V335" s="631"/>
      <c r="W335" s="631"/>
      <c r="X335" s="631"/>
      <c r="Y335" s="631"/>
      <c r="Z335" s="631"/>
      <c r="AA335" s="631"/>
      <c r="AB335" s="631"/>
      <c r="AC335" s="631"/>
    </row>
    <row r="336" spans="4:29" s="467" customFormat="1" x14ac:dyDescent="0.2">
      <c r="D336" s="637"/>
      <c r="E336" s="631"/>
      <c r="F336" s="631"/>
      <c r="G336" s="631"/>
      <c r="H336" s="631"/>
      <c r="I336" s="631"/>
      <c r="J336" s="631"/>
      <c r="K336" s="631"/>
      <c r="L336" s="637"/>
      <c r="M336" s="910"/>
      <c r="N336" s="910"/>
      <c r="O336" s="910"/>
      <c r="P336" s="910"/>
      <c r="Q336" s="910"/>
      <c r="R336" s="910"/>
      <c r="S336" s="910"/>
      <c r="T336" s="637"/>
      <c r="U336" s="631"/>
      <c r="V336" s="631"/>
      <c r="W336" s="631"/>
      <c r="X336" s="631"/>
      <c r="Y336" s="631"/>
      <c r="Z336" s="631"/>
      <c r="AA336" s="631"/>
      <c r="AB336" s="631"/>
      <c r="AC336" s="631"/>
    </row>
    <row r="337" spans="4:29" s="467" customFormat="1" x14ac:dyDescent="0.2">
      <c r="D337" s="637"/>
      <c r="E337" s="631"/>
      <c r="F337" s="631"/>
      <c r="G337" s="631"/>
      <c r="H337" s="631"/>
      <c r="I337" s="631"/>
      <c r="J337" s="631"/>
      <c r="K337" s="631"/>
      <c r="L337" s="637"/>
      <c r="M337" s="910"/>
      <c r="N337" s="910"/>
      <c r="O337" s="910"/>
      <c r="P337" s="910"/>
      <c r="Q337" s="910"/>
      <c r="R337" s="910"/>
      <c r="S337" s="910"/>
      <c r="T337" s="637"/>
      <c r="U337" s="631"/>
      <c r="V337" s="631"/>
      <c r="W337" s="631"/>
      <c r="X337" s="631"/>
      <c r="Y337" s="631"/>
      <c r="Z337" s="631"/>
      <c r="AA337" s="631"/>
      <c r="AB337" s="631"/>
      <c r="AC337" s="631"/>
    </row>
    <row r="338" spans="4:29" s="467" customFormat="1" x14ac:dyDescent="0.2">
      <c r="D338" s="637"/>
      <c r="E338" s="631"/>
      <c r="F338" s="631"/>
      <c r="G338" s="631"/>
      <c r="H338" s="631"/>
      <c r="I338" s="631"/>
      <c r="J338" s="631"/>
      <c r="K338" s="631"/>
      <c r="L338" s="637"/>
      <c r="M338" s="910"/>
      <c r="N338" s="910"/>
      <c r="O338" s="910"/>
      <c r="P338" s="910"/>
      <c r="Q338" s="910"/>
      <c r="R338" s="910"/>
      <c r="S338" s="910"/>
      <c r="T338" s="637"/>
      <c r="U338" s="631"/>
      <c r="V338" s="631"/>
      <c r="W338" s="631"/>
      <c r="X338" s="631"/>
      <c r="Y338" s="631"/>
      <c r="Z338" s="631"/>
      <c r="AA338" s="631"/>
      <c r="AB338" s="631"/>
      <c r="AC338" s="631"/>
    </row>
    <row r="339" spans="4:29" s="467" customFormat="1" x14ac:dyDescent="0.2">
      <c r="D339" s="637"/>
      <c r="E339" s="631"/>
      <c r="F339" s="631"/>
      <c r="G339" s="631"/>
      <c r="H339" s="631"/>
      <c r="I339" s="631"/>
      <c r="J339" s="631"/>
      <c r="K339" s="631"/>
      <c r="L339" s="637"/>
      <c r="M339" s="910"/>
      <c r="N339" s="910"/>
      <c r="O339" s="910"/>
      <c r="P339" s="910"/>
      <c r="Q339" s="910"/>
      <c r="R339" s="910"/>
      <c r="S339" s="910"/>
      <c r="T339" s="637"/>
      <c r="U339" s="631"/>
      <c r="V339" s="631"/>
      <c r="W339" s="631"/>
      <c r="X339" s="631"/>
      <c r="Y339" s="631"/>
      <c r="Z339" s="631"/>
      <c r="AA339" s="631"/>
      <c r="AB339" s="631"/>
      <c r="AC339" s="631"/>
    </row>
    <row r="340" spans="4:29" s="467" customFormat="1" x14ac:dyDescent="0.2">
      <c r="D340" s="637"/>
      <c r="E340" s="631"/>
      <c r="F340" s="631"/>
      <c r="G340" s="631"/>
      <c r="H340" s="631"/>
      <c r="I340" s="631"/>
      <c r="J340" s="631"/>
      <c r="K340" s="631"/>
      <c r="L340" s="637"/>
      <c r="M340" s="910"/>
      <c r="N340" s="910"/>
      <c r="O340" s="910"/>
      <c r="P340" s="910"/>
      <c r="Q340" s="910"/>
      <c r="R340" s="910"/>
      <c r="S340" s="910"/>
      <c r="T340" s="637"/>
      <c r="U340" s="631"/>
      <c r="V340" s="631"/>
      <c r="W340" s="631"/>
      <c r="X340" s="631"/>
      <c r="Y340" s="631"/>
      <c r="Z340" s="631"/>
      <c r="AA340" s="631"/>
      <c r="AB340" s="631"/>
      <c r="AC340" s="631"/>
    </row>
    <row r="341" spans="4:29" s="467" customFormat="1" x14ac:dyDescent="0.2">
      <c r="D341" s="637"/>
      <c r="E341" s="631"/>
      <c r="F341" s="631"/>
      <c r="G341" s="631"/>
      <c r="H341" s="631"/>
      <c r="I341" s="631"/>
      <c r="J341" s="631"/>
      <c r="K341" s="631"/>
      <c r="L341" s="637"/>
      <c r="M341" s="910"/>
      <c r="N341" s="910"/>
      <c r="O341" s="910"/>
      <c r="P341" s="910"/>
      <c r="Q341" s="910"/>
      <c r="R341" s="910"/>
      <c r="S341" s="910"/>
      <c r="T341" s="637"/>
      <c r="U341" s="631"/>
      <c r="V341" s="631"/>
      <c r="W341" s="631"/>
      <c r="X341" s="631"/>
      <c r="Y341" s="631"/>
      <c r="Z341" s="631"/>
      <c r="AA341" s="631"/>
      <c r="AB341" s="631"/>
      <c r="AC341" s="631"/>
    </row>
    <row r="342" spans="4:29" s="467" customFormat="1" x14ac:dyDescent="0.2">
      <c r="D342" s="637"/>
      <c r="E342" s="631"/>
      <c r="F342" s="631"/>
      <c r="G342" s="631"/>
      <c r="H342" s="631"/>
      <c r="I342" s="631"/>
      <c r="J342" s="631"/>
      <c r="K342" s="631"/>
      <c r="L342" s="637"/>
      <c r="M342" s="910"/>
      <c r="N342" s="910"/>
      <c r="O342" s="910"/>
      <c r="P342" s="910"/>
      <c r="Q342" s="910"/>
      <c r="R342" s="910"/>
      <c r="S342" s="910"/>
      <c r="T342" s="637"/>
      <c r="U342" s="631"/>
      <c r="V342" s="631"/>
      <c r="W342" s="631"/>
      <c r="X342" s="631"/>
      <c r="Y342" s="631"/>
      <c r="Z342" s="631"/>
      <c r="AA342" s="631"/>
      <c r="AB342" s="631"/>
      <c r="AC342" s="631"/>
    </row>
    <row r="343" spans="4:29" s="467" customFormat="1" x14ac:dyDescent="0.2">
      <c r="D343" s="637"/>
      <c r="E343" s="631"/>
      <c r="F343" s="631"/>
      <c r="G343" s="631"/>
      <c r="H343" s="631"/>
      <c r="I343" s="631"/>
      <c r="J343" s="631"/>
      <c r="K343" s="631"/>
      <c r="L343" s="637"/>
      <c r="M343" s="910"/>
      <c r="N343" s="910"/>
      <c r="O343" s="910"/>
      <c r="P343" s="910"/>
      <c r="Q343" s="910"/>
      <c r="R343" s="910"/>
      <c r="S343" s="910"/>
      <c r="T343" s="637"/>
      <c r="U343" s="631"/>
      <c r="V343" s="631"/>
      <c r="W343" s="631"/>
      <c r="X343" s="631"/>
      <c r="Y343" s="631"/>
      <c r="Z343" s="631"/>
      <c r="AA343" s="631"/>
      <c r="AB343" s="631"/>
      <c r="AC343" s="631"/>
    </row>
    <row r="344" spans="4:29" s="467" customFormat="1" x14ac:dyDescent="0.2">
      <c r="D344" s="637"/>
      <c r="E344" s="631"/>
      <c r="F344" s="631"/>
      <c r="G344" s="631"/>
      <c r="H344" s="631"/>
      <c r="I344" s="631"/>
      <c r="J344" s="631"/>
      <c r="K344" s="631"/>
      <c r="L344" s="637"/>
      <c r="M344" s="910"/>
      <c r="N344" s="910"/>
      <c r="O344" s="910"/>
      <c r="P344" s="910"/>
      <c r="Q344" s="910"/>
      <c r="R344" s="910"/>
      <c r="S344" s="910"/>
      <c r="T344" s="637"/>
      <c r="U344" s="631"/>
      <c r="V344" s="631"/>
      <c r="W344" s="631"/>
      <c r="X344" s="631"/>
      <c r="Y344" s="631"/>
      <c r="Z344" s="631"/>
      <c r="AA344" s="631"/>
      <c r="AB344" s="631"/>
      <c r="AC344" s="631"/>
    </row>
    <row r="345" spans="4:29" s="467" customFormat="1" x14ac:dyDescent="0.2">
      <c r="D345" s="637"/>
      <c r="E345" s="631"/>
      <c r="F345" s="631"/>
      <c r="G345" s="631"/>
      <c r="H345" s="631"/>
      <c r="I345" s="631"/>
      <c r="J345" s="631"/>
      <c r="K345" s="631"/>
      <c r="L345" s="637"/>
      <c r="M345" s="910"/>
      <c r="N345" s="910"/>
      <c r="O345" s="910"/>
      <c r="P345" s="910"/>
      <c r="Q345" s="910"/>
      <c r="R345" s="910"/>
      <c r="S345" s="910"/>
      <c r="T345" s="637"/>
      <c r="U345" s="631"/>
      <c r="V345" s="631"/>
      <c r="W345" s="631"/>
      <c r="X345" s="631"/>
      <c r="Y345" s="631"/>
      <c r="Z345" s="631"/>
      <c r="AA345" s="631"/>
      <c r="AB345" s="631"/>
      <c r="AC345" s="631"/>
    </row>
    <row r="346" spans="4:29" s="467" customFormat="1" x14ac:dyDescent="0.2">
      <c r="D346" s="637"/>
      <c r="E346" s="631"/>
      <c r="F346" s="631"/>
      <c r="G346" s="631"/>
      <c r="H346" s="631"/>
      <c r="I346" s="631"/>
      <c r="J346" s="631"/>
      <c r="K346" s="631"/>
      <c r="L346" s="637"/>
      <c r="M346" s="910"/>
      <c r="N346" s="910"/>
      <c r="O346" s="910"/>
      <c r="P346" s="910"/>
      <c r="Q346" s="910"/>
      <c r="R346" s="910"/>
      <c r="S346" s="910"/>
      <c r="T346" s="637"/>
      <c r="U346" s="631"/>
      <c r="V346" s="631"/>
      <c r="W346" s="631"/>
      <c r="X346" s="631"/>
      <c r="Y346" s="631"/>
      <c r="Z346" s="631"/>
      <c r="AA346" s="631"/>
      <c r="AB346" s="631"/>
      <c r="AC346" s="631"/>
    </row>
    <row r="347" spans="4:29" s="467" customFormat="1" x14ac:dyDescent="0.2">
      <c r="D347" s="637"/>
      <c r="E347" s="631"/>
      <c r="F347" s="631"/>
      <c r="G347" s="631"/>
      <c r="H347" s="631"/>
      <c r="I347" s="631"/>
      <c r="J347" s="631"/>
      <c r="K347" s="631"/>
      <c r="L347" s="637"/>
      <c r="M347" s="910"/>
      <c r="N347" s="910"/>
      <c r="O347" s="910"/>
      <c r="P347" s="910"/>
      <c r="Q347" s="910"/>
      <c r="R347" s="910"/>
      <c r="S347" s="910"/>
      <c r="T347" s="637"/>
      <c r="U347" s="631"/>
      <c r="V347" s="631"/>
      <c r="W347" s="631"/>
      <c r="X347" s="631"/>
      <c r="Y347" s="631"/>
      <c r="Z347" s="631"/>
      <c r="AA347" s="631"/>
      <c r="AB347" s="631"/>
      <c r="AC347" s="631"/>
    </row>
    <row r="348" spans="4:29" s="467" customFormat="1" x14ac:dyDescent="0.2">
      <c r="D348" s="637"/>
      <c r="E348" s="631"/>
      <c r="F348" s="631"/>
      <c r="G348" s="631"/>
      <c r="H348" s="631"/>
      <c r="I348" s="631"/>
      <c r="J348" s="631"/>
      <c r="K348" s="631"/>
      <c r="L348" s="637"/>
      <c r="M348" s="910"/>
      <c r="N348" s="910"/>
      <c r="O348" s="910"/>
      <c r="P348" s="910"/>
      <c r="Q348" s="910"/>
      <c r="R348" s="910"/>
      <c r="S348" s="910"/>
      <c r="T348" s="637"/>
      <c r="U348" s="631"/>
      <c r="V348" s="631"/>
      <c r="W348" s="631"/>
      <c r="X348" s="631"/>
      <c r="Y348" s="631"/>
      <c r="Z348" s="631"/>
      <c r="AA348" s="631"/>
      <c r="AB348" s="631"/>
      <c r="AC348" s="631"/>
    </row>
    <row r="349" spans="4:29" s="467" customFormat="1" x14ac:dyDescent="0.2">
      <c r="D349" s="637"/>
      <c r="E349" s="631"/>
      <c r="F349" s="631"/>
      <c r="G349" s="631"/>
      <c r="H349" s="631"/>
      <c r="I349" s="631"/>
      <c r="J349" s="631"/>
      <c r="K349" s="631"/>
      <c r="L349" s="637"/>
      <c r="M349" s="910"/>
      <c r="N349" s="910"/>
      <c r="O349" s="910"/>
      <c r="P349" s="910"/>
      <c r="Q349" s="910"/>
      <c r="R349" s="910"/>
      <c r="S349" s="910"/>
      <c r="T349" s="637"/>
      <c r="U349" s="631"/>
      <c r="V349" s="631"/>
      <c r="W349" s="631"/>
      <c r="X349" s="631"/>
      <c r="Y349" s="631"/>
      <c r="Z349" s="631"/>
      <c r="AA349" s="631"/>
      <c r="AB349" s="631"/>
      <c r="AC349" s="631"/>
    </row>
    <row r="350" spans="4:29" s="467" customFormat="1" x14ac:dyDescent="0.2">
      <c r="D350" s="637"/>
      <c r="E350" s="631"/>
      <c r="F350" s="631"/>
      <c r="G350" s="631"/>
      <c r="H350" s="631"/>
      <c r="I350" s="631"/>
      <c r="J350" s="631"/>
      <c r="K350" s="631"/>
      <c r="L350" s="637"/>
      <c r="M350" s="910"/>
      <c r="N350" s="910"/>
      <c r="O350" s="910"/>
      <c r="P350" s="910"/>
      <c r="Q350" s="910"/>
      <c r="R350" s="910"/>
      <c r="S350" s="910"/>
      <c r="T350" s="637"/>
      <c r="U350" s="631"/>
      <c r="V350" s="631"/>
      <c r="W350" s="631"/>
      <c r="X350" s="631"/>
      <c r="Y350" s="631"/>
      <c r="Z350" s="631"/>
      <c r="AA350" s="631"/>
      <c r="AB350" s="631"/>
      <c r="AC350" s="631"/>
    </row>
    <row r="351" spans="4:29" s="467" customFormat="1" x14ac:dyDescent="0.2">
      <c r="D351" s="637"/>
      <c r="E351" s="631"/>
      <c r="F351" s="631"/>
      <c r="G351" s="631"/>
      <c r="H351" s="631"/>
      <c r="I351" s="631"/>
      <c r="J351" s="631"/>
      <c r="K351" s="631"/>
      <c r="L351" s="637"/>
      <c r="M351" s="910"/>
      <c r="N351" s="910"/>
      <c r="O351" s="910"/>
      <c r="P351" s="910"/>
      <c r="Q351" s="910"/>
      <c r="R351" s="910"/>
      <c r="S351" s="910"/>
      <c r="T351" s="637"/>
      <c r="U351" s="631"/>
      <c r="V351" s="631"/>
      <c r="W351" s="631"/>
      <c r="X351" s="631"/>
      <c r="Y351" s="631"/>
      <c r="Z351" s="631"/>
      <c r="AA351" s="631"/>
      <c r="AB351" s="631"/>
      <c r="AC351" s="631"/>
    </row>
    <row r="352" spans="4:29" s="467" customFormat="1" x14ac:dyDescent="0.2">
      <c r="D352" s="637"/>
      <c r="E352" s="631"/>
      <c r="F352" s="631"/>
      <c r="G352" s="631"/>
      <c r="H352" s="631"/>
      <c r="I352" s="631"/>
      <c r="J352" s="631"/>
      <c r="K352" s="631"/>
      <c r="L352" s="637"/>
      <c r="M352" s="910"/>
      <c r="N352" s="910"/>
      <c r="O352" s="910"/>
      <c r="P352" s="910"/>
      <c r="Q352" s="910"/>
      <c r="R352" s="910"/>
      <c r="S352" s="910"/>
      <c r="T352" s="637"/>
      <c r="U352" s="631"/>
      <c r="V352" s="631"/>
      <c r="W352" s="631"/>
      <c r="X352" s="631"/>
      <c r="Y352" s="631"/>
      <c r="Z352" s="631"/>
      <c r="AA352" s="631"/>
      <c r="AB352" s="631"/>
      <c r="AC352" s="631"/>
    </row>
    <row r="353" spans="4:29" s="467" customFormat="1" x14ac:dyDescent="0.2">
      <c r="D353" s="637"/>
      <c r="E353" s="631"/>
      <c r="F353" s="631"/>
      <c r="G353" s="631"/>
      <c r="H353" s="631"/>
      <c r="I353" s="631"/>
      <c r="J353" s="631"/>
      <c r="K353" s="631"/>
      <c r="L353" s="637"/>
      <c r="M353" s="910"/>
      <c r="N353" s="910"/>
      <c r="O353" s="910"/>
      <c r="P353" s="910"/>
      <c r="Q353" s="910"/>
      <c r="R353" s="910"/>
      <c r="S353" s="910"/>
      <c r="T353" s="637"/>
      <c r="U353" s="631"/>
      <c r="V353" s="631"/>
      <c r="W353" s="631"/>
      <c r="X353" s="631"/>
      <c r="Y353" s="631"/>
      <c r="Z353" s="631"/>
      <c r="AA353" s="631"/>
      <c r="AB353" s="631"/>
      <c r="AC353" s="631"/>
    </row>
    <row r="354" spans="4:29" s="467" customFormat="1" x14ac:dyDescent="0.2">
      <c r="D354" s="637"/>
      <c r="E354" s="631"/>
      <c r="F354" s="631"/>
      <c r="G354" s="631"/>
      <c r="H354" s="631"/>
      <c r="I354" s="631"/>
      <c r="J354" s="631"/>
      <c r="K354" s="631"/>
      <c r="L354" s="637"/>
      <c r="M354" s="910"/>
      <c r="N354" s="910"/>
      <c r="O354" s="910"/>
      <c r="P354" s="910"/>
      <c r="Q354" s="910"/>
      <c r="R354" s="910"/>
      <c r="S354" s="910"/>
      <c r="T354" s="637"/>
      <c r="U354" s="631"/>
      <c r="V354" s="631"/>
      <c r="W354" s="631"/>
      <c r="X354" s="631"/>
      <c r="Y354" s="631"/>
      <c r="Z354" s="631"/>
      <c r="AA354" s="631"/>
      <c r="AB354" s="631"/>
      <c r="AC354" s="631"/>
    </row>
    <row r="355" spans="4:29" s="467" customFormat="1" x14ac:dyDescent="0.2">
      <c r="D355" s="637"/>
      <c r="E355" s="631"/>
      <c r="F355" s="631"/>
      <c r="G355" s="631"/>
      <c r="H355" s="631"/>
      <c r="I355" s="631"/>
      <c r="J355" s="631"/>
      <c r="K355" s="631"/>
      <c r="L355" s="637"/>
      <c r="M355" s="910"/>
      <c r="N355" s="910"/>
      <c r="O355" s="910"/>
      <c r="P355" s="910"/>
      <c r="Q355" s="910"/>
      <c r="R355" s="910"/>
      <c r="S355" s="910"/>
      <c r="T355" s="637"/>
      <c r="U355" s="631"/>
      <c r="V355" s="631"/>
      <c r="W355" s="631"/>
      <c r="X355" s="631"/>
      <c r="Y355" s="631"/>
      <c r="Z355" s="631"/>
      <c r="AA355" s="631"/>
      <c r="AB355" s="631"/>
      <c r="AC355" s="631"/>
    </row>
    <row r="356" spans="4:29" s="467" customFormat="1" x14ac:dyDescent="0.2">
      <c r="D356" s="637"/>
      <c r="E356" s="631"/>
      <c r="F356" s="631"/>
      <c r="G356" s="631"/>
      <c r="H356" s="631"/>
      <c r="I356" s="631"/>
      <c r="J356" s="631"/>
      <c r="K356" s="631"/>
      <c r="L356" s="637"/>
      <c r="M356" s="910"/>
      <c r="N356" s="910"/>
      <c r="O356" s="910"/>
      <c r="P356" s="910"/>
      <c r="Q356" s="910"/>
      <c r="R356" s="910"/>
      <c r="S356" s="910"/>
      <c r="T356" s="637"/>
      <c r="U356" s="631"/>
      <c r="V356" s="631"/>
      <c r="W356" s="631"/>
      <c r="X356" s="631"/>
      <c r="Y356" s="631"/>
      <c r="Z356" s="631"/>
      <c r="AA356" s="631"/>
      <c r="AB356" s="631"/>
      <c r="AC356" s="631"/>
    </row>
    <row r="357" spans="4:29" s="467" customFormat="1" x14ac:dyDescent="0.2">
      <c r="D357" s="637"/>
      <c r="E357" s="631"/>
      <c r="F357" s="631"/>
      <c r="G357" s="631"/>
      <c r="H357" s="631"/>
      <c r="I357" s="631"/>
      <c r="J357" s="631"/>
      <c r="K357" s="631"/>
      <c r="L357" s="637"/>
      <c r="M357" s="910"/>
      <c r="N357" s="910"/>
      <c r="O357" s="910"/>
      <c r="P357" s="910"/>
      <c r="Q357" s="910"/>
      <c r="R357" s="910"/>
      <c r="S357" s="910"/>
      <c r="T357" s="637"/>
      <c r="U357" s="631"/>
      <c r="V357" s="631"/>
      <c r="W357" s="631"/>
      <c r="X357" s="631"/>
      <c r="Y357" s="631"/>
      <c r="Z357" s="631"/>
      <c r="AA357" s="631"/>
      <c r="AB357" s="631"/>
      <c r="AC357" s="631"/>
    </row>
    <row r="358" spans="4:29" s="467" customFormat="1" x14ac:dyDescent="0.2">
      <c r="D358" s="637"/>
      <c r="E358" s="631"/>
      <c r="F358" s="631"/>
      <c r="G358" s="631"/>
      <c r="H358" s="631"/>
      <c r="I358" s="631"/>
      <c r="J358" s="631"/>
      <c r="K358" s="631"/>
      <c r="L358" s="637"/>
      <c r="M358" s="910"/>
      <c r="N358" s="910"/>
      <c r="O358" s="910"/>
      <c r="P358" s="910"/>
      <c r="Q358" s="910"/>
      <c r="R358" s="910"/>
      <c r="S358" s="910"/>
      <c r="T358" s="637"/>
      <c r="U358" s="631"/>
      <c r="V358" s="631"/>
      <c r="W358" s="631"/>
      <c r="X358" s="631"/>
      <c r="Y358" s="631"/>
      <c r="Z358" s="631"/>
      <c r="AA358" s="631"/>
      <c r="AB358" s="631"/>
      <c r="AC358" s="631"/>
    </row>
    <row r="359" spans="4:29" s="467" customFormat="1" x14ac:dyDescent="0.2">
      <c r="D359" s="637"/>
      <c r="E359" s="631"/>
      <c r="F359" s="631"/>
      <c r="G359" s="631"/>
      <c r="H359" s="631"/>
      <c r="I359" s="631"/>
      <c r="J359" s="631"/>
      <c r="K359" s="631"/>
      <c r="L359" s="637"/>
      <c r="M359" s="910"/>
      <c r="N359" s="910"/>
      <c r="O359" s="910"/>
      <c r="P359" s="910"/>
      <c r="Q359" s="910"/>
      <c r="R359" s="910"/>
      <c r="S359" s="910"/>
      <c r="T359" s="637"/>
      <c r="U359" s="631"/>
      <c r="V359" s="631"/>
      <c r="W359" s="631"/>
      <c r="X359" s="631"/>
      <c r="Y359" s="631"/>
      <c r="Z359" s="631"/>
      <c r="AA359" s="631"/>
      <c r="AB359" s="631"/>
      <c r="AC359" s="631"/>
    </row>
    <row r="360" spans="4:29" s="467" customFormat="1" x14ac:dyDescent="0.2">
      <c r="D360" s="637"/>
      <c r="E360" s="631"/>
      <c r="F360" s="631"/>
      <c r="G360" s="631"/>
      <c r="H360" s="631"/>
      <c r="I360" s="631"/>
      <c r="J360" s="631"/>
      <c r="K360" s="631"/>
      <c r="L360" s="637"/>
      <c r="M360" s="910"/>
      <c r="N360" s="910"/>
      <c r="O360" s="910"/>
      <c r="P360" s="910"/>
      <c r="Q360" s="910"/>
      <c r="R360" s="910"/>
      <c r="S360" s="910"/>
      <c r="T360" s="637"/>
      <c r="U360" s="631"/>
      <c r="V360" s="631"/>
      <c r="W360" s="631"/>
      <c r="X360" s="631"/>
      <c r="Y360" s="631"/>
      <c r="Z360" s="631"/>
      <c r="AA360" s="631"/>
      <c r="AB360" s="631"/>
      <c r="AC360" s="631"/>
    </row>
    <row r="361" spans="4:29" s="467" customFormat="1" x14ac:dyDescent="0.2">
      <c r="D361" s="637"/>
      <c r="E361" s="631"/>
      <c r="F361" s="631"/>
      <c r="G361" s="631"/>
      <c r="H361" s="631"/>
      <c r="I361" s="631"/>
      <c r="J361" s="631"/>
      <c r="K361" s="631"/>
      <c r="L361" s="637"/>
      <c r="M361" s="910"/>
      <c r="N361" s="910"/>
      <c r="O361" s="910"/>
      <c r="P361" s="910"/>
      <c r="Q361" s="910"/>
      <c r="R361" s="910"/>
      <c r="S361" s="910"/>
      <c r="T361" s="637"/>
      <c r="U361" s="631"/>
      <c r="V361" s="631"/>
      <c r="W361" s="631"/>
      <c r="X361" s="631"/>
      <c r="Y361" s="631"/>
      <c r="Z361" s="631"/>
      <c r="AA361" s="631"/>
      <c r="AB361" s="631"/>
      <c r="AC361" s="631"/>
    </row>
    <row r="362" spans="4:29" s="467" customFormat="1" x14ac:dyDescent="0.2">
      <c r="D362" s="637"/>
      <c r="E362" s="631"/>
      <c r="F362" s="631"/>
      <c r="G362" s="631"/>
      <c r="H362" s="631"/>
      <c r="I362" s="631"/>
      <c r="J362" s="631"/>
      <c r="K362" s="631"/>
      <c r="L362" s="637"/>
      <c r="M362" s="910"/>
      <c r="N362" s="910"/>
      <c r="O362" s="910"/>
      <c r="P362" s="910"/>
      <c r="Q362" s="910"/>
      <c r="R362" s="910"/>
      <c r="S362" s="910"/>
      <c r="T362" s="637"/>
      <c r="U362" s="631"/>
      <c r="V362" s="631"/>
      <c r="W362" s="631"/>
      <c r="X362" s="631"/>
      <c r="Y362" s="631"/>
      <c r="Z362" s="631"/>
      <c r="AA362" s="631"/>
      <c r="AB362" s="631"/>
      <c r="AC362" s="631"/>
    </row>
    <row r="363" spans="4:29" s="467" customFormat="1" x14ac:dyDescent="0.2">
      <c r="D363" s="637"/>
      <c r="E363" s="631"/>
      <c r="F363" s="631"/>
      <c r="G363" s="631"/>
      <c r="H363" s="631"/>
      <c r="I363" s="631"/>
      <c r="J363" s="631"/>
      <c r="K363" s="631"/>
      <c r="L363" s="637"/>
      <c r="M363" s="910"/>
      <c r="N363" s="910"/>
      <c r="O363" s="910"/>
      <c r="P363" s="910"/>
      <c r="Q363" s="910"/>
      <c r="R363" s="910"/>
      <c r="S363" s="910"/>
      <c r="T363" s="637"/>
      <c r="U363" s="631"/>
      <c r="V363" s="631"/>
      <c r="W363" s="631"/>
      <c r="X363" s="631"/>
      <c r="Y363" s="631"/>
      <c r="Z363" s="631"/>
      <c r="AA363" s="631"/>
      <c r="AB363" s="631"/>
      <c r="AC363" s="631"/>
    </row>
    <row r="364" spans="4:29" s="467" customFormat="1" x14ac:dyDescent="0.2">
      <c r="D364" s="637"/>
      <c r="E364" s="631"/>
      <c r="F364" s="631"/>
      <c r="G364" s="631"/>
      <c r="H364" s="631"/>
      <c r="I364" s="631"/>
      <c r="J364" s="631"/>
      <c r="K364" s="631"/>
      <c r="L364" s="637"/>
      <c r="M364" s="910"/>
      <c r="N364" s="910"/>
      <c r="O364" s="910"/>
      <c r="P364" s="910"/>
      <c r="Q364" s="910"/>
      <c r="R364" s="910"/>
      <c r="S364" s="910"/>
      <c r="T364" s="637"/>
      <c r="U364" s="631"/>
      <c r="V364" s="631"/>
      <c r="W364" s="631"/>
      <c r="X364" s="631"/>
      <c r="Y364" s="631"/>
      <c r="Z364" s="631"/>
      <c r="AA364" s="631"/>
      <c r="AB364" s="631"/>
      <c r="AC364" s="631"/>
    </row>
    <row r="365" spans="4:29" s="467" customFormat="1" x14ac:dyDescent="0.2">
      <c r="D365" s="637"/>
      <c r="E365" s="631"/>
      <c r="F365" s="631"/>
      <c r="G365" s="631"/>
      <c r="H365" s="631"/>
      <c r="I365" s="631"/>
      <c r="J365" s="631"/>
      <c r="K365" s="631"/>
      <c r="L365" s="637"/>
      <c r="M365" s="910"/>
      <c r="N365" s="910"/>
      <c r="O365" s="910"/>
      <c r="P365" s="910"/>
      <c r="Q365" s="910"/>
      <c r="R365" s="910"/>
      <c r="S365" s="910"/>
      <c r="T365" s="637"/>
      <c r="U365" s="631"/>
      <c r="V365" s="631"/>
      <c r="W365" s="631"/>
      <c r="X365" s="631"/>
      <c r="Y365" s="631"/>
      <c r="Z365" s="631"/>
      <c r="AA365" s="631"/>
      <c r="AB365" s="631"/>
      <c r="AC365" s="631"/>
    </row>
    <row r="366" spans="4:29" s="467" customFormat="1" x14ac:dyDescent="0.2">
      <c r="D366" s="637"/>
      <c r="E366" s="631"/>
      <c r="F366" s="631"/>
      <c r="G366" s="631"/>
      <c r="H366" s="631"/>
      <c r="I366" s="631"/>
      <c r="J366" s="631"/>
      <c r="K366" s="631"/>
      <c r="L366" s="637"/>
      <c r="M366" s="910"/>
      <c r="N366" s="910"/>
      <c r="O366" s="910"/>
      <c r="P366" s="910"/>
      <c r="Q366" s="910"/>
      <c r="R366" s="910"/>
      <c r="S366" s="910"/>
      <c r="T366" s="637"/>
      <c r="U366" s="631"/>
      <c r="V366" s="631"/>
      <c r="W366" s="631"/>
      <c r="X366" s="631"/>
      <c r="Y366" s="631"/>
      <c r="Z366" s="631"/>
      <c r="AA366" s="631"/>
      <c r="AB366" s="631"/>
      <c r="AC366" s="631"/>
    </row>
    <row r="367" spans="4:29" s="467" customFormat="1" x14ac:dyDescent="0.2">
      <c r="D367" s="637"/>
      <c r="E367" s="631"/>
      <c r="F367" s="631"/>
      <c r="G367" s="631"/>
      <c r="H367" s="631"/>
      <c r="I367" s="631"/>
      <c r="J367" s="631"/>
      <c r="K367" s="631"/>
      <c r="L367" s="637"/>
      <c r="M367" s="910"/>
      <c r="N367" s="910"/>
      <c r="O367" s="910"/>
      <c r="P367" s="910"/>
      <c r="Q367" s="910"/>
      <c r="R367" s="910"/>
      <c r="S367" s="910"/>
      <c r="T367" s="637"/>
      <c r="U367" s="631"/>
      <c r="V367" s="631"/>
      <c r="W367" s="631"/>
      <c r="X367" s="631"/>
      <c r="Y367" s="631"/>
      <c r="Z367" s="631"/>
      <c r="AA367" s="631"/>
      <c r="AB367" s="631"/>
      <c r="AC367" s="631"/>
    </row>
    <row r="368" spans="4:29" s="467" customFormat="1" x14ac:dyDescent="0.2">
      <c r="D368" s="637"/>
      <c r="E368" s="631"/>
      <c r="F368" s="631"/>
      <c r="G368" s="631"/>
      <c r="H368" s="631"/>
      <c r="I368" s="631"/>
      <c r="J368" s="631"/>
      <c r="K368" s="631"/>
      <c r="L368" s="637"/>
      <c r="M368" s="910"/>
      <c r="N368" s="910"/>
      <c r="O368" s="910"/>
      <c r="P368" s="910"/>
      <c r="Q368" s="910"/>
      <c r="R368" s="910"/>
      <c r="S368" s="910"/>
      <c r="T368" s="637"/>
      <c r="U368" s="631"/>
      <c r="V368" s="631"/>
      <c r="W368" s="631"/>
      <c r="X368" s="631"/>
      <c r="Y368" s="631"/>
      <c r="Z368" s="631"/>
      <c r="AA368" s="631"/>
      <c r="AB368" s="631"/>
      <c r="AC368" s="631"/>
    </row>
    <row r="369" spans="4:29" s="467" customFormat="1" x14ac:dyDescent="0.2">
      <c r="D369" s="637"/>
      <c r="E369" s="631"/>
      <c r="F369" s="631"/>
      <c r="G369" s="631"/>
      <c r="H369" s="631"/>
      <c r="I369" s="631"/>
      <c r="J369" s="631"/>
      <c r="K369" s="631"/>
      <c r="L369" s="637"/>
      <c r="M369" s="910"/>
      <c r="N369" s="910"/>
      <c r="O369" s="910"/>
      <c r="P369" s="910"/>
      <c r="Q369" s="910"/>
      <c r="R369" s="910"/>
      <c r="S369" s="910"/>
      <c r="T369" s="637"/>
      <c r="U369" s="631"/>
      <c r="V369" s="631"/>
      <c r="W369" s="631"/>
      <c r="X369" s="631"/>
      <c r="Y369" s="631"/>
      <c r="Z369" s="631"/>
      <c r="AA369" s="631"/>
      <c r="AB369" s="631"/>
      <c r="AC369" s="631"/>
    </row>
    <row r="370" spans="4:29" s="467" customFormat="1" x14ac:dyDescent="0.2">
      <c r="D370" s="637"/>
      <c r="E370" s="631"/>
      <c r="F370" s="631"/>
      <c r="G370" s="631"/>
      <c r="H370" s="631"/>
      <c r="I370" s="631"/>
      <c r="J370" s="631"/>
      <c r="K370" s="631"/>
      <c r="L370" s="637"/>
      <c r="M370" s="910"/>
      <c r="N370" s="910"/>
      <c r="O370" s="910"/>
      <c r="P370" s="910"/>
      <c r="Q370" s="910"/>
      <c r="R370" s="910"/>
      <c r="S370" s="910"/>
      <c r="T370" s="637"/>
      <c r="U370" s="631"/>
      <c r="V370" s="631"/>
      <c r="W370" s="631"/>
      <c r="X370" s="631"/>
      <c r="Y370" s="631"/>
      <c r="Z370" s="631"/>
      <c r="AA370" s="631"/>
      <c r="AB370" s="631"/>
      <c r="AC370" s="631"/>
    </row>
    <row r="371" spans="4:29" s="467" customFormat="1" x14ac:dyDescent="0.2">
      <c r="D371" s="637"/>
      <c r="E371" s="631"/>
      <c r="F371" s="631"/>
      <c r="G371" s="631"/>
      <c r="H371" s="631"/>
      <c r="I371" s="631"/>
      <c r="J371" s="631"/>
      <c r="K371" s="631"/>
      <c r="L371" s="637"/>
      <c r="M371" s="910"/>
      <c r="N371" s="910"/>
      <c r="O371" s="910"/>
      <c r="P371" s="910"/>
      <c r="Q371" s="910"/>
      <c r="R371" s="910"/>
      <c r="S371" s="910"/>
      <c r="T371" s="637"/>
      <c r="U371" s="631"/>
      <c r="V371" s="631"/>
      <c r="W371" s="631"/>
      <c r="X371" s="631"/>
      <c r="Y371" s="631"/>
      <c r="Z371" s="631"/>
      <c r="AA371" s="631"/>
      <c r="AB371" s="631"/>
      <c r="AC371" s="631"/>
    </row>
    <row r="372" spans="4:29" s="467" customFormat="1" x14ac:dyDescent="0.2">
      <c r="D372" s="637"/>
      <c r="E372" s="631"/>
      <c r="F372" s="631"/>
      <c r="G372" s="631"/>
      <c r="H372" s="631"/>
      <c r="I372" s="631"/>
      <c r="J372" s="631"/>
      <c r="K372" s="631"/>
      <c r="L372" s="637"/>
      <c r="M372" s="910"/>
      <c r="N372" s="910"/>
      <c r="O372" s="910"/>
      <c r="P372" s="910"/>
      <c r="Q372" s="910"/>
      <c r="R372" s="910"/>
      <c r="S372" s="910"/>
      <c r="T372" s="637"/>
      <c r="U372" s="631"/>
      <c r="V372" s="631"/>
      <c r="W372" s="631"/>
      <c r="X372" s="631"/>
      <c r="Y372" s="631"/>
      <c r="Z372" s="631"/>
      <c r="AA372" s="631"/>
      <c r="AB372" s="631"/>
      <c r="AC372" s="631"/>
    </row>
    <row r="373" spans="4:29" s="467" customFormat="1" x14ac:dyDescent="0.2">
      <c r="D373" s="637"/>
      <c r="E373" s="631"/>
      <c r="F373" s="631"/>
      <c r="G373" s="631"/>
      <c r="H373" s="631"/>
      <c r="I373" s="631"/>
      <c r="J373" s="631"/>
      <c r="K373" s="631"/>
      <c r="L373" s="637"/>
      <c r="M373" s="910"/>
      <c r="N373" s="910"/>
      <c r="O373" s="910"/>
      <c r="P373" s="910"/>
      <c r="Q373" s="910"/>
      <c r="R373" s="910"/>
      <c r="S373" s="910"/>
      <c r="T373" s="637"/>
      <c r="U373" s="631"/>
      <c r="V373" s="631"/>
      <c r="W373" s="631"/>
      <c r="X373" s="631"/>
      <c r="Y373" s="631"/>
      <c r="Z373" s="631"/>
      <c r="AA373" s="631"/>
      <c r="AB373" s="631"/>
      <c r="AC373" s="631"/>
    </row>
    <row r="374" spans="4:29" s="467" customFormat="1" x14ac:dyDescent="0.2">
      <c r="D374" s="637"/>
      <c r="E374" s="631"/>
      <c r="F374" s="631"/>
      <c r="G374" s="631"/>
      <c r="H374" s="631"/>
      <c r="I374" s="631"/>
      <c r="J374" s="631"/>
      <c r="K374" s="631"/>
      <c r="L374" s="637"/>
      <c r="M374" s="910"/>
      <c r="N374" s="910"/>
      <c r="O374" s="910"/>
      <c r="P374" s="910"/>
      <c r="Q374" s="910"/>
      <c r="R374" s="910"/>
      <c r="S374" s="910"/>
      <c r="T374" s="637"/>
      <c r="U374" s="631"/>
      <c r="V374" s="631"/>
      <c r="W374" s="631"/>
      <c r="X374" s="631"/>
      <c r="Y374" s="631"/>
      <c r="Z374" s="631"/>
      <c r="AA374" s="631"/>
      <c r="AB374" s="631"/>
      <c r="AC374" s="631"/>
    </row>
    <row r="375" spans="4:29" s="467" customFormat="1" x14ac:dyDescent="0.2">
      <c r="D375" s="637"/>
      <c r="E375" s="631"/>
      <c r="F375" s="631"/>
      <c r="G375" s="631"/>
      <c r="H375" s="631"/>
      <c r="I375" s="631"/>
      <c r="J375" s="631"/>
      <c r="K375" s="631"/>
      <c r="L375" s="637"/>
      <c r="M375" s="910"/>
      <c r="N375" s="910"/>
      <c r="O375" s="910"/>
      <c r="P375" s="910"/>
      <c r="Q375" s="910"/>
      <c r="R375" s="910"/>
      <c r="S375" s="910"/>
      <c r="T375" s="637"/>
      <c r="U375" s="631"/>
      <c r="V375" s="631"/>
      <c r="W375" s="631"/>
      <c r="X375" s="631"/>
      <c r="Y375" s="631"/>
      <c r="Z375" s="631"/>
      <c r="AA375" s="631"/>
      <c r="AB375" s="631"/>
      <c r="AC375" s="631"/>
    </row>
    <row r="376" spans="4:29" s="467" customFormat="1" x14ac:dyDescent="0.2">
      <c r="D376" s="637"/>
      <c r="E376" s="631"/>
      <c r="F376" s="631"/>
      <c r="G376" s="631"/>
      <c r="H376" s="631"/>
      <c r="I376" s="631"/>
      <c r="J376" s="631"/>
      <c r="K376" s="631"/>
      <c r="L376" s="637"/>
      <c r="M376" s="910"/>
      <c r="N376" s="910"/>
      <c r="O376" s="910"/>
      <c r="P376" s="910"/>
      <c r="Q376" s="910"/>
      <c r="R376" s="910"/>
      <c r="S376" s="910"/>
      <c r="T376" s="637"/>
      <c r="U376" s="631"/>
      <c r="V376" s="631"/>
      <c r="W376" s="631"/>
      <c r="X376" s="631"/>
      <c r="Y376" s="631"/>
      <c r="Z376" s="631"/>
      <c r="AA376" s="631"/>
      <c r="AB376" s="631"/>
      <c r="AC376" s="631"/>
    </row>
    <row r="377" spans="4:29" s="467" customFormat="1" x14ac:dyDescent="0.2">
      <c r="D377" s="637"/>
      <c r="E377" s="631"/>
      <c r="F377" s="631"/>
      <c r="G377" s="631"/>
      <c r="H377" s="631"/>
      <c r="I377" s="631"/>
      <c r="J377" s="631"/>
      <c r="K377" s="631"/>
      <c r="L377" s="637"/>
      <c r="M377" s="910"/>
      <c r="N377" s="910"/>
      <c r="O377" s="910"/>
      <c r="P377" s="910"/>
      <c r="Q377" s="910"/>
      <c r="R377" s="910"/>
      <c r="S377" s="910"/>
      <c r="T377" s="637"/>
      <c r="U377" s="631"/>
      <c r="V377" s="631"/>
      <c r="W377" s="631"/>
      <c r="X377" s="631"/>
      <c r="Y377" s="631"/>
      <c r="Z377" s="631"/>
      <c r="AA377" s="631"/>
      <c r="AB377" s="631"/>
      <c r="AC377" s="631"/>
    </row>
    <row r="378" spans="4:29" s="467" customFormat="1" x14ac:dyDescent="0.2">
      <c r="D378" s="637"/>
      <c r="E378" s="631"/>
      <c r="F378" s="631"/>
      <c r="G378" s="631"/>
      <c r="H378" s="631"/>
      <c r="I378" s="631"/>
      <c r="J378" s="631"/>
      <c r="K378" s="631"/>
      <c r="L378" s="637"/>
      <c r="M378" s="910"/>
      <c r="N378" s="910"/>
      <c r="O378" s="910"/>
      <c r="P378" s="910"/>
      <c r="Q378" s="910"/>
      <c r="R378" s="910"/>
      <c r="S378" s="910"/>
      <c r="T378" s="637"/>
      <c r="U378" s="631"/>
      <c r="V378" s="631"/>
      <c r="W378" s="631"/>
      <c r="X378" s="631"/>
      <c r="Y378" s="631"/>
      <c r="Z378" s="631"/>
      <c r="AA378" s="631"/>
      <c r="AB378" s="631"/>
      <c r="AC378" s="631"/>
    </row>
    <row r="379" spans="4:29" s="467" customFormat="1" x14ac:dyDescent="0.2">
      <c r="D379" s="637"/>
      <c r="E379" s="631"/>
      <c r="F379" s="631"/>
      <c r="G379" s="631"/>
      <c r="H379" s="631"/>
      <c r="I379" s="631"/>
      <c r="J379" s="631"/>
      <c r="K379" s="631"/>
      <c r="L379" s="637"/>
      <c r="M379" s="910"/>
      <c r="N379" s="910"/>
      <c r="O379" s="910"/>
      <c r="P379" s="910"/>
      <c r="Q379" s="910"/>
      <c r="R379" s="910"/>
      <c r="S379" s="910"/>
      <c r="T379" s="637"/>
      <c r="U379" s="631"/>
      <c r="V379" s="631"/>
      <c r="W379" s="631"/>
      <c r="X379" s="631"/>
      <c r="Y379" s="631"/>
      <c r="Z379" s="631"/>
      <c r="AA379" s="631"/>
      <c r="AB379" s="631"/>
      <c r="AC379" s="631"/>
    </row>
    <row r="380" spans="4:29" s="467" customFormat="1" x14ac:dyDescent="0.2">
      <c r="D380" s="637"/>
      <c r="E380" s="631"/>
      <c r="F380" s="631"/>
      <c r="G380" s="631"/>
      <c r="H380" s="631"/>
      <c r="I380" s="631"/>
      <c r="J380" s="631"/>
      <c r="K380" s="631"/>
      <c r="L380" s="637"/>
      <c r="M380" s="910"/>
      <c r="N380" s="910"/>
      <c r="O380" s="910"/>
      <c r="P380" s="910"/>
      <c r="Q380" s="910"/>
      <c r="R380" s="910"/>
      <c r="S380" s="910"/>
      <c r="T380" s="637"/>
      <c r="U380" s="631"/>
      <c r="V380" s="631"/>
      <c r="W380" s="631"/>
      <c r="X380" s="631"/>
      <c r="Y380" s="631"/>
      <c r="Z380" s="631"/>
      <c r="AA380" s="631"/>
      <c r="AB380" s="631"/>
      <c r="AC380" s="631"/>
    </row>
    <row r="381" spans="4:29" s="467" customFormat="1" x14ac:dyDescent="0.2">
      <c r="D381" s="637"/>
      <c r="E381" s="631"/>
      <c r="F381" s="631"/>
      <c r="G381" s="631"/>
      <c r="H381" s="631"/>
      <c r="I381" s="631"/>
      <c r="J381" s="631"/>
      <c r="K381" s="631"/>
      <c r="L381" s="637"/>
      <c r="M381" s="910"/>
      <c r="N381" s="910"/>
      <c r="O381" s="910"/>
      <c r="P381" s="910"/>
      <c r="Q381" s="910"/>
      <c r="R381" s="910"/>
      <c r="S381" s="910"/>
      <c r="T381" s="637"/>
      <c r="U381" s="631"/>
      <c r="V381" s="631"/>
      <c r="W381" s="631"/>
      <c r="X381" s="631"/>
      <c r="Y381" s="631"/>
      <c r="Z381" s="631"/>
      <c r="AA381" s="631"/>
      <c r="AB381" s="631"/>
      <c r="AC381" s="631"/>
    </row>
    <row r="382" spans="4:29" s="467" customFormat="1" x14ac:dyDescent="0.2">
      <c r="D382" s="637"/>
      <c r="E382" s="631"/>
      <c r="F382" s="631"/>
      <c r="G382" s="631"/>
      <c r="H382" s="631"/>
      <c r="I382" s="631"/>
      <c r="J382" s="631"/>
      <c r="K382" s="631"/>
      <c r="L382" s="637"/>
      <c r="M382" s="910"/>
      <c r="N382" s="910"/>
      <c r="O382" s="910"/>
      <c r="P382" s="910"/>
      <c r="Q382" s="910"/>
      <c r="R382" s="910"/>
      <c r="S382" s="910"/>
      <c r="T382" s="637"/>
      <c r="U382" s="631"/>
      <c r="V382" s="631"/>
      <c r="W382" s="631"/>
      <c r="X382" s="631"/>
      <c r="Y382" s="631"/>
      <c r="Z382" s="631"/>
      <c r="AA382" s="631"/>
      <c r="AB382" s="631"/>
      <c r="AC382" s="631"/>
    </row>
    <row r="383" spans="4:29" s="467" customFormat="1" x14ac:dyDescent="0.2">
      <c r="D383" s="637"/>
      <c r="E383" s="631"/>
      <c r="F383" s="631"/>
      <c r="G383" s="631"/>
      <c r="H383" s="631"/>
      <c r="I383" s="631"/>
      <c r="J383" s="631"/>
      <c r="K383" s="631"/>
      <c r="L383" s="637"/>
      <c r="M383" s="910"/>
      <c r="N383" s="910"/>
      <c r="O383" s="910"/>
      <c r="P383" s="910"/>
      <c r="Q383" s="910"/>
      <c r="R383" s="910"/>
      <c r="S383" s="910"/>
      <c r="T383" s="637"/>
      <c r="U383" s="631"/>
      <c r="V383" s="631"/>
      <c r="W383" s="631"/>
      <c r="X383" s="631"/>
      <c r="Y383" s="631"/>
      <c r="Z383" s="631"/>
      <c r="AA383" s="631"/>
      <c r="AB383" s="631"/>
      <c r="AC383" s="631"/>
    </row>
    <row r="384" spans="4:29" s="467" customFormat="1" x14ac:dyDescent="0.2">
      <c r="D384" s="637"/>
      <c r="E384" s="631"/>
      <c r="F384" s="631"/>
      <c r="G384" s="631"/>
      <c r="H384" s="631"/>
      <c r="I384" s="631"/>
      <c r="J384" s="631"/>
      <c r="K384" s="631"/>
      <c r="L384" s="637"/>
      <c r="M384" s="910"/>
      <c r="N384" s="910"/>
      <c r="O384" s="910"/>
      <c r="P384" s="910"/>
      <c r="Q384" s="910"/>
      <c r="R384" s="910"/>
      <c r="S384" s="910"/>
      <c r="T384" s="637"/>
      <c r="U384" s="631"/>
      <c r="V384" s="631"/>
      <c r="W384" s="631"/>
      <c r="X384" s="631"/>
      <c r="Y384" s="631"/>
      <c r="Z384" s="631"/>
      <c r="AA384" s="631"/>
      <c r="AB384" s="631"/>
      <c r="AC384" s="631"/>
    </row>
    <row r="385" spans="4:29" s="467" customFormat="1" x14ac:dyDescent="0.2">
      <c r="D385" s="637"/>
      <c r="E385" s="631"/>
      <c r="F385" s="631"/>
      <c r="G385" s="631"/>
      <c r="H385" s="631"/>
      <c r="I385" s="631"/>
      <c r="J385" s="631"/>
      <c r="K385" s="631"/>
      <c r="L385" s="637"/>
      <c r="M385" s="910"/>
      <c r="N385" s="910"/>
      <c r="O385" s="910"/>
      <c r="P385" s="910"/>
      <c r="Q385" s="910"/>
      <c r="R385" s="910"/>
      <c r="S385" s="910"/>
      <c r="T385" s="637"/>
      <c r="U385" s="631"/>
      <c r="V385" s="631"/>
      <c r="W385" s="631"/>
      <c r="X385" s="631"/>
      <c r="Y385" s="631"/>
      <c r="Z385" s="631"/>
      <c r="AA385" s="631"/>
      <c r="AB385" s="631"/>
      <c r="AC385" s="631"/>
    </row>
    <row r="386" spans="4:29" s="467" customFormat="1" x14ac:dyDescent="0.2">
      <c r="D386" s="637"/>
      <c r="E386" s="631"/>
      <c r="F386" s="631"/>
      <c r="G386" s="631"/>
      <c r="H386" s="631"/>
      <c r="I386" s="631"/>
      <c r="J386" s="631"/>
      <c r="K386" s="631"/>
      <c r="L386" s="637"/>
      <c r="M386" s="910"/>
      <c r="N386" s="910"/>
      <c r="O386" s="910"/>
      <c r="P386" s="910"/>
      <c r="Q386" s="910"/>
      <c r="R386" s="910"/>
      <c r="S386" s="910"/>
      <c r="T386" s="637"/>
      <c r="U386" s="631"/>
      <c r="V386" s="631"/>
      <c r="W386" s="631"/>
      <c r="X386" s="631"/>
      <c r="Y386" s="631"/>
      <c r="Z386" s="631"/>
      <c r="AA386" s="631"/>
      <c r="AB386" s="631"/>
      <c r="AC386" s="631"/>
    </row>
    <row r="387" spans="4:29" s="467" customFormat="1" x14ac:dyDescent="0.2">
      <c r="D387" s="637"/>
      <c r="E387" s="631"/>
      <c r="F387" s="631"/>
      <c r="G387" s="631"/>
      <c r="H387" s="631"/>
      <c r="I387" s="631"/>
      <c r="J387" s="631"/>
      <c r="K387" s="631"/>
      <c r="L387" s="637"/>
      <c r="M387" s="910"/>
      <c r="N387" s="910"/>
      <c r="O387" s="910"/>
      <c r="P387" s="910"/>
      <c r="Q387" s="910"/>
      <c r="R387" s="910"/>
      <c r="S387" s="910"/>
      <c r="T387" s="637"/>
      <c r="U387" s="631"/>
      <c r="V387" s="631"/>
      <c r="W387" s="631"/>
      <c r="X387" s="631"/>
      <c r="Y387" s="631"/>
      <c r="Z387" s="631"/>
      <c r="AA387" s="631"/>
      <c r="AB387" s="631"/>
      <c r="AC387" s="631"/>
    </row>
    <row r="388" spans="4:29" s="467" customFormat="1" x14ac:dyDescent="0.2">
      <c r="D388" s="637"/>
      <c r="E388" s="631"/>
      <c r="F388" s="631"/>
      <c r="G388" s="631"/>
      <c r="H388" s="631"/>
      <c r="I388" s="631"/>
      <c r="J388" s="631"/>
      <c r="K388" s="631"/>
      <c r="L388" s="637"/>
      <c r="M388" s="910"/>
      <c r="N388" s="910"/>
      <c r="O388" s="910"/>
      <c r="P388" s="910"/>
      <c r="Q388" s="910"/>
      <c r="R388" s="910"/>
      <c r="S388" s="910"/>
      <c r="T388" s="637"/>
      <c r="U388" s="631"/>
      <c r="V388" s="631"/>
      <c r="W388" s="631"/>
      <c r="X388" s="631"/>
      <c r="Y388" s="631"/>
      <c r="Z388" s="631"/>
      <c r="AA388" s="631"/>
      <c r="AB388" s="631"/>
      <c r="AC388" s="631"/>
    </row>
    <row r="389" spans="4:29" s="467" customFormat="1" x14ac:dyDescent="0.2">
      <c r="D389" s="637"/>
      <c r="E389" s="631"/>
      <c r="F389" s="631"/>
      <c r="G389" s="631"/>
      <c r="H389" s="631"/>
      <c r="I389" s="631"/>
      <c r="J389" s="631"/>
      <c r="K389" s="631"/>
      <c r="L389" s="637"/>
      <c r="M389" s="910"/>
      <c r="N389" s="910"/>
      <c r="O389" s="910"/>
      <c r="P389" s="910"/>
      <c r="Q389" s="910"/>
      <c r="R389" s="910"/>
      <c r="S389" s="910"/>
      <c r="T389" s="637"/>
      <c r="U389" s="631"/>
      <c r="V389" s="631"/>
      <c r="W389" s="631"/>
      <c r="X389" s="631"/>
      <c r="Y389" s="631"/>
      <c r="Z389" s="631"/>
      <c r="AA389" s="631"/>
      <c r="AB389" s="631"/>
      <c r="AC389" s="631"/>
    </row>
    <row r="390" spans="4:29" s="467" customFormat="1" x14ac:dyDescent="0.2">
      <c r="D390" s="637"/>
      <c r="E390" s="631"/>
      <c r="F390" s="631"/>
      <c r="G390" s="631"/>
      <c r="H390" s="631"/>
      <c r="I390" s="631"/>
      <c r="J390" s="631"/>
      <c r="K390" s="631"/>
      <c r="L390" s="637"/>
      <c r="M390" s="910"/>
      <c r="N390" s="910"/>
      <c r="O390" s="910"/>
      <c r="P390" s="910"/>
      <c r="Q390" s="910"/>
      <c r="R390" s="910"/>
      <c r="S390" s="910"/>
      <c r="T390" s="637"/>
      <c r="U390" s="631"/>
      <c r="V390" s="631"/>
      <c r="W390" s="631"/>
      <c r="X390" s="631"/>
      <c r="Y390" s="631"/>
      <c r="Z390" s="631"/>
      <c r="AA390" s="631"/>
      <c r="AB390" s="631"/>
      <c r="AC390" s="631"/>
    </row>
    <row r="391" spans="4:29" s="467" customFormat="1" x14ac:dyDescent="0.2">
      <c r="D391" s="637"/>
      <c r="E391" s="631"/>
      <c r="F391" s="631"/>
      <c r="G391" s="631"/>
      <c r="H391" s="631"/>
      <c r="I391" s="631"/>
      <c r="J391" s="631"/>
      <c r="K391" s="631"/>
      <c r="L391" s="637"/>
      <c r="M391" s="910"/>
      <c r="N391" s="910"/>
      <c r="O391" s="910"/>
      <c r="P391" s="910"/>
      <c r="Q391" s="910"/>
      <c r="R391" s="910"/>
      <c r="S391" s="910"/>
      <c r="T391" s="637"/>
      <c r="U391" s="631"/>
      <c r="V391" s="631"/>
      <c r="W391" s="631"/>
      <c r="X391" s="631"/>
      <c r="Y391" s="631"/>
      <c r="Z391" s="631"/>
      <c r="AA391" s="631"/>
      <c r="AB391" s="631"/>
      <c r="AC391" s="631"/>
    </row>
    <row r="392" spans="4:29" s="467" customFormat="1" x14ac:dyDescent="0.2">
      <c r="D392" s="637"/>
      <c r="E392" s="631"/>
      <c r="F392" s="631"/>
      <c r="G392" s="631"/>
      <c r="H392" s="631"/>
      <c r="I392" s="631"/>
      <c r="J392" s="631"/>
      <c r="K392" s="631"/>
      <c r="L392" s="637"/>
      <c r="M392" s="910"/>
      <c r="N392" s="910"/>
      <c r="O392" s="910"/>
      <c r="P392" s="910"/>
      <c r="Q392" s="910"/>
      <c r="R392" s="910"/>
      <c r="S392" s="910"/>
      <c r="T392" s="637"/>
      <c r="U392" s="631"/>
      <c r="V392" s="631"/>
      <c r="W392" s="631"/>
      <c r="X392" s="631"/>
      <c r="Y392" s="631"/>
      <c r="Z392" s="631"/>
      <c r="AA392" s="631"/>
      <c r="AB392" s="631"/>
      <c r="AC392" s="631"/>
    </row>
    <row r="393" spans="4:29" s="467" customFormat="1" x14ac:dyDescent="0.2">
      <c r="D393" s="637"/>
      <c r="E393" s="631"/>
      <c r="F393" s="631"/>
      <c r="G393" s="631"/>
      <c r="H393" s="631"/>
      <c r="I393" s="631"/>
      <c r="J393" s="631"/>
      <c r="K393" s="631"/>
      <c r="L393" s="637"/>
      <c r="M393" s="910"/>
      <c r="N393" s="910"/>
      <c r="O393" s="910"/>
      <c r="P393" s="910"/>
      <c r="Q393" s="910"/>
      <c r="R393" s="910"/>
      <c r="S393" s="910"/>
      <c r="T393" s="637"/>
      <c r="U393" s="631"/>
      <c r="V393" s="631"/>
      <c r="W393" s="631"/>
      <c r="X393" s="631"/>
      <c r="Y393" s="631"/>
      <c r="Z393" s="631"/>
      <c r="AA393" s="631"/>
      <c r="AB393" s="631"/>
      <c r="AC393" s="631"/>
    </row>
    <row r="394" spans="4:29" s="467" customFormat="1" x14ac:dyDescent="0.2">
      <c r="D394" s="637"/>
      <c r="E394" s="631"/>
      <c r="F394" s="631"/>
      <c r="G394" s="631"/>
      <c r="H394" s="631"/>
      <c r="I394" s="631"/>
      <c r="J394" s="631"/>
      <c r="K394" s="631"/>
      <c r="L394" s="637"/>
      <c r="M394" s="910"/>
      <c r="N394" s="910"/>
      <c r="O394" s="910"/>
      <c r="P394" s="910"/>
      <c r="Q394" s="910"/>
      <c r="R394" s="910"/>
      <c r="S394" s="910"/>
      <c r="T394" s="637"/>
      <c r="U394" s="631"/>
      <c r="V394" s="631"/>
      <c r="W394" s="631"/>
      <c r="X394" s="631"/>
      <c r="Y394" s="631"/>
      <c r="Z394" s="631"/>
      <c r="AA394" s="631"/>
      <c r="AB394" s="631"/>
      <c r="AC394" s="631"/>
    </row>
    <row r="395" spans="4:29" s="467" customFormat="1" x14ac:dyDescent="0.2">
      <c r="D395" s="637"/>
      <c r="E395" s="631"/>
      <c r="F395" s="631"/>
      <c r="G395" s="631"/>
      <c r="H395" s="631"/>
      <c r="I395" s="631"/>
      <c r="J395" s="631"/>
      <c r="K395" s="631"/>
      <c r="L395" s="637"/>
      <c r="M395" s="910"/>
      <c r="N395" s="910"/>
      <c r="O395" s="910"/>
      <c r="P395" s="910"/>
      <c r="Q395" s="910"/>
      <c r="R395" s="910"/>
      <c r="S395" s="910"/>
      <c r="T395" s="637"/>
      <c r="U395" s="631"/>
      <c r="V395" s="631"/>
      <c r="W395" s="631"/>
      <c r="X395" s="631"/>
      <c r="Y395" s="631"/>
      <c r="Z395" s="631"/>
      <c r="AA395" s="631"/>
      <c r="AB395" s="631"/>
      <c r="AC395" s="631"/>
    </row>
    <row r="396" spans="4:29" s="467" customFormat="1" x14ac:dyDescent="0.2">
      <c r="D396" s="637"/>
      <c r="E396" s="631"/>
      <c r="F396" s="631"/>
      <c r="G396" s="631"/>
      <c r="H396" s="631"/>
      <c r="I396" s="631"/>
      <c r="J396" s="631"/>
      <c r="K396" s="631"/>
      <c r="L396" s="637"/>
      <c r="M396" s="910"/>
      <c r="N396" s="910"/>
      <c r="O396" s="910"/>
      <c r="P396" s="910"/>
      <c r="Q396" s="910"/>
      <c r="R396" s="910"/>
      <c r="S396" s="910"/>
      <c r="T396" s="637"/>
      <c r="U396" s="631"/>
      <c r="V396" s="631"/>
      <c r="W396" s="631"/>
      <c r="X396" s="631"/>
      <c r="Y396" s="631"/>
      <c r="Z396" s="631"/>
      <c r="AA396" s="631"/>
      <c r="AB396" s="631"/>
      <c r="AC396" s="631"/>
    </row>
    <row r="397" spans="4:29" s="467" customFormat="1" x14ac:dyDescent="0.2">
      <c r="D397" s="637"/>
      <c r="E397" s="631"/>
      <c r="F397" s="631"/>
      <c r="G397" s="631"/>
      <c r="H397" s="631"/>
      <c r="I397" s="631"/>
      <c r="J397" s="631"/>
      <c r="K397" s="631"/>
      <c r="L397" s="637"/>
      <c r="M397" s="910"/>
      <c r="N397" s="910"/>
      <c r="O397" s="910"/>
      <c r="P397" s="910"/>
      <c r="Q397" s="910"/>
      <c r="R397" s="910"/>
      <c r="S397" s="910"/>
      <c r="T397" s="637"/>
      <c r="U397" s="631"/>
      <c r="V397" s="631"/>
      <c r="W397" s="631"/>
      <c r="X397" s="631"/>
      <c r="Y397" s="631"/>
      <c r="Z397" s="631"/>
      <c r="AA397" s="631"/>
      <c r="AB397" s="631"/>
      <c r="AC397" s="631"/>
    </row>
    <row r="398" spans="4:29" s="467" customFormat="1" x14ac:dyDescent="0.2">
      <c r="D398" s="637"/>
      <c r="E398" s="631"/>
      <c r="F398" s="631"/>
      <c r="G398" s="631"/>
      <c r="H398" s="631"/>
      <c r="I398" s="631"/>
      <c r="J398" s="631"/>
      <c r="K398" s="631"/>
      <c r="L398" s="637"/>
      <c r="M398" s="910"/>
      <c r="N398" s="910"/>
      <c r="O398" s="910"/>
      <c r="P398" s="910"/>
      <c r="Q398" s="910"/>
      <c r="R398" s="910"/>
      <c r="S398" s="910"/>
      <c r="T398" s="637"/>
      <c r="U398" s="631"/>
      <c r="V398" s="631"/>
      <c r="W398" s="631"/>
      <c r="X398" s="631"/>
      <c r="Y398" s="631"/>
      <c r="Z398" s="631"/>
      <c r="AA398" s="631"/>
      <c r="AB398" s="631"/>
      <c r="AC398" s="631"/>
    </row>
    <row r="399" spans="4:29" s="467" customFormat="1" x14ac:dyDescent="0.2">
      <c r="D399" s="637"/>
      <c r="E399" s="631"/>
      <c r="F399" s="631"/>
      <c r="G399" s="631"/>
      <c r="H399" s="631"/>
      <c r="I399" s="631"/>
      <c r="J399" s="631"/>
      <c r="K399" s="631"/>
      <c r="L399" s="637"/>
      <c r="M399" s="910"/>
      <c r="N399" s="910"/>
      <c r="O399" s="910"/>
      <c r="P399" s="910"/>
      <c r="Q399" s="910"/>
      <c r="R399" s="910"/>
      <c r="S399" s="910"/>
      <c r="T399" s="637"/>
      <c r="U399" s="631"/>
      <c r="V399" s="631"/>
      <c r="W399" s="631"/>
      <c r="X399" s="631"/>
      <c r="Y399" s="631"/>
      <c r="Z399" s="631"/>
      <c r="AA399" s="631"/>
      <c r="AB399" s="631"/>
      <c r="AC399" s="631"/>
    </row>
    <row r="400" spans="4:29" s="467" customFormat="1" x14ac:dyDescent="0.2">
      <c r="D400" s="637"/>
      <c r="E400" s="631"/>
      <c r="F400" s="631"/>
      <c r="G400" s="631"/>
      <c r="H400" s="631"/>
      <c r="I400" s="631"/>
      <c r="J400" s="631"/>
      <c r="K400" s="631"/>
      <c r="L400" s="637"/>
      <c r="M400" s="910"/>
      <c r="N400" s="910"/>
      <c r="O400" s="910"/>
      <c r="P400" s="910"/>
      <c r="Q400" s="910"/>
      <c r="R400" s="910"/>
      <c r="S400" s="910"/>
      <c r="T400" s="637"/>
      <c r="U400" s="631"/>
      <c r="V400" s="631"/>
      <c r="W400" s="631"/>
      <c r="X400" s="631"/>
      <c r="Y400" s="631"/>
      <c r="Z400" s="631"/>
      <c r="AA400" s="631"/>
      <c r="AB400" s="631"/>
      <c r="AC400" s="631"/>
    </row>
    <row r="401" spans="4:29" s="467" customFormat="1" x14ac:dyDescent="0.2">
      <c r="D401" s="637"/>
      <c r="E401" s="631"/>
      <c r="F401" s="631"/>
      <c r="G401" s="631"/>
      <c r="H401" s="631"/>
      <c r="I401" s="631"/>
      <c r="J401" s="631"/>
      <c r="K401" s="631"/>
      <c r="L401" s="637"/>
      <c r="M401" s="910"/>
      <c r="N401" s="910"/>
      <c r="O401" s="910"/>
      <c r="P401" s="910"/>
      <c r="Q401" s="910"/>
      <c r="R401" s="910"/>
      <c r="S401" s="910"/>
      <c r="T401" s="637"/>
      <c r="U401" s="631"/>
      <c r="V401" s="631"/>
      <c r="W401" s="631"/>
      <c r="X401" s="631"/>
      <c r="Y401" s="631"/>
      <c r="Z401" s="631"/>
      <c r="AA401" s="631"/>
      <c r="AB401" s="631"/>
      <c r="AC401" s="631"/>
    </row>
    <row r="402" spans="4:29" s="467" customFormat="1" x14ac:dyDescent="0.2">
      <c r="D402" s="637"/>
      <c r="E402" s="631"/>
      <c r="F402" s="631"/>
      <c r="G402" s="631"/>
      <c r="H402" s="631"/>
      <c r="I402" s="631"/>
      <c r="J402" s="631"/>
      <c r="K402" s="631"/>
      <c r="L402" s="637"/>
      <c r="M402" s="910"/>
      <c r="N402" s="910"/>
      <c r="O402" s="910"/>
      <c r="P402" s="910"/>
      <c r="Q402" s="910"/>
      <c r="R402" s="910"/>
      <c r="S402" s="910"/>
      <c r="T402" s="637"/>
      <c r="U402" s="631"/>
      <c r="V402" s="631"/>
      <c r="W402" s="631"/>
      <c r="X402" s="631"/>
      <c r="Y402" s="631"/>
      <c r="Z402" s="631"/>
      <c r="AA402" s="631"/>
      <c r="AB402" s="631"/>
      <c r="AC402" s="631"/>
    </row>
    <row r="403" spans="4:29" s="467" customFormat="1" x14ac:dyDescent="0.2">
      <c r="D403" s="637"/>
      <c r="E403" s="631"/>
      <c r="F403" s="631"/>
      <c r="G403" s="631"/>
      <c r="H403" s="631"/>
      <c r="I403" s="631"/>
      <c r="J403" s="631"/>
      <c r="K403" s="631"/>
      <c r="L403" s="637"/>
      <c r="M403" s="910"/>
      <c r="N403" s="910"/>
      <c r="O403" s="910"/>
      <c r="P403" s="910"/>
      <c r="Q403" s="910"/>
      <c r="R403" s="910"/>
      <c r="S403" s="910"/>
      <c r="T403" s="637"/>
      <c r="U403" s="631"/>
      <c r="V403" s="631"/>
      <c r="W403" s="631"/>
      <c r="X403" s="631"/>
      <c r="Y403" s="631"/>
      <c r="Z403" s="631"/>
      <c r="AA403" s="631"/>
      <c r="AB403" s="631"/>
      <c r="AC403" s="631"/>
    </row>
    <row r="404" spans="4:29" s="467" customFormat="1" x14ac:dyDescent="0.2">
      <c r="D404" s="637"/>
      <c r="E404" s="631"/>
      <c r="F404" s="631"/>
      <c r="G404" s="631"/>
      <c r="H404" s="631"/>
      <c r="I404" s="631"/>
      <c r="J404" s="631"/>
      <c r="K404" s="631"/>
      <c r="L404" s="637"/>
      <c r="M404" s="910"/>
      <c r="N404" s="910"/>
      <c r="O404" s="910"/>
      <c r="P404" s="910"/>
      <c r="Q404" s="910"/>
      <c r="R404" s="910"/>
      <c r="S404" s="910"/>
      <c r="T404" s="637"/>
      <c r="U404" s="631"/>
      <c r="V404" s="631"/>
      <c r="W404" s="631"/>
      <c r="X404" s="631"/>
      <c r="Y404" s="631"/>
      <c r="Z404" s="631"/>
      <c r="AA404" s="631"/>
      <c r="AB404" s="631"/>
      <c r="AC404" s="631"/>
    </row>
    <row r="405" spans="4:29" s="467" customFormat="1" x14ac:dyDescent="0.2">
      <c r="D405" s="637"/>
      <c r="E405" s="631"/>
      <c r="F405" s="631"/>
      <c r="G405" s="631"/>
      <c r="H405" s="631"/>
      <c r="I405" s="631"/>
      <c r="J405" s="631"/>
      <c r="K405" s="631"/>
      <c r="L405" s="637"/>
      <c r="M405" s="910"/>
      <c r="N405" s="910"/>
      <c r="O405" s="910"/>
      <c r="P405" s="910"/>
      <c r="Q405" s="910"/>
      <c r="R405" s="910"/>
      <c r="S405" s="910"/>
      <c r="T405" s="637"/>
      <c r="U405" s="631"/>
      <c r="V405" s="631"/>
      <c r="W405" s="631"/>
      <c r="X405" s="631"/>
      <c r="Y405" s="631"/>
      <c r="Z405" s="631"/>
      <c r="AA405" s="631"/>
      <c r="AB405" s="631"/>
      <c r="AC405" s="631"/>
    </row>
    <row r="406" spans="4:29" s="467" customFormat="1" x14ac:dyDescent="0.2">
      <c r="D406" s="637"/>
      <c r="E406" s="631"/>
      <c r="F406" s="631"/>
      <c r="G406" s="631"/>
      <c r="H406" s="631"/>
      <c r="I406" s="631"/>
      <c r="J406" s="631"/>
      <c r="K406" s="631"/>
      <c r="L406" s="637"/>
      <c r="M406" s="910"/>
      <c r="N406" s="910"/>
      <c r="O406" s="910"/>
      <c r="P406" s="910"/>
      <c r="Q406" s="910"/>
      <c r="R406" s="910"/>
      <c r="S406" s="910"/>
      <c r="T406" s="637"/>
      <c r="U406" s="631"/>
      <c r="V406" s="631"/>
      <c r="W406" s="631"/>
      <c r="X406" s="631"/>
      <c r="Y406" s="631"/>
      <c r="Z406" s="631"/>
      <c r="AA406" s="631"/>
      <c r="AB406" s="631"/>
      <c r="AC406" s="631"/>
    </row>
    <row r="407" spans="4:29" s="467" customFormat="1" x14ac:dyDescent="0.2">
      <c r="D407" s="637"/>
      <c r="E407" s="631"/>
      <c r="F407" s="631"/>
      <c r="G407" s="631"/>
      <c r="H407" s="631"/>
      <c r="I407" s="631"/>
      <c r="J407" s="631"/>
      <c r="K407" s="631"/>
      <c r="L407" s="637"/>
      <c r="M407" s="910"/>
      <c r="N407" s="910"/>
      <c r="O407" s="910"/>
      <c r="P407" s="910"/>
      <c r="Q407" s="910"/>
      <c r="R407" s="910"/>
      <c r="S407" s="910"/>
      <c r="T407" s="637"/>
      <c r="U407" s="631"/>
      <c r="V407" s="631"/>
      <c r="W407" s="631"/>
      <c r="X407" s="631"/>
      <c r="Y407" s="631"/>
      <c r="Z407" s="631"/>
      <c r="AA407" s="631"/>
      <c r="AB407" s="631"/>
      <c r="AC407" s="631"/>
    </row>
    <row r="408" spans="4:29" s="467" customFormat="1" x14ac:dyDescent="0.2">
      <c r="D408" s="637"/>
      <c r="E408" s="631"/>
      <c r="F408" s="631"/>
      <c r="G408" s="631"/>
      <c r="H408" s="631"/>
      <c r="I408" s="631"/>
      <c r="J408" s="631"/>
      <c r="K408" s="631"/>
      <c r="L408" s="637"/>
      <c r="M408" s="910"/>
      <c r="N408" s="910"/>
      <c r="O408" s="910"/>
      <c r="P408" s="910"/>
      <c r="Q408" s="910"/>
      <c r="R408" s="910"/>
      <c r="S408" s="910"/>
      <c r="T408" s="637"/>
      <c r="U408" s="631"/>
      <c r="V408" s="631"/>
      <c r="W408" s="631"/>
      <c r="X408" s="631"/>
      <c r="Y408" s="631"/>
      <c r="Z408" s="631"/>
      <c r="AA408" s="631"/>
      <c r="AB408" s="631"/>
      <c r="AC408" s="631"/>
    </row>
    <row r="409" spans="4:29" s="467" customFormat="1" x14ac:dyDescent="0.2">
      <c r="D409" s="637"/>
      <c r="E409" s="631"/>
      <c r="F409" s="631"/>
      <c r="G409" s="631"/>
      <c r="H409" s="631"/>
      <c r="I409" s="631"/>
      <c r="J409" s="631"/>
      <c r="K409" s="631"/>
      <c r="L409" s="637"/>
      <c r="M409" s="910"/>
      <c r="N409" s="910"/>
      <c r="O409" s="910"/>
      <c r="P409" s="910"/>
      <c r="Q409" s="910"/>
      <c r="R409" s="910"/>
      <c r="S409" s="910"/>
      <c r="T409" s="637"/>
      <c r="U409" s="631"/>
      <c r="V409" s="631"/>
      <c r="W409" s="631"/>
      <c r="X409" s="631"/>
      <c r="Y409" s="631"/>
      <c r="Z409" s="631"/>
      <c r="AA409" s="631"/>
      <c r="AB409" s="631"/>
      <c r="AC409" s="631"/>
    </row>
    <row r="410" spans="4:29" s="467" customFormat="1" x14ac:dyDescent="0.2">
      <c r="D410" s="637"/>
      <c r="E410" s="631"/>
      <c r="F410" s="631"/>
      <c r="G410" s="631"/>
      <c r="H410" s="631"/>
      <c r="I410" s="631"/>
      <c r="J410" s="631"/>
      <c r="K410" s="631"/>
      <c r="L410" s="637"/>
      <c r="M410" s="910"/>
      <c r="N410" s="910"/>
      <c r="O410" s="910"/>
      <c r="P410" s="910"/>
      <c r="Q410" s="910"/>
      <c r="R410" s="910"/>
      <c r="S410" s="910"/>
      <c r="T410" s="637"/>
      <c r="U410" s="631"/>
      <c r="V410" s="631"/>
      <c r="W410" s="631"/>
      <c r="X410" s="631"/>
      <c r="Y410" s="631"/>
      <c r="Z410" s="631"/>
      <c r="AA410" s="631"/>
      <c r="AB410" s="631"/>
      <c r="AC410" s="631"/>
    </row>
    <row r="411" spans="4:29" s="467" customFormat="1" x14ac:dyDescent="0.2">
      <c r="D411" s="637"/>
      <c r="E411" s="631"/>
      <c r="F411" s="631"/>
      <c r="G411" s="631"/>
      <c r="H411" s="631"/>
      <c r="I411" s="631"/>
      <c r="J411" s="631"/>
      <c r="K411" s="631"/>
      <c r="L411" s="637"/>
      <c r="M411" s="910"/>
      <c r="N411" s="910"/>
      <c r="O411" s="910"/>
      <c r="P411" s="910"/>
      <c r="Q411" s="910"/>
      <c r="R411" s="910"/>
      <c r="S411" s="910"/>
      <c r="T411" s="637"/>
      <c r="U411" s="631"/>
      <c r="V411" s="631"/>
      <c r="W411" s="631"/>
      <c r="X411" s="631"/>
      <c r="Y411" s="631"/>
      <c r="Z411" s="631"/>
      <c r="AA411" s="631"/>
      <c r="AB411" s="631"/>
      <c r="AC411" s="631"/>
    </row>
    <row r="412" spans="4:29" s="467" customFormat="1" x14ac:dyDescent="0.2">
      <c r="D412" s="637"/>
      <c r="E412" s="631"/>
      <c r="F412" s="631"/>
      <c r="G412" s="631"/>
      <c r="H412" s="631"/>
      <c r="I412" s="631"/>
      <c r="J412" s="631"/>
      <c r="K412" s="631"/>
      <c r="L412" s="637"/>
      <c r="M412" s="910"/>
      <c r="N412" s="910"/>
      <c r="O412" s="910"/>
      <c r="P412" s="910"/>
      <c r="Q412" s="910"/>
      <c r="R412" s="910"/>
      <c r="S412" s="910"/>
      <c r="T412" s="637"/>
      <c r="U412" s="631"/>
      <c r="V412" s="631"/>
      <c r="W412" s="631"/>
      <c r="X412" s="631"/>
      <c r="Y412" s="631"/>
      <c r="Z412" s="631"/>
      <c r="AA412" s="631"/>
      <c r="AB412" s="631"/>
      <c r="AC412" s="631"/>
    </row>
    <row r="413" spans="4:29" s="467" customFormat="1" x14ac:dyDescent="0.2">
      <c r="D413" s="637"/>
      <c r="E413" s="631"/>
      <c r="F413" s="631"/>
      <c r="G413" s="631"/>
      <c r="H413" s="631"/>
      <c r="I413" s="631"/>
      <c r="J413" s="631"/>
      <c r="K413" s="631"/>
      <c r="L413" s="637"/>
      <c r="M413" s="910"/>
      <c r="N413" s="910"/>
      <c r="O413" s="910"/>
      <c r="P413" s="910"/>
      <c r="Q413" s="910"/>
      <c r="R413" s="910"/>
      <c r="S413" s="910"/>
      <c r="T413" s="637"/>
      <c r="U413" s="631"/>
      <c r="V413" s="631"/>
      <c r="W413" s="631"/>
      <c r="X413" s="631"/>
      <c r="Y413" s="631"/>
      <c r="Z413" s="631"/>
      <c r="AA413" s="631"/>
      <c r="AB413" s="631"/>
      <c r="AC413" s="631"/>
    </row>
    <row r="414" spans="4:29" s="467" customFormat="1" x14ac:dyDescent="0.2">
      <c r="D414" s="637"/>
      <c r="E414" s="631"/>
      <c r="F414" s="631"/>
      <c r="G414" s="631"/>
      <c r="H414" s="631"/>
      <c r="I414" s="631"/>
      <c r="J414" s="631"/>
      <c r="K414" s="631"/>
      <c r="L414" s="637"/>
      <c r="M414" s="910"/>
      <c r="N414" s="910"/>
      <c r="O414" s="910"/>
      <c r="P414" s="910"/>
      <c r="Q414" s="910"/>
      <c r="R414" s="910"/>
      <c r="S414" s="910"/>
      <c r="T414" s="637"/>
      <c r="U414" s="631"/>
      <c r="V414" s="631"/>
      <c r="W414" s="631"/>
      <c r="X414" s="631"/>
      <c r="Y414" s="631"/>
      <c r="Z414" s="631"/>
      <c r="AA414" s="631"/>
      <c r="AB414" s="631"/>
      <c r="AC414" s="631"/>
    </row>
    <row r="415" spans="4:29" s="467" customFormat="1" x14ac:dyDescent="0.2">
      <c r="D415" s="637"/>
      <c r="E415" s="631"/>
      <c r="F415" s="631"/>
      <c r="G415" s="631"/>
      <c r="H415" s="631"/>
      <c r="I415" s="631"/>
      <c r="J415" s="631"/>
      <c r="K415" s="631"/>
      <c r="L415" s="637"/>
      <c r="M415" s="910"/>
      <c r="N415" s="910"/>
      <c r="O415" s="910"/>
      <c r="P415" s="910"/>
      <c r="Q415" s="910"/>
      <c r="R415" s="910"/>
      <c r="S415" s="910"/>
      <c r="T415" s="637"/>
      <c r="U415" s="631"/>
      <c r="V415" s="631"/>
      <c r="W415" s="631"/>
      <c r="X415" s="631"/>
      <c r="Y415" s="631"/>
      <c r="Z415" s="631"/>
      <c r="AA415" s="631"/>
      <c r="AB415" s="631"/>
      <c r="AC415" s="631"/>
    </row>
    <row r="416" spans="4:29" s="467" customFormat="1" x14ac:dyDescent="0.2">
      <c r="D416" s="637"/>
      <c r="E416" s="631"/>
      <c r="F416" s="631"/>
      <c r="G416" s="631"/>
      <c r="H416" s="631"/>
      <c r="I416" s="631"/>
      <c r="J416" s="631"/>
      <c r="K416" s="631"/>
      <c r="L416" s="637"/>
      <c r="M416" s="910"/>
      <c r="N416" s="910"/>
      <c r="O416" s="910"/>
      <c r="P416" s="910"/>
      <c r="Q416" s="910"/>
      <c r="R416" s="910"/>
      <c r="S416" s="910"/>
      <c r="T416" s="637"/>
      <c r="U416" s="631"/>
      <c r="V416" s="631"/>
      <c r="W416" s="631"/>
      <c r="X416" s="631"/>
      <c r="Y416" s="631"/>
      <c r="Z416" s="631"/>
      <c r="AA416" s="631"/>
      <c r="AB416" s="631"/>
      <c r="AC416" s="631"/>
    </row>
    <row r="417" spans="4:29" s="467" customFormat="1" x14ac:dyDescent="0.2">
      <c r="D417" s="637"/>
      <c r="E417" s="631"/>
      <c r="F417" s="631"/>
      <c r="G417" s="631"/>
      <c r="H417" s="631"/>
      <c r="I417" s="631"/>
      <c r="J417" s="631"/>
      <c r="K417" s="631"/>
      <c r="L417" s="637"/>
      <c r="M417" s="910"/>
      <c r="N417" s="910"/>
      <c r="O417" s="910"/>
      <c r="P417" s="910"/>
      <c r="Q417" s="910"/>
      <c r="R417" s="910"/>
      <c r="S417" s="910"/>
      <c r="T417" s="637"/>
      <c r="U417" s="631"/>
      <c r="V417" s="631"/>
      <c r="W417" s="631"/>
      <c r="X417" s="631"/>
      <c r="Y417" s="631"/>
      <c r="Z417" s="631"/>
      <c r="AA417" s="631"/>
      <c r="AB417" s="631"/>
      <c r="AC417" s="631"/>
    </row>
    <row r="418" spans="4:29" s="467" customFormat="1" x14ac:dyDescent="0.2">
      <c r="D418" s="637"/>
      <c r="E418" s="631"/>
      <c r="F418" s="631"/>
      <c r="G418" s="631"/>
      <c r="H418" s="631"/>
      <c r="I418" s="631"/>
      <c r="J418" s="631"/>
      <c r="K418" s="631"/>
      <c r="L418" s="637"/>
      <c r="M418" s="910"/>
      <c r="N418" s="910"/>
      <c r="O418" s="910"/>
      <c r="P418" s="910"/>
      <c r="Q418" s="910"/>
      <c r="R418" s="910"/>
      <c r="S418" s="910"/>
      <c r="T418" s="637"/>
      <c r="U418" s="631"/>
      <c r="V418" s="631"/>
      <c r="W418" s="631"/>
      <c r="X418" s="631"/>
      <c r="Y418" s="631"/>
      <c r="Z418" s="631"/>
      <c r="AA418" s="631"/>
      <c r="AB418" s="631"/>
      <c r="AC418" s="631"/>
    </row>
    <row r="419" spans="4:29" s="467" customFormat="1" x14ac:dyDescent="0.2">
      <c r="D419" s="637"/>
      <c r="E419" s="631"/>
      <c r="F419" s="631"/>
      <c r="G419" s="631"/>
      <c r="H419" s="631"/>
      <c r="I419" s="631"/>
      <c r="J419" s="631"/>
      <c r="K419" s="631"/>
      <c r="L419" s="637"/>
      <c r="M419" s="910"/>
      <c r="N419" s="910"/>
      <c r="O419" s="910"/>
      <c r="P419" s="910"/>
      <c r="Q419" s="910"/>
      <c r="R419" s="910"/>
      <c r="S419" s="910"/>
      <c r="T419" s="637"/>
      <c r="U419" s="631"/>
      <c r="V419" s="631"/>
      <c r="W419" s="631"/>
      <c r="X419" s="631"/>
      <c r="Y419" s="631"/>
      <c r="Z419" s="631"/>
      <c r="AA419" s="631"/>
      <c r="AB419" s="631"/>
      <c r="AC419" s="631"/>
    </row>
    <row r="420" spans="4:29" s="467" customFormat="1" x14ac:dyDescent="0.2">
      <c r="D420" s="637"/>
      <c r="E420" s="631"/>
      <c r="F420" s="631"/>
      <c r="G420" s="631"/>
      <c r="H420" s="631"/>
      <c r="I420" s="631"/>
      <c r="J420" s="631"/>
      <c r="K420" s="631"/>
      <c r="L420" s="637"/>
      <c r="M420" s="910"/>
      <c r="N420" s="910"/>
      <c r="O420" s="910"/>
      <c r="P420" s="910"/>
      <c r="Q420" s="910"/>
      <c r="R420" s="910"/>
      <c r="S420" s="910"/>
      <c r="T420" s="637"/>
      <c r="U420" s="631"/>
      <c r="V420" s="631"/>
      <c r="W420" s="631"/>
      <c r="X420" s="631"/>
      <c r="Y420" s="631"/>
      <c r="Z420" s="631"/>
      <c r="AA420" s="631"/>
      <c r="AB420" s="631"/>
      <c r="AC420" s="631"/>
    </row>
    <row r="421" spans="4:29" s="467" customFormat="1" x14ac:dyDescent="0.2">
      <c r="D421" s="637"/>
      <c r="E421" s="631"/>
      <c r="F421" s="631"/>
      <c r="G421" s="631"/>
      <c r="H421" s="631"/>
      <c r="I421" s="631"/>
      <c r="J421" s="631"/>
      <c r="K421" s="631"/>
      <c r="L421" s="637"/>
      <c r="M421" s="910"/>
      <c r="N421" s="910"/>
      <c r="O421" s="910"/>
      <c r="P421" s="910"/>
      <c r="Q421" s="910"/>
      <c r="R421" s="910"/>
      <c r="S421" s="910"/>
      <c r="T421" s="637"/>
      <c r="U421" s="631"/>
      <c r="V421" s="631"/>
      <c r="W421" s="631"/>
      <c r="X421" s="631"/>
      <c r="Y421" s="631"/>
      <c r="Z421" s="631"/>
      <c r="AA421" s="631"/>
      <c r="AB421" s="631"/>
      <c r="AC421" s="631"/>
    </row>
    <row r="422" spans="4:29" s="467" customFormat="1" x14ac:dyDescent="0.2">
      <c r="D422" s="637"/>
      <c r="E422" s="631"/>
      <c r="F422" s="631"/>
      <c r="G422" s="631"/>
      <c r="H422" s="631"/>
      <c r="I422" s="631"/>
      <c r="J422" s="631"/>
      <c r="K422" s="631"/>
      <c r="L422" s="637"/>
      <c r="M422" s="910"/>
      <c r="N422" s="910"/>
      <c r="O422" s="910"/>
      <c r="P422" s="910"/>
      <c r="Q422" s="910"/>
      <c r="R422" s="910"/>
      <c r="S422" s="910"/>
      <c r="T422" s="637"/>
      <c r="U422" s="631"/>
      <c r="V422" s="631"/>
      <c r="W422" s="631"/>
      <c r="X422" s="631"/>
      <c r="Y422" s="631"/>
      <c r="Z422" s="631"/>
      <c r="AA422" s="631"/>
      <c r="AB422" s="631"/>
      <c r="AC422" s="631"/>
    </row>
    <row r="423" spans="4:29" s="467" customFormat="1" x14ac:dyDescent="0.2">
      <c r="D423" s="637"/>
      <c r="E423" s="631"/>
      <c r="F423" s="631"/>
      <c r="G423" s="631"/>
      <c r="H423" s="631"/>
      <c r="I423" s="631"/>
      <c r="J423" s="631"/>
      <c r="K423" s="631"/>
      <c r="L423" s="637"/>
      <c r="M423" s="910"/>
      <c r="N423" s="910"/>
      <c r="O423" s="910"/>
      <c r="P423" s="910"/>
      <c r="Q423" s="910"/>
      <c r="R423" s="910"/>
      <c r="S423" s="910"/>
      <c r="T423" s="637"/>
      <c r="U423" s="631"/>
      <c r="V423" s="631"/>
      <c r="W423" s="631"/>
      <c r="X423" s="631"/>
      <c r="Y423" s="631"/>
      <c r="Z423" s="631"/>
      <c r="AA423" s="631"/>
      <c r="AB423" s="631"/>
      <c r="AC423" s="631"/>
    </row>
    <row r="424" spans="4:29" s="467" customFormat="1" x14ac:dyDescent="0.2">
      <c r="D424" s="637"/>
      <c r="E424" s="631"/>
      <c r="F424" s="631"/>
      <c r="G424" s="631"/>
      <c r="H424" s="631"/>
      <c r="I424" s="631"/>
      <c r="J424" s="631"/>
      <c r="K424" s="631"/>
      <c r="L424" s="637"/>
      <c r="M424" s="910"/>
      <c r="N424" s="910"/>
      <c r="O424" s="910"/>
      <c r="P424" s="910"/>
      <c r="Q424" s="910"/>
      <c r="R424" s="910"/>
      <c r="S424" s="910"/>
      <c r="T424" s="637"/>
      <c r="U424" s="631"/>
      <c r="V424" s="631"/>
      <c r="W424" s="631"/>
      <c r="X424" s="631"/>
      <c r="Y424" s="631"/>
      <c r="Z424" s="631"/>
      <c r="AA424" s="631"/>
      <c r="AB424" s="631"/>
      <c r="AC424" s="631"/>
    </row>
    <row r="425" spans="4:29" s="467" customFormat="1" x14ac:dyDescent="0.2">
      <c r="D425" s="637"/>
      <c r="E425" s="631"/>
      <c r="F425" s="631"/>
      <c r="G425" s="631"/>
      <c r="H425" s="631"/>
      <c r="I425" s="631"/>
      <c r="J425" s="631"/>
      <c r="K425" s="631"/>
      <c r="L425" s="637"/>
      <c r="M425" s="910"/>
      <c r="N425" s="910"/>
      <c r="O425" s="910"/>
      <c r="P425" s="910"/>
      <c r="Q425" s="910"/>
      <c r="R425" s="910"/>
      <c r="S425" s="910"/>
      <c r="T425" s="637"/>
      <c r="U425" s="631"/>
      <c r="V425" s="631"/>
      <c r="W425" s="631"/>
      <c r="X425" s="631"/>
      <c r="Y425" s="631"/>
      <c r="Z425" s="631"/>
      <c r="AA425" s="631"/>
      <c r="AB425" s="631"/>
      <c r="AC425" s="631"/>
    </row>
    <row r="426" spans="4:29" s="467" customFormat="1" x14ac:dyDescent="0.2">
      <c r="D426" s="637"/>
      <c r="E426" s="631"/>
      <c r="F426" s="631"/>
      <c r="G426" s="631"/>
      <c r="H426" s="631"/>
      <c r="I426" s="631"/>
      <c r="J426" s="631"/>
      <c r="K426" s="631"/>
      <c r="L426" s="637"/>
      <c r="M426" s="910"/>
      <c r="N426" s="910"/>
      <c r="O426" s="910"/>
      <c r="P426" s="910"/>
      <c r="Q426" s="910"/>
      <c r="R426" s="910"/>
      <c r="S426" s="910"/>
      <c r="T426" s="637"/>
      <c r="U426" s="631"/>
      <c r="V426" s="631"/>
      <c r="W426" s="631"/>
      <c r="X426" s="631"/>
      <c r="Y426" s="631"/>
      <c r="Z426" s="631"/>
      <c r="AA426" s="631"/>
      <c r="AB426" s="631"/>
      <c r="AC426" s="631"/>
    </row>
    <row r="427" spans="4:29" s="467" customFormat="1" x14ac:dyDescent="0.2">
      <c r="D427" s="637"/>
      <c r="E427" s="631"/>
      <c r="F427" s="631"/>
      <c r="G427" s="631"/>
      <c r="H427" s="631"/>
      <c r="I427" s="631"/>
      <c r="J427" s="631"/>
      <c r="K427" s="631"/>
      <c r="L427" s="637"/>
      <c r="M427" s="910"/>
      <c r="N427" s="910"/>
      <c r="O427" s="910"/>
      <c r="P427" s="910"/>
      <c r="Q427" s="910"/>
      <c r="R427" s="910"/>
      <c r="S427" s="910"/>
      <c r="T427" s="637"/>
      <c r="U427" s="631"/>
      <c r="V427" s="631"/>
      <c r="W427" s="631"/>
      <c r="X427" s="631"/>
      <c r="Y427" s="631"/>
      <c r="Z427" s="631"/>
      <c r="AA427" s="631"/>
      <c r="AB427" s="631"/>
      <c r="AC427" s="631"/>
    </row>
    <row r="428" spans="4:29" s="467" customFormat="1" x14ac:dyDescent="0.2">
      <c r="D428" s="637"/>
      <c r="E428" s="631"/>
      <c r="F428" s="631"/>
      <c r="G428" s="631"/>
      <c r="H428" s="631"/>
      <c r="I428" s="631"/>
      <c r="J428" s="631"/>
      <c r="K428" s="631"/>
      <c r="L428" s="637"/>
      <c r="M428" s="910"/>
      <c r="N428" s="910"/>
      <c r="O428" s="910"/>
      <c r="P428" s="910"/>
      <c r="Q428" s="910"/>
      <c r="R428" s="910"/>
      <c r="S428" s="910"/>
      <c r="T428" s="637"/>
      <c r="U428" s="631"/>
      <c r="V428" s="631"/>
      <c r="W428" s="631"/>
      <c r="X428" s="631"/>
      <c r="Y428" s="631"/>
      <c r="Z428" s="631"/>
      <c r="AA428" s="631"/>
      <c r="AB428" s="631"/>
      <c r="AC428" s="631"/>
    </row>
    <row r="429" spans="4:29" s="467" customFormat="1" x14ac:dyDescent="0.2">
      <c r="D429" s="637"/>
      <c r="E429" s="631"/>
      <c r="F429" s="631"/>
      <c r="G429" s="631"/>
      <c r="H429" s="631"/>
      <c r="I429" s="631"/>
      <c r="J429" s="631"/>
      <c r="K429" s="631"/>
      <c r="L429" s="637"/>
      <c r="M429" s="910"/>
      <c r="N429" s="910"/>
      <c r="O429" s="910"/>
      <c r="P429" s="910"/>
      <c r="Q429" s="910"/>
      <c r="R429" s="910"/>
      <c r="S429" s="910"/>
      <c r="T429" s="637"/>
      <c r="U429" s="631"/>
      <c r="V429" s="631"/>
      <c r="W429" s="631"/>
      <c r="X429" s="631"/>
      <c r="Y429" s="631"/>
      <c r="Z429" s="631"/>
      <c r="AA429" s="631"/>
      <c r="AB429" s="631"/>
      <c r="AC429" s="631"/>
    </row>
    <row r="430" spans="4:29" s="467" customFormat="1" x14ac:dyDescent="0.2">
      <c r="D430" s="637"/>
      <c r="E430" s="631"/>
      <c r="F430" s="631"/>
      <c r="G430" s="631"/>
      <c r="H430" s="631"/>
      <c r="I430" s="631"/>
      <c r="J430" s="631"/>
      <c r="K430" s="631"/>
      <c r="L430" s="637"/>
      <c r="M430" s="910"/>
      <c r="N430" s="910"/>
      <c r="O430" s="910"/>
      <c r="P430" s="910"/>
      <c r="Q430" s="910"/>
      <c r="R430" s="910"/>
      <c r="S430" s="910"/>
      <c r="T430" s="637"/>
      <c r="U430" s="631"/>
      <c r="V430" s="631"/>
      <c r="W430" s="631"/>
      <c r="X430" s="631"/>
      <c r="Y430" s="631"/>
      <c r="Z430" s="631"/>
      <c r="AA430" s="631"/>
      <c r="AB430" s="631"/>
      <c r="AC430" s="631"/>
    </row>
    <row r="431" spans="4:29" s="467" customFormat="1" x14ac:dyDescent="0.2">
      <c r="D431" s="637"/>
      <c r="E431" s="631"/>
      <c r="F431" s="631"/>
      <c r="G431" s="631"/>
      <c r="H431" s="631"/>
      <c r="I431" s="631"/>
      <c r="J431" s="631"/>
      <c r="K431" s="631"/>
      <c r="L431" s="637"/>
      <c r="M431" s="910"/>
      <c r="N431" s="910"/>
      <c r="O431" s="910"/>
      <c r="P431" s="910"/>
      <c r="Q431" s="910"/>
      <c r="R431" s="910"/>
      <c r="S431" s="910"/>
      <c r="T431" s="637"/>
      <c r="U431" s="631"/>
      <c r="V431" s="631"/>
      <c r="W431" s="631"/>
      <c r="X431" s="631"/>
      <c r="Y431" s="631"/>
      <c r="Z431" s="631"/>
      <c r="AA431" s="631"/>
      <c r="AB431" s="631"/>
      <c r="AC431" s="631"/>
    </row>
    <row r="432" spans="4:29" s="467" customFormat="1" x14ac:dyDescent="0.2">
      <c r="D432" s="637"/>
      <c r="E432" s="631"/>
      <c r="F432" s="631"/>
      <c r="G432" s="631"/>
      <c r="H432" s="631"/>
      <c r="I432" s="631"/>
      <c r="J432" s="631"/>
      <c r="K432" s="631"/>
      <c r="L432" s="637"/>
      <c r="M432" s="910"/>
      <c r="N432" s="910"/>
      <c r="O432" s="910"/>
      <c r="P432" s="910"/>
      <c r="Q432" s="910"/>
      <c r="R432" s="910"/>
      <c r="S432" s="910"/>
      <c r="T432" s="637"/>
      <c r="U432" s="631"/>
      <c r="V432" s="631"/>
      <c r="W432" s="631"/>
      <c r="X432" s="631"/>
      <c r="Y432" s="631"/>
      <c r="Z432" s="631"/>
      <c r="AA432" s="631"/>
      <c r="AB432" s="631"/>
      <c r="AC432" s="631"/>
    </row>
    <row r="433" spans="4:29" s="467" customFormat="1" x14ac:dyDescent="0.2">
      <c r="D433" s="637"/>
      <c r="E433" s="631"/>
      <c r="F433" s="631"/>
      <c r="G433" s="631"/>
      <c r="H433" s="631"/>
      <c r="I433" s="631"/>
      <c r="J433" s="631"/>
      <c r="K433" s="631"/>
      <c r="L433" s="637"/>
      <c r="M433" s="910"/>
      <c r="N433" s="910"/>
      <c r="O433" s="910"/>
      <c r="P433" s="910"/>
      <c r="Q433" s="910"/>
      <c r="R433" s="910"/>
      <c r="S433" s="910"/>
      <c r="T433" s="637"/>
      <c r="U433" s="631"/>
      <c r="V433" s="631"/>
      <c r="W433" s="631"/>
      <c r="X433" s="631"/>
      <c r="Y433" s="631"/>
      <c r="Z433" s="631"/>
      <c r="AA433" s="631"/>
      <c r="AB433" s="631"/>
      <c r="AC433" s="631"/>
    </row>
    <row r="434" spans="4:29" s="467" customFormat="1" x14ac:dyDescent="0.2">
      <c r="D434" s="637"/>
      <c r="E434" s="631"/>
      <c r="F434" s="631"/>
      <c r="G434" s="631"/>
      <c r="H434" s="631"/>
      <c r="I434" s="631"/>
      <c r="J434" s="631"/>
      <c r="K434" s="631"/>
      <c r="L434" s="637"/>
      <c r="M434" s="910"/>
      <c r="N434" s="910"/>
      <c r="O434" s="910"/>
      <c r="P434" s="910"/>
      <c r="Q434" s="910"/>
      <c r="R434" s="910"/>
      <c r="S434" s="910"/>
      <c r="T434" s="637"/>
      <c r="U434" s="631"/>
      <c r="V434" s="631"/>
      <c r="W434" s="631"/>
      <c r="X434" s="631"/>
      <c r="Y434" s="631"/>
      <c r="Z434" s="631"/>
      <c r="AA434" s="631"/>
      <c r="AB434" s="631"/>
      <c r="AC434" s="631"/>
    </row>
    <row r="435" spans="4:29" s="467" customFormat="1" x14ac:dyDescent="0.2">
      <c r="D435" s="637"/>
      <c r="E435" s="631"/>
      <c r="F435" s="631"/>
      <c r="G435" s="631"/>
      <c r="H435" s="631"/>
      <c r="I435" s="631"/>
      <c r="J435" s="631"/>
      <c r="K435" s="631"/>
      <c r="L435" s="637"/>
      <c r="M435" s="910"/>
      <c r="N435" s="910"/>
      <c r="O435" s="910"/>
      <c r="P435" s="910"/>
      <c r="Q435" s="910"/>
      <c r="R435" s="910"/>
      <c r="S435" s="910"/>
      <c r="T435" s="637"/>
      <c r="U435" s="631"/>
      <c r="V435" s="631"/>
      <c r="W435" s="631"/>
      <c r="X435" s="631"/>
      <c r="Y435" s="631"/>
      <c r="Z435" s="631"/>
      <c r="AA435" s="631"/>
      <c r="AB435" s="631"/>
      <c r="AC435" s="631"/>
    </row>
    <row r="436" spans="4:29" s="467" customFormat="1" x14ac:dyDescent="0.2">
      <c r="D436" s="637"/>
      <c r="E436" s="631"/>
      <c r="F436" s="631"/>
      <c r="G436" s="631"/>
      <c r="H436" s="631"/>
      <c r="I436" s="631"/>
      <c r="J436" s="631"/>
      <c r="K436" s="631"/>
      <c r="L436" s="637"/>
      <c r="M436" s="910"/>
      <c r="N436" s="910"/>
      <c r="O436" s="910"/>
      <c r="P436" s="910"/>
      <c r="Q436" s="910"/>
      <c r="R436" s="910"/>
      <c r="S436" s="910"/>
      <c r="T436" s="637"/>
      <c r="U436" s="631"/>
      <c r="V436" s="631"/>
      <c r="W436" s="631"/>
      <c r="X436" s="631"/>
      <c r="Y436" s="631"/>
      <c r="Z436" s="631"/>
      <c r="AA436" s="631"/>
      <c r="AB436" s="631"/>
      <c r="AC436" s="631"/>
    </row>
    <row r="437" spans="4:29" s="467" customFormat="1" x14ac:dyDescent="0.2">
      <c r="D437" s="637"/>
      <c r="E437" s="631"/>
      <c r="F437" s="631"/>
      <c r="G437" s="631"/>
      <c r="H437" s="631"/>
      <c r="I437" s="631"/>
      <c r="J437" s="631"/>
      <c r="K437" s="631"/>
      <c r="L437" s="637"/>
      <c r="M437" s="910"/>
      <c r="N437" s="910"/>
      <c r="O437" s="910"/>
      <c r="P437" s="910"/>
      <c r="Q437" s="910"/>
      <c r="R437" s="910"/>
      <c r="S437" s="910"/>
      <c r="T437" s="637"/>
      <c r="U437" s="631"/>
      <c r="V437" s="631"/>
      <c r="W437" s="631"/>
      <c r="X437" s="631"/>
      <c r="Y437" s="631"/>
      <c r="Z437" s="631"/>
      <c r="AA437" s="631"/>
      <c r="AB437" s="631"/>
      <c r="AC437" s="631"/>
    </row>
    <row r="438" spans="4:29" s="467" customFormat="1" x14ac:dyDescent="0.2">
      <c r="D438" s="637"/>
      <c r="E438" s="631"/>
      <c r="F438" s="631"/>
      <c r="G438" s="631"/>
      <c r="H438" s="631"/>
      <c r="I438" s="631"/>
      <c r="J438" s="631"/>
      <c r="K438" s="631"/>
      <c r="L438" s="637"/>
      <c r="M438" s="910"/>
      <c r="N438" s="910"/>
      <c r="O438" s="910"/>
      <c r="P438" s="910"/>
      <c r="Q438" s="910"/>
      <c r="R438" s="910"/>
      <c r="S438" s="910"/>
      <c r="T438" s="637"/>
      <c r="U438" s="631"/>
      <c r="V438" s="631"/>
      <c r="W438" s="631"/>
      <c r="X438" s="631"/>
      <c r="Y438" s="631"/>
      <c r="Z438" s="631"/>
      <c r="AA438" s="631"/>
      <c r="AB438" s="631"/>
      <c r="AC438" s="631"/>
    </row>
    <row r="439" spans="4:29" s="467" customFormat="1" x14ac:dyDescent="0.2">
      <c r="D439" s="637"/>
      <c r="E439" s="631"/>
      <c r="F439" s="631"/>
      <c r="G439" s="631"/>
      <c r="H439" s="631"/>
      <c r="I439" s="631"/>
      <c r="J439" s="631"/>
      <c r="K439" s="631"/>
      <c r="L439" s="637"/>
      <c r="M439" s="910"/>
      <c r="N439" s="910"/>
      <c r="O439" s="910"/>
      <c r="P439" s="910"/>
      <c r="Q439" s="910"/>
      <c r="R439" s="910"/>
      <c r="S439" s="910"/>
      <c r="T439" s="637"/>
      <c r="U439" s="631"/>
      <c r="V439" s="631"/>
      <c r="W439" s="631"/>
      <c r="X439" s="631"/>
      <c r="Y439" s="631"/>
      <c r="Z439" s="631"/>
      <c r="AA439" s="631"/>
      <c r="AB439" s="631"/>
      <c r="AC439" s="631"/>
    </row>
    <row r="440" spans="4:29" s="467" customFormat="1" x14ac:dyDescent="0.2">
      <c r="D440" s="637"/>
      <c r="E440" s="631"/>
      <c r="F440" s="631"/>
      <c r="G440" s="631"/>
      <c r="H440" s="631"/>
      <c r="I440" s="631"/>
      <c r="J440" s="631"/>
      <c r="K440" s="631"/>
      <c r="L440" s="637"/>
      <c r="M440" s="910"/>
      <c r="N440" s="910"/>
      <c r="O440" s="910"/>
      <c r="P440" s="910"/>
      <c r="Q440" s="910"/>
      <c r="R440" s="910"/>
      <c r="S440" s="910"/>
      <c r="T440" s="637"/>
      <c r="U440" s="631"/>
      <c r="V440" s="631"/>
      <c r="W440" s="631"/>
      <c r="X440" s="631"/>
      <c r="Y440" s="631"/>
      <c r="Z440" s="631"/>
      <c r="AA440" s="631"/>
      <c r="AB440" s="631"/>
      <c r="AC440" s="631"/>
    </row>
    <row r="441" spans="4:29" s="467" customFormat="1" x14ac:dyDescent="0.2">
      <c r="D441" s="637"/>
      <c r="E441" s="631"/>
      <c r="F441" s="631"/>
      <c r="G441" s="631"/>
      <c r="H441" s="631"/>
      <c r="I441" s="631"/>
      <c r="J441" s="631"/>
      <c r="K441" s="631"/>
      <c r="L441" s="637"/>
      <c r="M441" s="910"/>
      <c r="N441" s="910"/>
      <c r="O441" s="910"/>
      <c r="P441" s="910"/>
      <c r="Q441" s="910"/>
      <c r="R441" s="910"/>
      <c r="S441" s="910"/>
      <c r="T441" s="637"/>
      <c r="U441" s="631"/>
      <c r="V441" s="631"/>
      <c r="W441" s="631"/>
      <c r="X441" s="631"/>
      <c r="Y441" s="631"/>
      <c r="Z441" s="631"/>
      <c r="AA441" s="631"/>
      <c r="AB441" s="631"/>
      <c r="AC441" s="631"/>
    </row>
    <row r="442" spans="4:29" s="467" customFormat="1" x14ac:dyDescent="0.2">
      <c r="D442" s="637"/>
      <c r="E442" s="631"/>
      <c r="F442" s="631"/>
      <c r="G442" s="631"/>
      <c r="H442" s="631"/>
      <c r="I442" s="631"/>
      <c r="J442" s="631"/>
      <c r="K442" s="631"/>
      <c r="L442" s="637"/>
      <c r="M442" s="910"/>
      <c r="N442" s="910"/>
      <c r="O442" s="910"/>
      <c r="P442" s="910"/>
      <c r="Q442" s="910"/>
      <c r="R442" s="910"/>
      <c r="S442" s="910"/>
      <c r="T442" s="637"/>
      <c r="U442" s="631"/>
      <c r="V442" s="631"/>
      <c r="W442" s="631"/>
      <c r="X442" s="631"/>
      <c r="Y442" s="631"/>
      <c r="Z442" s="631"/>
      <c r="AA442" s="631"/>
      <c r="AB442" s="631"/>
      <c r="AC442" s="631"/>
    </row>
    <row r="443" spans="4:29" s="467" customFormat="1" x14ac:dyDescent="0.2">
      <c r="D443" s="637"/>
      <c r="E443" s="631"/>
      <c r="F443" s="631"/>
      <c r="G443" s="631"/>
      <c r="H443" s="631"/>
      <c r="I443" s="631"/>
      <c r="J443" s="631"/>
      <c r="K443" s="631"/>
      <c r="L443" s="637"/>
      <c r="M443" s="910"/>
      <c r="N443" s="910"/>
      <c r="O443" s="910"/>
      <c r="P443" s="910"/>
      <c r="Q443" s="910"/>
      <c r="R443" s="910"/>
      <c r="S443" s="910"/>
      <c r="T443" s="637"/>
      <c r="U443" s="631"/>
      <c r="V443" s="631"/>
      <c r="W443" s="631"/>
      <c r="X443" s="631"/>
      <c r="Y443" s="631"/>
      <c r="Z443" s="631"/>
      <c r="AA443" s="631"/>
      <c r="AB443" s="631"/>
      <c r="AC443" s="631"/>
    </row>
    <row r="444" spans="4:29" s="467" customFormat="1" x14ac:dyDescent="0.2">
      <c r="D444" s="637"/>
      <c r="E444" s="631"/>
      <c r="F444" s="631"/>
      <c r="G444" s="631"/>
      <c r="H444" s="631"/>
      <c r="I444" s="631"/>
      <c r="J444" s="631"/>
      <c r="K444" s="631"/>
      <c r="L444" s="637"/>
      <c r="M444" s="910"/>
      <c r="N444" s="910"/>
      <c r="O444" s="910"/>
      <c r="P444" s="910"/>
      <c r="Q444" s="910"/>
      <c r="R444" s="910"/>
      <c r="S444" s="910"/>
      <c r="T444" s="637"/>
      <c r="U444" s="631"/>
      <c r="V444" s="631"/>
      <c r="W444" s="631"/>
      <c r="X444" s="631"/>
      <c r="Y444" s="631"/>
      <c r="Z444" s="631"/>
      <c r="AA444" s="631"/>
      <c r="AB444" s="631"/>
      <c r="AC444" s="631"/>
    </row>
    <row r="445" spans="4:29" s="467" customFormat="1" x14ac:dyDescent="0.2">
      <c r="D445" s="637"/>
      <c r="E445" s="631"/>
      <c r="F445" s="631"/>
      <c r="G445" s="631"/>
      <c r="H445" s="631"/>
      <c r="I445" s="631"/>
      <c r="J445" s="631"/>
      <c r="K445" s="631"/>
      <c r="L445" s="637"/>
      <c r="M445" s="910"/>
      <c r="N445" s="910"/>
      <c r="O445" s="910"/>
      <c r="P445" s="910"/>
      <c r="Q445" s="910"/>
      <c r="R445" s="910"/>
      <c r="S445" s="910"/>
      <c r="T445" s="637"/>
      <c r="U445" s="631"/>
      <c r="V445" s="631"/>
      <c r="W445" s="631"/>
      <c r="X445" s="631"/>
      <c r="Y445" s="631"/>
      <c r="Z445" s="631"/>
      <c r="AA445" s="631"/>
      <c r="AB445" s="631"/>
      <c r="AC445" s="631"/>
    </row>
    <row r="446" spans="4:29" s="467" customFormat="1" x14ac:dyDescent="0.2">
      <c r="D446" s="637"/>
      <c r="E446" s="631"/>
      <c r="F446" s="631"/>
      <c r="G446" s="631"/>
      <c r="H446" s="631"/>
      <c r="I446" s="631"/>
      <c r="J446" s="631"/>
      <c r="K446" s="631"/>
      <c r="L446" s="637"/>
      <c r="M446" s="910"/>
      <c r="N446" s="910"/>
      <c r="O446" s="910"/>
      <c r="P446" s="910"/>
      <c r="Q446" s="910"/>
      <c r="R446" s="910"/>
      <c r="S446" s="910"/>
      <c r="T446" s="637"/>
      <c r="U446" s="631"/>
      <c r="V446" s="631"/>
      <c r="W446" s="631"/>
      <c r="X446" s="631"/>
      <c r="Y446" s="631"/>
      <c r="Z446" s="631"/>
      <c r="AA446" s="631"/>
      <c r="AB446" s="631"/>
      <c r="AC446" s="631"/>
    </row>
    <row r="447" spans="4:29" s="467" customFormat="1" x14ac:dyDescent="0.2">
      <c r="D447" s="637"/>
      <c r="E447" s="631"/>
      <c r="F447" s="631"/>
      <c r="G447" s="631"/>
      <c r="H447" s="631"/>
      <c r="I447" s="631"/>
      <c r="J447" s="631"/>
      <c r="K447" s="631"/>
      <c r="L447" s="637"/>
      <c r="M447" s="910"/>
      <c r="N447" s="910"/>
      <c r="O447" s="910"/>
      <c r="P447" s="910"/>
      <c r="Q447" s="910"/>
      <c r="R447" s="910"/>
      <c r="S447" s="910"/>
      <c r="T447" s="637"/>
      <c r="U447" s="631"/>
      <c r="V447" s="631"/>
      <c r="W447" s="631"/>
      <c r="X447" s="631"/>
      <c r="Y447" s="631"/>
      <c r="Z447" s="631"/>
      <c r="AA447" s="631"/>
      <c r="AB447" s="631"/>
      <c r="AC447" s="631"/>
    </row>
    <row r="448" spans="4:29" s="467" customFormat="1" x14ac:dyDescent="0.2">
      <c r="D448" s="637"/>
      <c r="E448" s="631"/>
      <c r="F448" s="631"/>
      <c r="G448" s="631"/>
      <c r="H448" s="631"/>
      <c r="I448" s="631"/>
      <c r="J448" s="631"/>
      <c r="K448" s="631"/>
      <c r="L448" s="637"/>
      <c r="M448" s="910"/>
      <c r="N448" s="910"/>
      <c r="O448" s="910"/>
      <c r="P448" s="910"/>
      <c r="Q448" s="910"/>
      <c r="R448" s="910"/>
      <c r="S448" s="910"/>
      <c r="T448" s="637"/>
      <c r="U448" s="631"/>
      <c r="V448" s="631"/>
      <c r="W448" s="631"/>
      <c r="X448" s="631"/>
      <c r="Y448" s="631"/>
      <c r="Z448" s="631"/>
      <c r="AA448" s="631"/>
      <c r="AB448" s="631"/>
      <c r="AC448" s="631"/>
    </row>
    <row r="449" spans="4:29" s="467" customFormat="1" x14ac:dyDescent="0.2">
      <c r="D449" s="637"/>
      <c r="E449" s="631"/>
      <c r="F449" s="631"/>
      <c r="G449" s="631"/>
      <c r="H449" s="631"/>
      <c r="I449" s="631"/>
      <c r="J449" s="631"/>
      <c r="K449" s="631"/>
      <c r="L449" s="637"/>
      <c r="M449" s="910"/>
      <c r="N449" s="910"/>
      <c r="O449" s="910"/>
      <c r="P449" s="910"/>
      <c r="Q449" s="910"/>
      <c r="R449" s="910"/>
      <c r="S449" s="910"/>
      <c r="T449" s="637"/>
      <c r="U449" s="631"/>
      <c r="V449" s="631"/>
      <c r="W449" s="631"/>
      <c r="X449" s="631"/>
      <c r="Y449" s="631"/>
      <c r="Z449" s="631"/>
      <c r="AA449" s="631"/>
      <c r="AB449" s="631"/>
      <c r="AC449" s="631"/>
    </row>
    <row r="450" spans="4:29" s="467" customFormat="1" x14ac:dyDescent="0.2">
      <c r="D450" s="637"/>
      <c r="E450" s="631"/>
      <c r="F450" s="631"/>
      <c r="G450" s="631"/>
      <c r="H450" s="631"/>
      <c r="I450" s="631"/>
      <c r="J450" s="631"/>
      <c r="K450" s="631"/>
      <c r="L450" s="637"/>
      <c r="M450" s="910"/>
      <c r="N450" s="910"/>
      <c r="O450" s="910"/>
      <c r="P450" s="910"/>
      <c r="Q450" s="910"/>
      <c r="R450" s="910"/>
      <c r="S450" s="910"/>
      <c r="T450" s="637"/>
      <c r="U450" s="631"/>
      <c r="V450" s="631"/>
      <c r="W450" s="631"/>
      <c r="X450" s="631"/>
      <c r="Y450" s="631"/>
      <c r="Z450" s="631"/>
      <c r="AA450" s="631"/>
      <c r="AB450" s="631"/>
      <c r="AC450" s="631"/>
    </row>
    <row r="451" spans="4:29" s="467" customFormat="1" x14ac:dyDescent="0.2">
      <c r="D451" s="637"/>
      <c r="E451" s="631"/>
      <c r="F451" s="631"/>
      <c r="G451" s="631"/>
      <c r="H451" s="631"/>
      <c r="I451" s="631"/>
      <c r="J451" s="631"/>
      <c r="K451" s="631"/>
      <c r="L451" s="637"/>
      <c r="M451" s="910"/>
      <c r="N451" s="910"/>
      <c r="O451" s="910"/>
      <c r="P451" s="910"/>
      <c r="Q451" s="910"/>
      <c r="R451" s="910"/>
      <c r="S451" s="910"/>
      <c r="T451" s="637"/>
      <c r="U451" s="631"/>
      <c r="V451" s="631"/>
      <c r="W451" s="631"/>
      <c r="X451" s="631"/>
      <c r="Y451" s="631"/>
      <c r="Z451" s="631"/>
      <c r="AA451" s="631"/>
      <c r="AB451" s="631"/>
      <c r="AC451" s="631"/>
    </row>
    <row r="452" spans="4:29" s="467" customFormat="1" x14ac:dyDescent="0.2">
      <c r="D452" s="637"/>
      <c r="E452" s="631"/>
      <c r="F452" s="631"/>
      <c r="G452" s="631"/>
      <c r="H452" s="631"/>
      <c r="I452" s="631"/>
      <c r="J452" s="631"/>
      <c r="K452" s="631"/>
      <c r="L452" s="637"/>
      <c r="M452" s="910"/>
      <c r="N452" s="910"/>
      <c r="O452" s="910"/>
      <c r="P452" s="910"/>
      <c r="Q452" s="910"/>
      <c r="R452" s="910"/>
      <c r="S452" s="910"/>
      <c r="T452" s="637"/>
      <c r="U452" s="631"/>
      <c r="V452" s="631"/>
      <c r="W452" s="631"/>
      <c r="X452" s="631"/>
      <c r="Y452" s="631"/>
      <c r="Z452" s="631"/>
      <c r="AA452" s="631"/>
      <c r="AB452" s="631"/>
      <c r="AC452" s="631"/>
    </row>
    <row r="453" spans="4:29" s="467" customFormat="1" x14ac:dyDescent="0.2">
      <c r="D453" s="637"/>
      <c r="E453" s="631"/>
      <c r="F453" s="631"/>
      <c r="G453" s="631"/>
      <c r="H453" s="631"/>
      <c r="I453" s="631"/>
      <c r="J453" s="631"/>
      <c r="K453" s="631"/>
      <c r="L453" s="637"/>
      <c r="M453" s="910"/>
      <c r="N453" s="910"/>
      <c r="O453" s="910"/>
      <c r="P453" s="910"/>
      <c r="Q453" s="910"/>
      <c r="R453" s="910"/>
      <c r="S453" s="910"/>
      <c r="T453" s="637"/>
      <c r="U453" s="631"/>
      <c r="V453" s="631"/>
      <c r="W453" s="631"/>
      <c r="X453" s="631"/>
      <c r="Y453" s="631"/>
      <c r="Z453" s="631"/>
      <c r="AA453" s="631"/>
      <c r="AB453" s="631"/>
      <c r="AC453" s="631"/>
    </row>
    <row r="454" spans="4:29" s="467" customFormat="1" x14ac:dyDescent="0.2">
      <c r="D454" s="637"/>
      <c r="E454" s="631"/>
      <c r="F454" s="631"/>
      <c r="G454" s="631"/>
      <c r="H454" s="631"/>
      <c r="I454" s="631"/>
      <c r="J454" s="631"/>
      <c r="K454" s="631"/>
      <c r="L454" s="637"/>
      <c r="M454" s="910"/>
      <c r="N454" s="910"/>
      <c r="O454" s="910"/>
      <c r="P454" s="910"/>
      <c r="Q454" s="910"/>
      <c r="R454" s="910"/>
      <c r="S454" s="910"/>
      <c r="T454" s="637"/>
      <c r="U454" s="631"/>
      <c r="V454" s="631"/>
      <c r="W454" s="631"/>
      <c r="X454" s="631"/>
      <c r="Y454" s="631"/>
      <c r="Z454" s="631"/>
      <c r="AA454" s="631"/>
      <c r="AB454" s="631"/>
      <c r="AC454" s="631"/>
    </row>
    <row r="455" spans="4:29" s="467" customFormat="1" x14ac:dyDescent="0.2">
      <c r="D455" s="637"/>
      <c r="E455" s="631"/>
      <c r="F455" s="631"/>
      <c r="G455" s="631"/>
      <c r="H455" s="631"/>
      <c r="I455" s="631"/>
      <c r="J455" s="631"/>
      <c r="K455" s="631"/>
      <c r="L455" s="637"/>
      <c r="M455" s="910"/>
      <c r="N455" s="910"/>
      <c r="O455" s="910"/>
      <c r="P455" s="910"/>
      <c r="Q455" s="910"/>
      <c r="R455" s="910"/>
      <c r="S455" s="910"/>
      <c r="T455" s="637"/>
      <c r="U455" s="631"/>
      <c r="V455" s="631"/>
      <c r="W455" s="631"/>
      <c r="X455" s="631"/>
      <c r="Y455" s="631"/>
      <c r="Z455" s="631"/>
      <c r="AA455" s="631"/>
      <c r="AB455" s="631"/>
      <c r="AC455" s="631"/>
    </row>
    <row r="456" spans="4:29" s="467" customFormat="1" x14ac:dyDescent="0.2">
      <c r="D456" s="637"/>
      <c r="E456" s="631"/>
      <c r="F456" s="631"/>
      <c r="G456" s="631"/>
      <c r="H456" s="631"/>
      <c r="I456" s="631"/>
      <c r="J456" s="631"/>
      <c r="K456" s="631"/>
      <c r="L456" s="637"/>
      <c r="M456" s="910"/>
      <c r="N456" s="910"/>
      <c r="O456" s="910"/>
      <c r="P456" s="910"/>
      <c r="Q456" s="910"/>
      <c r="R456" s="910"/>
      <c r="S456" s="910"/>
      <c r="T456" s="637"/>
      <c r="U456" s="631"/>
      <c r="V456" s="631"/>
      <c r="W456" s="631"/>
      <c r="X456" s="631"/>
      <c r="Y456" s="631"/>
      <c r="Z456" s="631"/>
      <c r="AA456" s="631"/>
      <c r="AB456" s="631"/>
      <c r="AC456" s="631"/>
    </row>
    <row r="457" spans="4:29" s="467" customFormat="1" x14ac:dyDescent="0.2">
      <c r="D457" s="637"/>
      <c r="E457" s="631"/>
      <c r="F457" s="631"/>
      <c r="G457" s="631"/>
      <c r="H457" s="631"/>
      <c r="I457" s="631"/>
      <c r="J457" s="631"/>
      <c r="K457" s="631"/>
      <c r="L457" s="637"/>
      <c r="M457" s="910"/>
      <c r="N457" s="910"/>
      <c r="O457" s="910"/>
      <c r="P457" s="910"/>
      <c r="Q457" s="910"/>
      <c r="R457" s="910"/>
      <c r="S457" s="910"/>
      <c r="T457" s="637"/>
      <c r="U457" s="631"/>
      <c r="V457" s="631"/>
      <c r="W457" s="631"/>
      <c r="X457" s="631"/>
      <c r="Y457" s="631"/>
      <c r="Z457" s="631"/>
      <c r="AA457" s="631"/>
      <c r="AB457" s="631"/>
      <c r="AC457" s="631"/>
    </row>
    <row r="458" spans="4:29" s="467" customFormat="1" x14ac:dyDescent="0.2">
      <c r="D458" s="637"/>
      <c r="E458" s="631"/>
      <c r="F458" s="631"/>
      <c r="G458" s="631"/>
      <c r="H458" s="631"/>
      <c r="I458" s="631"/>
      <c r="J458" s="631"/>
      <c r="K458" s="631"/>
      <c r="L458" s="637"/>
      <c r="M458" s="910"/>
      <c r="N458" s="910"/>
      <c r="O458" s="910"/>
      <c r="P458" s="910"/>
      <c r="Q458" s="910"/>
      <c r="R458" s="910"/>
      <c r="S458" s="910"/>
      <c r="T458" s="637"/>
      <c r="U458" s="631"/>
      <c r="V458" s="631"/>
      <c r="W458" s="631"/>
      <c r="X458" s="631"/>
      <c r="Y458" s="631"/>
      <c r="Z458" s="631"/>
      <c r="AA458" s="631"/>
      <c r="AB458" s="631"/>
      <c r="AC458" s="631"/>
    </row>
    <row r="459" spans="4:29" s="467" customFormat="1" x14ac:dyDescent="0.2">
      <c r="D459" s="637"/>
      <c r="E459" s="631"/>
      <c r="F459" s="631"/>
      <c r="G459" s="631"/>
      <c r="H459" s="631"/>
      <c r="I459" s="631"/>
      <c r="J459" s="631"/>
      <c r="K459" s="631"/>
      <c r="L459" s="637"/>
      <c r="M459" s="910"/>
      <c r="N459" s="910"/>
      <c r="O459" s="910"/>
      <c r="P459" s="910"/>
      <c r="Q459" s="910"/>
      <c r="R459" s="910"/>
      <c r="S459" s="910"/>
      <c r="T459" s="637"/>
      <c r="U459" s="631"/>
      <c r="V459" s="631"/>
      <c r="W459" s="631"/>
      <c r="X459" s="631"/>
      <c r="Y459" s="631"/>
      <c r="Z459" s="631"/>
      <c r="AA459" s="631"/>
      <c r="AB459" s="631"/>
      <c r="AC459" s="631"/>
    </row>
    <row r="460" spans="4:29" s="467" customFormat="1" x14ac:dyDescent="0.2">
      <c r="D460" s="637"/>
      <c r="E460" s="631"/>
      <c r="F460" s="631"/>
      <c r="G460" s="631"/>
      <c r="H460" s="631"/>
      <c r="I460" s="631"/>
      <c r="J460" s="631"/>
      <c r="K460" s="631"/>
      <c r="L460" s="637"/>
      <c r="M460" s="910"/>
      <c r="N460" s="910"/>
      <c r="O460" s="910"/>
      <c r="P460" s="910"/>
      <c r="Q460" s="910"/>
      <c r="R460" s="910"/>
      <c r="S460" s="910"/>
      <c r="T460" s="637"/>
      <c r="U460" s="631"/>
      <c r="V460" s="631"/>
      <c r="W460" s="631"/>
      <c r="X460" s="631"/>
      <c r="Y460" s="631"/>
      <c r="Z460" s="631"/>
      <c r="AA460" s="631"/>
      <c r="AB460" s="631"/>
      <c r="AC460" s="631"/>
    </row>
    <row r="461" spans="4:29" s="467" customFormat="1" x14ac:dyDescent="0.2">
      <c r="D461" s="637"/>
      <c r="E461" s="631"/>
      <c r="F461" s="631"/>
      <c r="G461" s="631"/>
      <c r="H461" s="631"/>
      <c r="I461" s="631"/>
      <c r="J461" s="631"/>
      <c r="K461" s="631"/>
      <c r="L461" s="637"/>
      <c r="M461" s="910"/>
      <c r="N461" s="910"/>
      <c r="O461" s="910"/>
      <c r="P461" s="910"/>
      <c r="Q461" s="910"/>
      <c r="R461" s="910"/>
      <c r="S461" s="910"/>
      <c r="T461" s="637"/>
      <c r="U461" s="631"/>
      <c r="V461" s="631"/>
      <c r="W461" s="631"/>
      <c r="X461" s="631"/>
      <c r="Y461" s="631"/>
      <c r="Z461" s="631"/>
      <c r="AA461" s="631"/>
      <c r="AB461" s="631"/>
      <c r="AC461" s="631"/>
    </row>
    <row r="462" spans="4:29" s="467" customFormat="1" x14ac:dyDescent="0.2">
      <c r="D462" s="637"/>
      <c r="E462" s="631"/>
      <c r="F462" s="631"/>
      <c r="G462" s="631"/>
      <c r="H462" s="631"/>
      <c r="I462" s="631"/>
      <c r="J462" s="631"/>
      <c r="K462" s="631"/>
      <c r="L462" s="637"/>
      <c r="M462" s="910"/>
      <c r="N462" s="910"/>
      <c r="O462" s="910"/>
      <c r="P462" s="910"/>
      <c r="Q462" s="910"/>
      <c r="R462" s="910"/>
      <c r="S462" s="910"/>
      <c r="T462" s="637"/>
      <c r="U462" s="631"/>
      <c r="V462" s="631"/>
      <c r="W462" s="631"/>
      <c r="X462" s="631"/>
      <c r="Y462" s="631"/>
      <c r="Z462" s="631"/>
      <c r="AA462" s="631"/>
      <c r="AB462" s="631"/>
      <c r="AC462" s="631"/>
    </row>
    <row r="463" spans="4:29" s="467" customFormat="1" x14ac:dyDescent="0.2">
      <c r="D463" s="637"/>
      <c r="E463" s="631"/>
      <c r="F463" s="631"/>
      <c r="G463" s="631"/>
      <c r="H463" s="631"/>
      <c r="I463" s="631"/>
      <c r="J463" s="631"/>
      <c r="K463" s="631"/>
      <c r="L463" s="637"/>
      <c r="M463" s="910"/>
      <c r="N463" s="910"/>
      <c r="O463" s="910"/>
      <c r="P463" s="910"/>
      <c r="Q463" s="910"/>
      <c r="R463" s="910"/>
      <c r="S463" s="910"/>
      <c r="T463" s="637"/>
      <c r="U463" s="631"/>
      <c r="V463" s="631"/>
      <c r="W463" s="631"/>
      <c r="X463" s="631"/>
      <c r="Y463" s="631"/>
      <c r="Z463" s="631"/>
      <c r="AA463" s="631"/>
      <c r="AB463" s="631"/>
      <c r="AC463" s="631"/>
    </row>
    <row r="464" spans="4:29" s="467" customFormat="1" x14ac:dyDescent="0.2">
      <c r="D464" s="637"/>
      <c r="E464" s="631"/>
      <c r="F464" s="631"/>
      <c r="G464" s="631"/>
      <c r="H464" s="631"/>
      <c r="I464" s="631"/>
      <c r="J464" s="631"/>
      <c r="K464" s="631"/>
      <c r="L464" s="637"/>
      <c r="M464" s="910"/>
      <c r="N464" s="910"/>
      <c r="O464" s="910"/>
      <c r="P464" s="910"/>
      <c r="Q464" s="910"/>
      <c r="R464" s="910"/>
      <c r="S464" s="910"/>
      <c r="T464" s="637"/>
      <c r="U464" s="631"/>
      <c r="V464" s="631"/>
      <c r="W464" s="631"/>
      <c r="X464" s="631"/>
      <c r="Y464" s="631"/>
      <c r="Z464" s="631"/>
      <c r="AA464" s="631"/>
      <c r="AB464" s="631"/>
      <c r="AC464" s="631"/>
    </row>
    <row r="465" spans="4:29" s="467" customFormat="1" x14ac:dyDescent="0.2">
      <c r="D465" s="637"/>
      <c r="E465" s="631"/>
      <c r="F465" s="631"/>
      <c r="G465" s="631"/>
      <c r="H465" s="631"/>
      <c r="I465" s="631"/>
      <c r="J465" s="631"/>
      <c r="K465" s="631"/>
      <c r="L465" s="637"/>
      <c r="M465" s="910"/>
      <c r="N465" s="910"/>
      <c r="O465" s="910"/>
      <c r="P465" s="910"/>
      <c r="Q465" s="910"/>
      <c r="R465" s="910"/>
      <c r="S465" s="910"/>
      <c r="T465" s="637"/>
      <c r="U465" s="631"/>
      <c r="V465" s="631"/>
      <c r="W465" s="631"/>
      <c r="X465" s="631"/>
      <c r="Y465" s="631"/>
      <c r="Z465" s="631"/>
      <c r="AA465" s="631"/>
      <c r="AB465" s="631"/>
      <c r="AC465" s="631"/>
    </row>
    <row r="466" spans="4:29" s="467" customFormat="1" x14ac:dyDescent="0.2">
      <c r="D466" s="637"/>
      <c r="E466" s="631"/>
      <c r="F466" s="631"/>
      <c r="G466" s="631"/>
      <c r="H466" s="631"/>
      <c r="I466" s="631"/>
      <c r="J466" s="631"/>
      <c r="K466" s="631"/>
      <c r="L466" s="637"/>
      <c r="M466" s="910"/>
      <c r="N466" s="910"/>
      <c r="O466" s="910"/>
      <c r="P466" s="910"/>
      <c r="Q466" s="910"/>
      <c r="R466" s="910"/>
      <c r="S466" s="910"/>
      <c r="T466" s="637"/>
      <c r="U466" s="631"/>
      <c r="V466" s="631"/>
      <c r="W466" s="631"/>
      <c r="X466" s="631"/>
      <c r="Y466" s="631"/>
      <c r="Z466" s="631"/>
      <c r="AA466" s="631"/>
      <c r="AB466" s="631"/>
      <c r="AC466" s="631"/>
    </row>
    <row r="467" spans="4:29" s="467" customFormat="1" x14ac:dyDescent="0.2">
      <c r="D467" s="637"/>
      <c r="E467" s="631"/>
      <c r="F467" s="631"/>
      <c r="G467" s="631"/>
      <c r="H467" s="631"/>
      <c r="I467" s="631"/>
      <c r="J467" s="631"/>
      <c r="K467" s="631"/>
      <c r="L467" s="637"/>
      <c r="M467" s="910"/>
      <c r="N467" s="910"/>
      <c r="O467" s="910"/>
      <c r="P467" s="910"/>
      <c r="Q467" s="910"/>
      <c r="R467" s="910"/>
      <c r="S467" s="910"/>
      <c r="T467" s="637"/>
      <c r="U467" s="631"/>
      <c r="V467" s="631"/>
      <c r="W467" s="631"/>
      <c r="X467" s="631"/>
      <c r="Y467" s="631"/>
      <c r="Z467" s="631"/>
      <c r="AA467" s="631"/>
      <c r="AB467" s="631"/>
      <c r="AC467" s="631"/>
    </row>
    <row r="468" spans="4:29" s="467" customFormat="1" x14ac:dyDescent="0.2">
      <c r="D468" s="637"/>
      <c r="E468" s="631"/>
      <c r="F468" s="631"/>
      <c r="G468" s="631"/>
      <c r="H468" s="631"/>
      <c r="I468" s="631"/>
      <c r="J468" s="631"/>
      <c r="K468" s="631"/>
      <c r="L468" s="637"/>
      <c r="M468" s="910"/>
      <c r="N468" s="910"/>
      <c r="O468" s="910"/>
      <c r="P468" s="910"/>
      <c r="Q468" s="910"/>
      <c r="R468" s="910"/>
      <c r="S468" s="910"/>
      <c r="T468" s="637"/>
      <c r="U468" s="631"/>
      <c r="V468" s="631"/>
      <c r="W468" s="631"/>
      <c r="X468" s="631"/>
      <c r="Y468" s="631"/>
      <c r="Z468" s="631"/>
      <c r="AA468" s="631"/>
      <c r="AB468" s="631"/>
      <c r="AC468" s="631"/>
    </row>
    <row r="469" spans="4:29" s="467" customFormat="1" x14ac:dyDescent="0.2">
      <c r="D469" s="637"/>
      <c r="E469" s="631"/>
      <c r="F469" s="631"/>
      <c r="G469" s="631"/>
      <c r="H469" s="631"/>
      <c r="I469" s="631"/>
      <c r="J469" s="631"/>
      <c r="K469" s="631"/>
      <c r="L469" s="637"/>
      <c r="M469" s="910"/>
      <c r="N469" s="910"/>
      <c r="O469" s="910"/>
      <c r="P469" s="910"/>
      <c r="Q469" s="910"/>
      <c r="R469" s="910"/>
      <c r="S469" s="910"/>
      <c r="T469" s="637"/>
      <c r="U469" s="631"/>
      <c r="V469" s="631"/>
      <c r="W469" s="631"/>
      <c r="X469" s="631"/>
      <c r="Y469" s="631"/>
      <c r="Z469" s="631"/>
      <c r="AA469" s="631"/>
      <c r="AB469" s="631"/>
      <c r="AC469" s="631"/>
    </row>
    <row r="470" spans="4:29" s="467" customFormat="1" x14ac:dyDescent="0.2">
      <c r="D470" s="637"/>
      <c r="E470" s="631"/>
      <c r="F470" s="631"/>
      <c r="G470" s="631"/>
      <c r="H470" s="631"/>
      <c r="I470" s="631"/>
      <c r="J470" s="631"/>
      <c r="K470" s="631"/>
      <c r="L470" s="637"/>
      <c r="M470" s="910"/>
      <c r="N470" s="910"/>
      <c r="O470" s="910"/>
      <c r="P470" s="910"/>
      <c r="Q470" s="910"/>
      <c r="R470" s="910"/>
      <c r="S470" s="910"/>
      <c r="T470" s="637"/>
      <c r="U470" s="631"/>
      <c r="V470" s="631"/>
      <c r="W470" s="631"/>
      <c r="X470" s="631"/>
      <c r="Y470" s="631"/>
      <c r="Z470" s="631"/>
      <c r="AA470" s="631"/>
      <c r="AB470" s="631"/>
      <c r="AC470" s="631"/>
    </row>
    <row r="471" spans="4:29" s="467" customFormat="1" x14ac:dyDescent="0.2">
      <c r="D471" s="637"/>
      <c r="E471" s="631"/>
      <c r="F471" s="631"/>
      <c r="G471" s="631"/>
      <c r="H471" s="631"/>
      <c r="I471" s="631"/>
      <c r="J471" s="631"/>
      <c r="K471" s="631"/>
      <c r="L471" s="637"/>
      <c r="M471" s="910"/>
      <c r="N471" s="910"/>
      <c r="O471" s="910"/>
      <c r="P471" s="910"/>
      <c r="Q471" s="910"/>
      <c r="R471" s="910"/>
      <c r="S471" s="910"/>
      <c r="T471" s="637"/>
      <c r="U471" s="631"/>
      <c r="V471" s="631"/>
      <c r="W471" s="631"/>
      <c r="X471" s="631"/>
      <c r="Y471" s="631"/>
      <c r="Z471" s="631"/>
      <c r="AA471" s="631"/>
      <c r="AB471" s="631"/>
      <c r="AC471" s="631"/>
    </row>
    <row r="472" spans="4:29" s="467" customFormat="1" x14ac:dyDescent="0.2">
      <c r="D472" s="637"/>
      <c r="E472" s="631"/>
      <c r="F472" s="631"/>
      <c r="G472" s="631"/>
      <c r="H472" s="631"/>
      <c r="I472" s="631"/>
      <c r="J472" s="631"/>
      <c r="K472" s="631"/>
      <c r="L472" s="637"/>
      <c r="M472" s="910"/>
      <c r="N472" s="910"/>
      <c r="O472" s="910"/>
      <c r="P472" s="910"/>
      <c r="Q472" s="910"/>
      <c r="R472" s="910"/>
      <c r="S472" s="910"/>
      <c r="T472" s="637"/>
      <c r="U472" s="631"/>
      <c r="V472" s="631"/>
      <c r="W472" s="631"/>
      <c r="X472" s="631"/>
      <c r="Y472" s="631"/>
      <c r="Z472" s="631"/>
      <c r="AA472" s="631"/>
      <c r="AB472" s="631"/>
      <c r="AC472" s="631"/>
    </row>
    <row r="473" spans="4:29" s="467" customFormat="1" x14ac:dyDescent="0.2">
      <c r="D473" s="637"/>
      <c r="E473" s="631"/>
      <c r="F473" s="631"/>
      <c r="G473" s="631"/>
      <c r="H473" s="631"/>
      <c r="I473" s="631"/>
      <c r="J473" s="631"/>
      <c r="K473" s="631"/>
      <c r="L473" s="637"/>
      <c r="M473" s="910"/>
      <c r="N473" s="910"/>
      <c r="O473" s="910"/>
      <c r="P473" s="910"/>
      <c r="Q473" s="910"/>
      <c r="R473" s="910"/>
      <c r="S473" s="910"/>
      <c r="T473" s="637"/>
      <c r="U473" s="631"/>
      <c r="V473" s="631"/>
      <c r="W473" s="631"/>
      <c r="X473" s="631"/>
      <c r="Y473" s="631"/>
      <c r="Z473" s="631"/>
      <c r="AA473" s="631"/>
      <c r="AB473" s="631"/>
      <c r="AC473" s="631"/>
    </row>
    <row r="474" spans="4:29" s="467" customFormat="1" x14ac:dyDescent="0.2">
      <c r="D474" s="637"/>
      <c r="E474" s="631"/>
      <c r="F474" s="631"/>
      <c r="G474" s="631"/>
      <c r="H474" s="631"/>
      <c r="I474" s="631"/>
      <c r="J474" s="631"/>
      <c r="K474" s="631"/>
      <c r="L474" s="637"/>
      <c r="M474" s="910"/>
      <c r="N474" s="910"/>
      <c r="O474" s="910"/>
      <c r="P474" s="910"/>
      <c r="Q474" s="910"/>
      <c r="R474" s="910"/>
      <c r="S474" s="910"/>
      <c r="T474" s="637"/>
      <c r="U474" s="631"/>
      <c r="V474" s="631"/>
      <c r="W474" s="631"/>
      <c r="X474" s="631"/>
      <c r="Y474" s="631"/>
      <c r="Z474" s="631"/>
      <c r="AA474" s="631"/>
      <c r="AB474" s="631"/>
      <c r="AC474" s="631"/>
    </row>
    <row r="475" spans="4:29" s="467" customFormat="1" x14ac:dyDescent="0.2">
      <c r="D475" s="637"/>
      <c r="E475" s="631"/>
      <c r="F475" s="631"/>
      <c r="G475" s="631"/>
      <c r="H475" s="631"/>
      <c r="I475" s="631"/>
      <c r="J475" s="631"/>
      <c r="K475" s="631"/>
      <c r="L475" s="637"/>
      <c r="M475" s="910"/>
      <c r="N475" s="910"/>
      <c r="O475" s="910"/>
      <c r="P475" s="910"/>
      <c r="Q475" s="910"/>
      <c r="R475" s="910"/>
      <c r="S475" s="910"/>
      <c r="T475" s="637"/>
      <c r="U475" s="631"/>
      <c r="V475" s="631"/>
      <c r="W475" s="631"/>
      <c r="X475" s="631"/>
      <c r="Y475" s="631"/>
      <c r="Z475" s="631"/>
      <c r="AA475" s="631"/>
      <c r="AB475" s="631"/>
      <c r="AC475" s="631"/>
    </row>
    <row r="476" spans="4:29" s="467" customFormat="1" x14ac:dyDescent="0.2">
      <c r="D476" s="637"/>
      <c r="E476" s="631"/>
      <c r="F476" s="631"/>
      <c r="G476" s="631"/>
      <c r="H476" s="631"/>
      <c r="I476" s="631"/>
      <c r="J476" s="631"/>
      <c r="K476" s="631"/>
      <c r="L476" s="637"/>
      <c r="M476" s="910"/>
      <c r="N476" s="910"/>
      <c r="O476" s="910"/>
      <c r="P476" s="910"/>
      <c r="Q476" s="910"/>
      <c r="R476" s="910"/>
      <c r="S476" s="910"/>
      <c r="T476" s="637"/>
      <c r="U476" s="631"/>
      <c r="V476" s="631"/>
      <c r="W476" s="631"/>
      <c r="X476" s="631"/>
      <c r="Y476" s="631"/>
      <c r="Z476" s="631"/>
      <c r="AA476" s="631"/>
      <c r="AB476" s="631"/>
      <c r="AC476" s="631"/>
    </row>
    <row r="477" spans="4:29" s="467" customFormat="1" x14ac:dyDescent="0.2">
      <c r="D477" s="637"/>
      <c r="E477" s="631"/>
      <c r="F477" s="631"/>
      <c r="G477" s="631"/>
      <c r="H477" s="631"/>
      <c r="I477" s="631"/>
      <c r="J477" s="631"/>
      <c r="K477" s="631"/>
      <c r="L477" s="637"/>
      <c r="M477" s="910"/>
      <c r="N477" s="910"/>
      <c r="O477" s="910"/>
      <c r="P477" s="910"/>
      <c r="Q477" s="910"/>
      <c r="R477" s="910"/>
      <c r="S477" s="910"/>
      <c r="T477" s="637"/>
      <c r="U477" s="631"/>
      <c r="V477" s="631"/>
      <c r="W477" s="631"/>
      <c r="X477" s="631"/>
      <c r="Y477" s="631"/>
      <c r="Z477" s="631"/>
      <c r="AA477" s="631"/>
      <c r="AB477" s="631"/>
      <c r="AC477" s="631"/>
    </row>
    <row r="478" spans="4:29" s="467" customFormat="1" x14ac:dyDescent="0.2">
      <c r="D478" s="637"/>
      <c r="E478" s="631"/>
      <c r="F478" s="631"/>
      <c r="G478" s="631"/>
      <c r="H478" s="631"/>
      <c r="I478" s="631"/>
      <c r="J478" s="631"/>
      <c r="K478" s="631"/>
      <c r="L478" s="637"/>
      <c r="M478" s="910"/>
      <c r="N478" s="910"/>
      <c r="O478" s="910"/>
      <c r="P478" s="910"/>
      <c r="Q478" s="910"/>
      <c r="R478" s="910"/>
      <c r="S478" s="910"/>
      <c r="T478" s="637"/>
      <c r="U478" s="631"/>
      <c r="V478" s="631"/>
      <c r="W478" s="631"/>
      <c r="X478" s="631"/>
      <c r="Y478" s="631"/>
      <c r="Z478" s="631"/>
      <c r="AA478" s="631"/>
      <c r="AB478" s="631"/>
      <c r="AC478" s="631"/>
    </row>
    <row r="479" spans="4:29" s="467" customFormat="1" x14ac:dyDescent="0.2">
      <c r="D479" s="637"/>
      <c r="E479" s="631"/>
      <c r="F479" s="631"/>
      <c r="G479" s="631"/>
      <c r="H479" s="631"/>
      <c r="I479" s="631"/>
      <c r="J479" s="631"/>
      <c r="K479" s="631"/>
      <c r="L479" s="637"/>
      <c r="M479" s="910"/>
      <c r="N479" s="910"/>
      <c r="O479" s="910"/>
      <c r="P479" s="910"/>
      <c r="Q479" s="910"/>
      <c r="R479" s="910"/>
      <c r="S479" s="910"/>
      <c r="T479" s="637"/>
      <c r="U479" s="631"/>
      <c r="V479" s="631"/>
      <c r="W479" s="631"/>
      <c r="X479" s="631"/>
      <c r="Y479" s="631"/>
      <c r="Z479" s="631"/>
      <c r="AA479" s="631"/>
      <c r="AB479" s="631"/>
      <c r="AC479" s="631"/>
    </row>
    <row r="480" spans="4:29" s="467" customFormat="1" x14ac:dyDescent="0.2">
      <c r="D480" s="637"/>
      <c r="E480" s="631"/>
      <c r="F480" s="631"/>
      <c r="G480" s="631"/>
      <c r="H480" s="631"/>
      <c r="I480" s="631"/>
      <c r="J480" s="631"/>
      <c r="K480" s="631"/>
      <c r="L480" s="637"/>
      <c r="M480" s="910"/>
      <c r="N480" s="910"/>
      <c r="O480" s="910"/>
      <c r="P480" s="910"/>
      <c r="Q480" s="910"/>
      <c r="R480" s="910"/>
      <c r="S480" s="910"/>
      <c r="T480" s="637"/>
      <c r="U480" s="631"/>
      <c r="V480" s="631"/>
      <c r="W480" s="631"/>
      <c r="X480" s="631"/>
      <c r="Y480" s="631"/>
      <c r="Z480" s="631"/>
      <c r="AA480" s="631"/>
      <c r="AB480" s="631"/>
      <c r="AC480" s="631"/>
    </row>
    <row r="481" spans="4:29" s="467" customFormat="1" x14ac:dyDescent="0.2">
      <c r="D481" s="637"/>
      <c r="E481" s="631"/>
      <c r="F481" s="631"/>
      <c r="G481" s="631"/>
      <c r="H481" s="631"/>
      <c r="I481" s="631"/>
      <c r="J481" s="631"/>
      <c r="K481" s="631"/>
      <c r="L481" s="637"/>
      <c r="M481" s="910"/>
      <c r="N481" s="910"/>
      <c r="O481" s="910"/>
      <c r="P481" s="910"/>
      <c r="Q481" s="910"/>
      <c r="R481" s="910"/>
      <c r="S481" s="910"/>
      <c r="T481" s="637"/>
      <c r="U481" s="631"/>
      <c r="V481" s="631"/>
      <c r="W481" s="631"/>
      <c r="X481" s="631"/>
      <c r="Y481" s="631"/>
      <c r="Z481" s="631"/>
      <c r="AA481" s="631"/>
      <c r="AB481" s="631"/>
      <c r="AC481" s="631"/>
    </row>
    <row r="482" spans="4:29" s="467" customFormat="1" x14ac:dyDescent="0.2">
      <c r="D482" s="637"/>
      <c r="E482" s="631"/>
      <c r="F482" s="631"/>
      <c r="G482" s="631"/>
      <c r="H482" s="631"/>
      <c r="I482" s="631"/>
      <c r="J482" s="631"/>
      <c r="K482" s="631"/>
      <c r="L482" s="637"/>
      <c r="M482" s="910"/>
      <c r="N482" s="910"/>
      <c r="O482" s="910"/>
      <c r="P482" s="910"/>
      <c r="Q482" s="910"/>
      <c r="R482" s="910"/>
      <c r="S482" s="910"/>
      <c r="T482" s="637"/>
      <c r="U482" s="631"/>
      <c r="V482" s="631"/>
      <c r="W482" s="631"/>
      <c r="X482" s="631"/>
      <c r="Y482" s="631"/>
      <c r="Z482" s="631"/>
      <c r="AA482" s="631"/>
      <c r="AB482" s="631"/>
      <c r="AC482" s="631"/>
    </row>
    <row r="483" spans="4:29" s="467" customFormat="1" x14ac:dyDescent="0.2">
      <c r="D483" s="637"/>
      <c r="E483" s="631"/>
      <c r="F483" s="631"/>
      <c r="G483" s="631"/>
      <c r="H483" s="631"/>
      <c r="I483" s="631"/>
      <c r="J483" s="631"/>
      <c r="K483" s="631"/>
      <c r="L483" s="637"/>
      <c r="M483" s="910"/>
      <c r="N483" s="910"/>
      <c r="O483" s="910"/>
      <c r="P483" s="910"/>
      <c r="Q483" s="910"/>
      <c r="R483" s="910"/>
      <c r="S483" s="910"/>
      <c r="T483" s="637"/>
      <c r="U483" s="631"/>
      <c r="V483" s="631"/>
      <c r="W483" s="631"/>
      <c r="X483" s="631"/>
      <c r="Y483" s="631"/>
      <c r="Z483" s="631"/>
      <c r="AA483" s="631"/>
      <c r="AB483" s="631"/>
      <c r="AC483" s="631"/>
    </row>
    <row r="484" spans="4:29" s="467" customFormat="1" x14ac:dyDescent="0.2">
      <c r="D484" s="637"/>
      <c r="E484" s="631"/>
      <c r="F484" s="631"/>
      <c r="G484" s="631"/>
      <c r="H484" s="631"/>
      <c r="I484" s="631"/>
      <c r="J484" s="631"/>
      <c r="K484" s="631"/>
      <c r="L484" s="637"/>
      <c r="M484" s="910"/>
      <c r="N484" s="910"/>
      <c r="O484" s="910"/>
      <c r="P484" s="910"/>
      <c r="Q484" s="910"/>
      <c r="R484" s="910"/>
      <c r="S484" s="910"/>
      <c r="T484" s="637"/>
      <c r="U484" s="631"/>
      <c r="V484" s="631"/>
      <c r="W484" s="631"/>
      <c r="X484" s="631"/>
      <c r="Y484" s="631"/>
      <c r="Z484" s="631"/>
      <c r="AA484" s="631"/>
      <c r="AB484" s="631"/>
      <c r="AC484" s="631"/>
    </row>
    <row r="485" spans="4:29" s="467" customFormat="1" x14ac:dyDescent="0.2">
      <c r="D485" s="637"/>
      <c r="E485" s="631"/>
      <c r="F485" s="631"/>
      <c r="G485" s="631"/>
      <c r="H485" s="631"/>
      <c r="I485" s="631"/>
      <c r="J485" s="631"/>
      <c r="K485" s="631"/>
      <c r="L485" s="637"/>
      <c r="M485" s="910"/>
      <c r="N485" s="910"/>
      <c r="O485" s="910"/>
      <c r="P485" s="910"/>
      <c r="Q485" s="910"/>
      <c r="R485" s="910"/>
      <c r="S485" s="910"/>
      <c r="T485" s="637"/>
      <c r="U485" s="631"/>
      <c r="V485" s="631"/>
      <c r="W485" s="631"/>
      <c r="X485" s="631"/>
      <c r="Y485" s="631"/>
      <c r="Z485" s="631"/>
      <c r="AA485" s="631"/>
      <c r="AB485" s="631"/>
      <c r="AC485" s="631"/>
    </row>
    <row r="486" spans="4:29" s="467" customFormat="1" x14ac:dyDescent="0.2">
      <c r="D486" s="637"/>
      <c r="E486" s="631"/>
      <c r="F486" s="631"/>
      <c r="G486" s="631"/>
      <c r="H486" s="631"/>
      <c r="I486" s="631"/>
      <c r="J486" s="631"/>
      <c r="K486" s="631"/>
      <c r="L486" s="637"/>
      <c r="M486" s="910"/>
      <c r="N486" s="910"/>
      <c r="O486" s="910"/>
      <c r="P486" s="910"/>
      <c r="Q486" s="910"/>
      <c r="R486" s="910"/>
      <c r="S486" s="910"/>
      <c r="T486" s="637"/>
      <c r="U486" s="631"/>
      <c r="V486" s="631"/>
      <c r="W486" s="631"/>
      <c r="X486" s="631"/>
      <c r="Y486" s="631"/>
      <c r="Z486" s="631"/>
      <c r="AA486" s="631"/>
      <c r="AB486" s="631"/>
      <c r="AC486" s="631"/>
    </row>
    <row r="487" spans="4:29" s="467" customFormat="1" x14ac:dyDescent="0.2">
      <c r="D487" s="637"/>
      <c r="E487" s="631"/>
      <c r="F487" s="631"/>
      <c r="G487" s="631"/>
      <c r="H487" s="631"/>
      <c r="I487" s="631"/>
      <c r="J487" s="631"/>
      <c r="K487" s="631"/>
      <c r="L487" s="637"/>
      <c r="M487" s="910"/>
      <c r="N487" s="910"/>
      <c r="O487" s="910"/>
      <c r="P487" s="910"/>
      <c r="Q487" s="910"/>
      <c r="R487" s="910"/>
      <c r="S487" s="910"/>
      <c r="T487" s="637"/>
      <c r="U487" s="631"/>
      <c r="V487" s="631"/>
      <c r="W487" s="631"/>
      <c r="X487" s="631"/>
      <c r="Y487" s="631"/>
      <c r="Z487" s="631"/>
      <c r="AA487" s="631"/>
      <c r="AB487" s="631"/>
      <c r="AC487" s="631"/>
    </row>
    <row r="488" spans="4:29" s="467" customFormat="1" x14ac:dyDescent="0.2">
      <c r="D488" s="637"/>
      <c r="E488" s="631"/>
      <c r="F488" s="631"/>
      <c r="G488" s="631"/>
      <c r="H488" s="631"/>
      <c r="I488" s="631"/>
      <c r="J488" s="631"/>
      <c r="K488" s="631"/>
      <c r="L488" s="637"/>
      <c r="M488" s="910"/>
      <c r="N488" s="910"/>
      <c r="O488" s="910"/>
      <c r="P488" s="910"/>
      <c r="Q488" s="910"/>
      <c r="R488" s="910"/>
      <c r="S488" s="910"/>
      <c r="T488" s="637"/>
      <c r="U488" s="631"/>
      <c r="V488" s="631"/>
      <c r="W488" s="631"/>
      <c r="X488" s="631"/>
      <c r="Y488" s="631"/>
      <c r="Z488" s="631"/>
      <c r="AA488" s="631"/>
      <c r="AB488" s="631"/>
      <c r="AC488" s="631"/>
    </row>
    <row r="489" spans="4:29" s="467" customFormat="1" x14ac:dyDescent="0.2">
      <c r="D489" s="637"/>
      <c r="E489" s="631"/>
      <c r="F489" s="631"/>
      <c r="G489" s="631"/>
      <c r="H489" s="631"/>
      <c r="I489" s="631"/>
      <c r="J489" s="631"/>
      <c r="K489" s="631"/>
      <c r="L489" s="637"/>
      <c r="M489" s="910"/>
      <c r="N489" s="910"/>
      <c r="O489" s="910"/>
      <c r="P489" s="910"/>
      <c r="Q489" s="910"/>
      <c r="R489" s="910"/>
      <c r="S489" s="910"/>
      <c r="T489" s="637"/>
      <c r="U489" s="631"/>
      <c r="V489" s="631"/>
      <c r="W489" s="631"/>
      <c r="X489" s="631"/>
      <c r="Y489" s="631"/>
      <c r="Z489" s="631"/>
      <c r="AA489" s="631"/>
      <c r="AB489" s="631"/>
      <c r="AC489" s="631"/>
    </row>
    <row r="490" spans="4:29" s="467" customFormat="1" x14ac:dyDescent="0.2">
      <c r="D490" s="637"/>
      <c r="E490" s="631"/>
      <c r="F490" s="631"/>
      <c r="G490" s="631"/>
      <c r="H490" s="631"/>
      <c r="I490" s="631"/>
      <c r="J490" s="631"/>
      <c r="K490" s="631"/>
      <c r="L490" s="637"/>
      <c r="M490" s="910"/>
      <c r="N490" s="910"/>
      <c r="O490" s="910"/>
      <c r="P490" s="910"/>
      <c r="Q490" s="910"/>
      <c r="R490" s="910"/>
      <c r="S490" s="910"/>
      <c r="T490" s="637"/>
      <c r="U490" s="631"/>
      <c r="V490" s="631"/>
      <c r="W490" s="631"/>
      <c r="X490" s="631"/>
      <c r="Y490" s="631"/>
      <c r="Z490" s="631"/>
      <c r="AA490" s="631"/>
      <c r="AB490" s="631"/>
      <c r="AC490" s="631"/>
    </row>
    <row r="491" spans="4:29" s="467" customFormat="1" x14ac:dyDescent="0.2">
      <c r="D491" s="637"/>
      <c r="E491" s="631"/>
      <c r="F491" s="631"/>
      <c r="G491" s="631"/>
      <c r="H491" s="631"/>
      <c r="I491" s="631"/>
      <c r="J491" s="631"/>
      <c r="K491" s="631"/>
      <c r="L491" s="637"/>
      <c r="M491" s="910"/>
      <c r="N491" s="910"/>
      <c r="O491" s="910"/>
      <c r="P491" s="910"/>
      <c r="Q491" s="910"/>
      <c r="R491" s="910"/>
      <c r="S491" s="910"/>
      <c r="T491" s="637"/>
      <c r="U491" s="631"/>
      <c r="V491" s="631"/>
      <c r="W491" s="631"/>
      <c r="X491" s="631"/>
      <c r="Y491" s="631"/>
      <c r="Z491" s="631"/>
      <c r="AA491" s="631"/>
      <c r="AB491" s="631"/>
      <c r="AC491" s="631"/>
    </row>
    <row r="492" spans="4:29" s="467" customFormat="1" x14ac:dyDescent="0.2">
      <c r="D492" s="637"/>
      <c r="E492" s="631"/>
      <c r="F492" s="631"/>
      <c r="G492" s="631"/>
      <c r="H492" s="631"/>
      <c r="I492" s="631"/>
      <c r="J492" s="631"/>
      <c r="K492" s="631"/>
      <c r="L492" s="637"/>
      <c r="M492" s="910"/>
      <c r="N492" s="910"/>
      <c r="O492" s="910"/>
      <c r="P492" s="910"/>
      <c r="Q492" s="910"/>
      <c r="R492" s="910"/>
      <c r="S492" s="910"/>
      <c r="T492" s="637"/>
      <c r="U492" s="631"/>
      <c r="V492" s="631"/>
      <c r="W492" s="631"/>
      <c r="X492" s="631"/>
      <c r="Y492" s="631"/>
      <c r="Z492" s="631"/>
      <c r="AA492" s="631"/>
      <c r="AB492" s="631"/>
      <c r="AC492" s="631"/>
    </row>
    <row r="493" spans="4:29" s="467" customFormat="1" x14ac:dyDescent="0.2">
      <c r="D493" s="637"/>
      <c r="E493" s="631"/>
      <c r="F493" s="631"/>
      <c r="G493" s="631"/>
      <c r="H493" s="631"/>
      <c r="I493" s="631"/>
      <c r="J493" s="631"/>
      <c r="K493" s="631"/>
      <c r="L493" s="637"/>
      <c r="M493" s="910"/>
      <c r="N493" s="910"/>
      <c r="O493" s="910"/>
      <c r="P493" s="910"/>
      <c r="Q493" s="910"/>
      <c r="R493" s="910"/>
      <c r="S493" s="910"/>
      <c r="T493" s="637"/>
      <c r="U493" s="631"/>
      <c r="V493" s="631"/>
      <c r="W493" s="631"/>
      <c r="X493" s="631"/>
      <c r="Y493" s="631"/>
      <c r="Z493" s="631"/>
      <c r="AA493" s="631"/>
      <c r="AB493" s="631"/>
      <c r="AC493" s="631"/>
    </row>
    <row r="494" spans="4:29" s="467" customFormat="1" x14ac:dyDescent="0.2">
      <c r="D494" s="637"/>
      <c r="E494" s="631"/>
      <c r="F494" s="631"/>
      <c r="G494" s="631"/>
      <c r="H494" s="631"/>
      <c r="I494" s="631"/>
      <c r="J494" s="631"/>
      <c r="K494" s="631"/>
      <c r="L494" s="637"/>
      <c r="M494" s="910"/>
      <c r="N494" s="910"/>
      <c r="O494" s="910"/>
      <c r="P494" s="910"/>
      <c r="Q494" s="910"/>
      <c r="R494" s="910"/>
      <c r="S494" s="910"/>
      <c r="T494" s="637"/>
      <c r="U494" s="631"/>
      <c r="V494" s="631"/>
      <c r="W494" s="631"/>
      <c r="X494" s="631"/>
      <c r="Y494" s="631"/>
      <c r="Z494" s="631"/>
      <c r="AA494" s="631"/>
      <c r="AB494" s="631"/>
      <c r="AC494" s="631"/>
    </row>
    <row r="495" spans="4:29" s="467" customFormat="1" x14ac:dyDescent="0.2">
      <c r="D495" s="637"/>
      <c r="E495" s="631"/>
      <c r="F495" s="631"/>
      <c r="G495" s="631"/>
      <c r="H495" s="631"/>
      <c r="I495" s="631"/>
      <c r="J495" s="631"/>
      <c r="K495" s="631"/>
      <c r="L495" s="637"/>
      <c r="M495" s="910"/>
      <c r="N495" s="910"/>
      <c r="O495" s="910"/>
      <c r="P495" s="910"/>
      <c r="Q495" s="910"/>
      <c r="R495" s="910"/>
      <c r="S495" s="910"/>
      <c r="T495" s="637"/>
      <c r="U495" s="631"/>
      <c r="V495" s="631"/>
      <c r="W495" s="631"/>
      <c r="X495" s="631"/>
      <c r="Y495" s="631"/>
      <c r="Z495" s="631"/>
      <c r="AA495" s="631"/>
      <c r="AB495" s="631"/>
      <c r="AC495" s="631"/>
    </row>
    <row r="496" spans="4:29" s="467" customFormat="1" x14ac:dyDescent="0.2">
      <c r="D496" s="637"/>
      <c r="E496" s="631"/>
      <c r="F496" s="631"/>
      <c r="G496" s="631"/>
      <c r="H496" s="631"/>
      <c r="I496" s="631"/>
      <c r="J496" s="631"/>
      <c r="K496" s="631"/>
      <c r="L496" s="637"/>
      <c r="M496" s="910"/>
      <c r="N496" s="910"/>
      <c r="O496" s="910"/>
      <c r="P496" s="910"/>
      <c r="Q496" s="910"/>
      <c r="R496" s="910"/>
      <c r="S496" s="910"/>
      <c r="T496" s="637"/>
      <c r="U496" s="631"/>
      <c r="V496" s="631"/>
      <c r="W496" s="631"/>
      <c r="X496" s="631"/>
      <c r="Y496" s="631"/>
      <c r="Z496" s="631"/>
      <c r="AA496" s="631"/>
      <c r="AB496" s="631"/>
      <c r="AC496" s="631"/>
    </row>
    <row r="497" spans="4:29" s="467" customFormat="1" x14ac:dyDescent="0.2">
      <c r="D497" s="637"/>
      <c r="E497" s="631"/>
      <c r="F497" s="631"/>
      <c r="G497" s="631"/>
      <c r="H497" s="631"/>
      <c r="I497" s="631"/>
      <c r="J497" s="631"/>
      <c r="K497" s="631"/>
      <c r="L497" s="637"/>
      <c r="M497" s="910"/>
      <c r="N497" s="910"/>
      <c r="O497" s="910"/>
      <c r="P497" s="910"/>
      <c r="Q497" s="910"/>
      <c r="R497" s="910"/>
      <c r="S497" s="910"/>
      <c r="T497" s="637"/>
      <c r="U497" s="631"/>
      <c r="V497" s="631"/>
      <c r="W497" s="631"/>
      <c r="X497" s="631"/>
      <c r="Y497" s="631"/>
      <c r="Z497" s="631"/>
      <c r="AA497" s="631"/>
      <c r="AB497" s="631"/>
      <c r="AC497" s="631"/>
    </row>
    <row r="498" spans="4:29" s="467" customFormat="1" x14ac:dyDescent="0.2">
      <c r="D498" s="637"/>
      <c r="E498" s="631"/>
      <c r="F498" s="631"/>
      <c r="G498" s="631"/>
      <c r="H498" s="631"/>
      <c r="I498" s="631"/>
      <c r="J498" s="631"/>
      <c r="K498" s="631"/>
      <c r="L498" s="637"/>
      <c r="M498" s="910"/>
      <c r="N498" s="910"/>
      <c r="O498" s="910"/>
      <c r="P498" s="910"/>
      <c r="Q498" s="910"/>
      <c r="R498" s="910"/>
      <c r="S498" s="910"/>
      <c r="T498" s="637"/>
      <c r="U498" s="631"/>
      <c r="V498" s="631"/>
      <c r="W498" s="631"/>
      <c r="X498" s="631"/>
      <c r="Y498" s="631"/>
      <c r="Z498" s="631"/>
      <c r="AA498" s="631"/>
      <c r="AB498" s="631"/>
      <c r="AC498" s="631"/>
    </row>
    <row r="499" spans="4:29" s="467" customFormat="1" x14ac:dyDescent="0.2">
      <c r="D499" s="637"/>
      <c r="E499" s="631"/>
      <c r="F499" s="631"/>
      <c r="G499" s="631"/>
      <c r="H499" s="631"/>
      <c r="I499" s="631"/>
      <c r="J499" s="631"/>
      <c r="K499" s="631"/>
      <c r="L499" s="637"/>
      <c r="M499" s="910"/>
      <c r="N499" s="910"/>
      <c r="O499" s="910"/>
      <c r="P499" s="910"/>
      <c r="Q499" s="910"/>
      <c r="R499" s="910"/>
      <c r="S499" s="910"/>
      <c r="T499" s="637"/>
      <c r="U499" s="631"/>
      <c r="V499" s="631"/>
      <c r="W499" s="631"/>
      <c r="X499" s="631"/>
      <c r="Y499" s="631"/>
      <c r="Z499" s="631"/>
      <c r="AA499" s="631"/>
      <c r="AB499" s="631"/>
      <c r="AC499" s="631"/>
    </row>
    <row r="500" spans="4:29" s="467" customFormat="1" x14ac:dyDescent="0.2">
      <c r="D500" s="637"/>
      <c r="E500" s="631"/>
      <c r="F500" s="631"/>
      <c r="G500" s="631"/>
      <c r="H500" s="631"/>
      <c r="I500" s="631"/>
      <c r="J500" s="631"/>
      <c r="K500" s="631"/>
      <c r="L500" s="637"/>
      <c r="M500" s="910"/>
      <c r="N500" s="910"/>
      <c r="O500" s="910"/>
      <c r="P500" s="910"/>
      <c r="Q500" s="910"/>
      <c r="R500" s="910"/>
      <c r="S500" s="910"/>
      <c r="T500" s="637"/>
      <c r="U500" s="631"/>
      <c r="V500" s="631"/>
      <c r="W500" s="631"/>
      <c r="X500" s="631"/>
      <c r="Y500" s="631"/>
      <c r="Z500" s="631"/>
      <c r="AA500" s="631"/>
      <c r="AB500" s="631"/>
      <c r="AC500" s="631"/>
    </row>
    <row r="501" spans="4:29" s="467" customFormat="1" x14ac:dyDescent="0.2">
      <c r="D501" s="637"/>
      <c r="E501" s="631"/>
      <c r="F501" s="631"/>
      <c r="G501" s="631"/>
      <c r="H501" s="631"/>
      <c r="I501" s="631"/>
      <c r="J501" s="631"/>
      <c r="K501" s="631"/>
      <c r="L501" s="637"/>
      <c r="M501" s="910"/>
      <c r="N501" s="910"/>
      <c r="O501" s="910"/>
      <c r="P501" s="910"/>
      <c r="Q501" s="910"/>
      <c r="R501" s="910"/>
      <c r="S501" s="910"/>
      <c r="T501" s="637"/>
      <c r="U501" s="631"/>
      <c r="V501" s="631"/>
      <c r="W501" s="631"/>
      <c r="X501" s="631"/>
      <c r="Y501" s="631"/>
      <c r="Z501" s="631"/>
      <c r="AA501" s="631"/>
      <c r="AB501" s="631"/>
      <c r="AC501" s="631"/>
    </row>
    <row r="502" spans="4:29" s="467" customFormat="1" x14ac:dyDescent="0.2">
      <c r="D502" s="637"/>
      <c r="E502" s="631"/>
      <c r="F502" s="631"/>
      <c r="G502" s="631"/>
      <c r="H502" s="631"/>
      <c r="I502" s="631"/>
      <c r="J502" s="631"/>
      <c r="K502" s="631"/>
      <c r="L502" s="637"/>
      <c r="M502" s="910"/>
      <c r="N502" s="910"/>
      <c r="O502" s="910"/>
      <c r="P502" s="910"/>
      <c r="Q502" s="910"/>
      <c r="R502" s="910"/>
      <c r="S502" s="910"/>
      <c r="T502" s="637"/>
      <c r="U502" s="631"/>
      <c r="V502" s="631"/>
      <c r="W502" s="631"/>
      <c r="X502" s="631"/>
      <c r="Y502" s="631"/>
      <c r="Z502" s="631"/>
      <c r="AA502" s="631"/>
      <c r="AB502" s="631"/>
      <c r="AC502" s="631"/>
    </row>
    <row r="503" spans="4:29" s="467" customFormat="1" x14ac:dyDescent="0.2">
      <c r="D503" s="637"/>
      <c r="E503" s="631"/>
      <c r="F503" s="631"/>
      <c r="G503" s="631"/>
      <c r="H503" s="631"/>
      <c r="I503" s="631"/>
      <c r="J503" s="631"/>
      <c r="K503" s="631"/>
      <c r="L503" s="637"/>
      <c r="M503" s="910"/>
      <c r="N503" s="910"/>
      <c r="O503" s="910"/>
      <c r="P503" s="910"/>
      <c r="Q503" s="910"/>
      <c r="R503" s="910"/>
      <c r="S503" s="910"/>
      <c r="T503" s="637"/>
      <c r="U503" s="631"/>
      <c r="V503" s="631"/>
      <c r="W503" s="631"/>
      <c r="X503" s="631"/>
      <c r="Y503" s="631"/>
      <c r="Z503" s="631"/>
      <c r="AA503" s="631"/>
      <c r="AB503" s="631"/>
      <c r="AC503" s="631"/>
    </row>
    <row r="504" spans="4:29" s="467" customFormat="1" x14ac:dyDescent="0.2">
      <c r="D504" s="637"/>
      <c r="E504" s="631"/>
      <c r="F504" s="631"/>
      <c r="G504" s="631"/>
      <c r="H504" s="631"/>
      <c r="I504" s="631"/>
      <c r="J504" s="631"/>
      <c r="K504" s="631"/>
      <c r="L504" s="637"/>
      <c r="M504" s="910"/>
      <c r="N504" s="910"/>
      <c r="O504" s="910"/>
      <c r="P504" s="910"/>
      <c r="Q504" s="910"/>
      <c r="R504" s="910"/>
      <c r="S504" s="910"/>
      <c r="T504" s="637"/>
      <c r="U504" s="631"/>
      <c r="V504" s="631"/>
      <c r="W504" s="631"/>
      <c r="X504" s="631"/>
      <c r="Y504" s="631"/>
      <c r="Z504" s="631"/>
      <c r="AA504" s="631"/>
      <c r="AB504" s="631"/>
      <c r="AC504" s="631"/>
    </row>
    <row r="505" spans="4:29" s="467" customFormat="1" x14ac:dyDescent="0.2">
      <c r="D505" s="637"/>
      <c r="E505" s="631"/>
      <c r="F505" s="631"/>
      <c r="G505" s="631"/>
      <c r="H505" s="631"/>
      <c r="I505" s="631"/>
      <c r="J505" s="631"/>
      <c r="K505" s="631"/>
      <c r="L505" s="637"/>
      <c r="M505" s="910"/>
      <c r="N505" s="910"/>
      <c r="O505" s="910"/>
      <c r="P505" s="910"/>
      <c r="Q505" s="910"/>
      <c r="R505" s="910"/>
      <c r="S505" s="910"/>
      <c r="T505" s="637"/>
      <c r="U505" s="631"/>
      <c r="V505" s="631"/>
      <c r="W505" s="631"/>
      <c r="X505" s="631"/>
      <c r="Y505" s="631"/>
      <c r="Z505" s="631"/>
      <c r="AA505" s="631"/>
      <c r="AB505" s="631"/>
      <c r="AC505" s="631"/>
    </row>
    <row r="506" spans="4:29" s="467" customFormat="1" x14ac:dyDescent="0.2">
      <c r="D506" s="637"/>
      <c r="E506" s="631"/>
      <c r="F506" s="631"/>
      <c r="G506" s="631"/>
      <c r="H506" s="631"/>
      <c r="I506" s="631"/>
      <c r="J506" s="631"/>
      <c r="K506" s="631"/>
      <c r="L506" s="637"/>
      <c r="M506" s="910"/>
      <c r="N506" s="910"/>
      <c r="O506" s="910"/>
      <c r="P506" s="910"/>
      <c r="Q506" s="910"/>
      <c r="R506" s="910"/>
      <c r="S506" s="910"/>
      <c r="T506" s="637"/>
      <c r="U506" s="631"/>
      <c r="V506" s="631"/>
      <c r="W506" s="631"/>
      <c r="X506" s="631"/>
      <c r="Y506" s="631"/>
      <c r="Z506" s="631"/>
      <c r="AA506" s="631"/>
      <c r="AB506" s="631"/>
      <c r="AC506" s="631"/>
    </row>
    <row r="507" spans="4:29" s="467" customFormat="1" x14ac:dyDescent="0.2">
      <c r="D507" s="637"/>
      <c r="E507" s="631"/>
      <c r="F507" s="631"/>
      <c r="G507" s="631"/>
      <c r="H507" s="631"/>
      <c r="I507" s="631"/>
      <c r="J507" s="631"/>
      <c r="K507" s="631"/>
      <c r="L507" s="637"/>
      <c r="M507" s="910"/>
      <c r="N507" s="910"/>
      <c r="O507" s="910"/>
      <c r="P507" s="910"/>
      <c r="Q507" s="910"/>
      <c r="R507" s="910"/>
      <c r="S507" s="910"/>
      <c r="T507" s="637"/>
      <c r="U507" s="631"/>
      <c r="V507" s="631"/>
      <c r="W507" s="631"/>
      <c r="X507" s="631"/>
      <c r="Y507" s="631"/>
      <c r="Z507" s="631"/>
      <c r="AA507" s="631"/>
      <c r="AB507" s="631"/>
      <c r="AC507" s="631"/>
    </row>
    <row r="508" spans="4:29" s="467" customFormat="1" x14ac:dyDescent="0.2">
      <c r="D508" s="637"/>
      <c r="E508" s="631"/>
      <c r="F508" s="631"/>
      <c r="G508" s="631"/>
      <c r="H508" s="631"/>
      <c r="I508" s="631"/>
      <c r="J508" s="631"/>
      <c r="K508" s="631"/>
      <c r="L508" s="637"/>
      <c r="M508" s="910"/>
      <c r="N508" s="910"/>
      <c r="O508" s="910"/>
      <c r="P508" s="910"/>
      <c r="Q508" s="910"/>
      <c r="R508" s="910"/>
      <c r="S508" s="910"/>
      <c r="T508" s="637"/>
      <c r="U508" s="631"/>
      <c r="V508" s="631"/>
      <c r="W508" s="631"/>
      <c r="X508" s="631"/>
      <c r="Y508" s="631"/>
      <c r="Z508" s="631"/>
      <c r="AA508" s="631"/>
      <c r="AB508" s="631"/>
      <c r="AC508" s="631"/>
    </row>
    <row r="509" spans="4:29" s="467" customFormat="1" x14ac:dyDescent="0.2">
      <c r="D509" s="637"/>
      <c r="E509" s="631"/>
      <c r="F509" s="631"/>
      <c r="G509" s="631"/>
      <c r="H509" s="631"/>
      <c r="I509" s="631"/>
      <c r="J509" s="631"/>
      <c r="K509" s="631"/>
      <c r="L509" s="637"/>
      <c r="M509" s="910"/>
      <c r="N509" s="910"/>
      <c r="O509" s="910"/>
      <c r="P509" s="910"/>
      <c r="Q509" s="910"/>
      <c r="R509" s="910"/>
      <c r="S509" s="910"/>
      <c r="T509" s="637"/>
      <c r="U509" s="631"/>
      <c r="V509" s="631"/>
      <c r="W509" s="631"/>
      <c r="X509" s="631"/>
      <c r="Y509" s="631"/>
      <c r="Z509" s="631"/>
      <c r="AA509" s="631"/>
      <c r="AB509" s="631"/>
      <c r="AC509" s="631"/>
    </row>
    <row r="510" spans="4:29" s="467" customFormat="1" x14ac:dyDescent="0.2">
      <c r="D510" s="637"/>
      <c r="E510" s="631"/>
      <c r="F510" s="631"/>
      <c r="G510" s="631"/>
      <c r="H510" s="631"/>
      <c r="I510" s="631"/>
      <c r="J510" s="631"/>
      <c r="K510" s="631"/>
      <c r="L510" s="637"/>
      <c r="M510" s="910"/>
      <c r="N510" s="910"/>
      <c r="O510" s="910"/>
      <c r="P510" s="910"/>
      <c r="Q510" s="910"/>
      <c r="R510" s="910"/>
      <c r="S510" s="910"/>
      <c r="T510" s="637"/>
      <c r="U510" s="631"/>
      <c r="V510" s="631"/>
      <c r="W510" s="631"/>
      <c r="X510" s="631"/>
      <c r="Y510" s="631"/>
      <c r="Z510" s="631"/>
      <c r="AA510" s="631"/>
      <c r="AB510" s="631"/>
      <c r="AC510" s="631"/>
    </row>
    <row r="511" spans="4:29" s="467" customFormat="1" x14ac:dyDescent="0.2">
      <c r="D511" s="637"/>
      <c r="E511" s="631"/>
      <c r="F511" s="631"/>
      <c r="G511" s="631"/>
      <c r="H511" s="631"/>
      <c r="I511" s="631"/>
      <c r="J511" s="631"/>
      <c r="K511" s="631"/>
      <c r="L511" s="637"/>
      <c r="M511" s="910"/>
      <c r="N511" s="910"/>
      <c r="O511" s="910"/>
      <c r="P511" s="910"/>
      <c r="Q511" s="910"/>
      <c r="R511" s="910"/>
      <c r="S511" s="910"/>
      <c r="T511" s="637"/>
      <c r="U511" s="631"/>
      <c r="V511" s="631"/>
      <c r="W511" s="631"/>
      <c r="X511" s="631"/>
      <c r="Y511" s="631"/>
      <c r="Z511" s="631"/>
      <c r="AA511" s="631"/>
      <c r="AB511" s="631"/>
      <c r="AC511" s="631"/>
    </row>
    <row r="512" spans="4:29" s="467" customFormat="1" x14ac:dyDescent="0.2">
      <c r="D512" s="637"/>
      <c r="E512" s="631"/>
      <c r="F512" s="631"/>
      <c r="G512" s="631"/>
      <c r="H512" s="631"/>
      <c r="I512" s="631"/>
      <c r="J512" s="631"/>
      <c r="K512" s="631"/>
      <c r="L512" s="637"/>
      <c r="M512" s="910"/>
      <c r="N512" s="910"/>
      <c r="O512" s="910"/>
      <c r="P512" s="910"/>
      <c r="Q512" s="910"/>
      <c r="R512" s="910"/>
      <c r="S512" s="910"/>
      <c r="T512" s="637"/>
      <c r="U512" s="631"/>
      <c r="V512" s="631"/>
      <c r="W512" s="631"/>
      <c r="X512" s="631"/>
      <c r="Y512" s="631"/>
      <c r="Z512" s="631"/>
      <c r="AA512" s="631"/>
      <c r="AB512" s="631"/>
      <c r="AC512" s="631"/>
    </row>
    <row r="513" spans="4:29" s="467" customFormat="1" x14ac:dyDescent="0.2">
      <c r="D513" s="637"/>
      <c r="E513" s="631"/>
      <c r="F513" s="631"/>
      <c r="G513" s="631"/>
      <c r="H513" s="631"/>
      <c r="I513" s="631"/>
      <c r="J513" s="631"/>
      <c r="K513" s="631"/>
      <c r="L513" s="637"/>
      <c r="M513" s="910"/>
      <c r="N513" s="910"/>
      <c r="O513" s="910"/>
      <c r="P513" s="910"/>
      <c r="Q513" s="910"/>
      <c r="R513" s="910"/>
      <c r="S513" s="910"/>
      <c r="T513" s="637"/>
      <c r="U513" s="631"/>
      <c r="V513" s="631"/>
      <c r="W513" s="631"/>
      <c r="X513" s="631"/>
      <c r="Y513" s="631"/>
      <c r="Z513" s="631"/>
      <c r="AA513" s="631"/>
      <c r="AB513" s="631"/>
      <c r="AC513" s="631"/>
    </row>
    <row r="514" spans="4:29" s="467" customFormat="1" x14ac:dyDescent="0.2">
      <c r="D514" s="637"/>
      <c r="E514" s="631"/>
      <c r="F514" s="631"/>
      <c r="G514" s="631"/>
      <c r="H514" s="631"/>
      <c r="I514" s="631"/>
      <c r="J514" s="631"/>
      <c r="K514" s="631"/>
      <c r="L514" s="637"/>
      <c r="M514" s="910"/>
      <c r="N514" s="910"/>
      <c r="O514" s="910"/>
      <c r="P514" s="910"/>
      <c r="Q514" s="910"/>
      <c r="R514" s="910"/>
      <c r="S514" s="910"/>
      <c r="T514" s="637"/>
      <c r="U514" s="631"/>
      <c r="V514" s="631"/>
      <c r="W514" s="631"/>
      <c r="X514" s="631"/>
      <c r="Y514" s="631"/>
      <c r="Z514" s="631"/>
      <c r="AA514" s="631"/>
      <c r="AB514" s="631"/>
      <c r="AC514" s="631"/>
    </row>
    <row r="515" spans="4:29" s="467" customFormat="1" x14ac:dyDescent="0.2">
      <c r="D515" s="637"/>
      <c r="E515" s="631"/>
      <c r="F515" s="631"/>
      <c r="G515" s="631"/>
      <c r="H515" s="631"/>
      <c r="I515" s="631"/>
      <c r="J515" s="631"/>
      <c r="K515" s="631"/>
      <c r="L515" s="637"/>
      <c r="M515" s="910"/>
      <c r="N515" s="910"/>
      <c r="O515" s="910"/>
      <c r="P515" s="910"/>
      <c r="Q515" s="910"/>
      <c r="R515" s="910"/>
      <c r="S515" s="910"/>
      <c r="T515" s="637"/>
      <c r="U515" s="631"/>
      <c r="V515" s="631"/>
      <c r="W515" s="631"/>
      <c r="X515" s="631"/>
      <c r="Y515" s="631"/>
      <c r="Z515" s="631"/>
      <c r="AA515" s="631"/>
      <c r="AB515" s="631"/>
      <c r="AC515" s="631"/>
    </row>
    <row r="516" spans="4:29" s="467" customFormat="1" x14ac:dyDescent="0.2">
      <c r="D516" s="637"/>
      <c r="E516" s="631"/>
      <c r="F516" s="631"/>
      <c r="G516" s="631"/>
      <c r="H516" s="631"/>
      <c r="I516" s="631"/>
      <c r="J516" s="631"/>
      <c r="K516" s="631"/>
      <c r="L516" s="637"/>
      <c r="M516" s="910"/>
      <c r="N516" s="910"/>
      <c r="O516" s="910"/>
      <c r="P516" s="910"/>
      <c r="Q516" s="910"/>
      <c r="R516" s="910"/>
      <c r="S516" s="910"/>
      <c r="T516" s="637"/>
      <c r="U516" s="631"/>
      <c r="V516" s="631"/>
      <c r="W516" s="631"/>
      <c r="X516" s="631"/>
      <c r="Y516" s="631"/>
      <c r="Z516" s="631"/>
      <c r="AA516" s="631"/>
      <c r="AB516" s="631"/>
      <c r="AC516" s="631"/>
    </row>
    <row r="517" spans="4:29" s="467" customFormat="1" x14ac:dyDescent="0.2">
      <c r="D517" s="637"/>
      <c r="E517" s="631"/>
      <c r="F517" s="631"/>
      <c r="G517" s="631"/>
      <c r="H517" s="631"/>
      <c r="I517" s="631"/>
      <c r="J517" s="631"/>
      <c r="K517" s="631"/>
      <c r="L517" s="637"/>
      <c r="M517" s="910"/>
      <c r="N517" s="910"/>
      <c r="O517" s="910"/>
      <c r="P517" s="910"/>
      <c r="Q517" s="910"/>
      <c r="R517" s="910"/>
      <c r="S517" s="910"/>
      <c r="T517" s="637"/>
      <c r="U517" s="631"/>
      <c r="V517" s="631"/>
      <c r="W517" s="631"/>
      <c r="X517" s="631"/>
      <c r="Y517" s="631"/>
      <c r="Z517" s="631"/>
      <c r="AA517" s="631"/>
      <c r="AB517" s="631"/>
      <c r="AC517" s="631"/>
    </row>
    <row r="518" spans="4:29" s="467" customFormat="1" x14ac:dyDescent="0.2">
      <c r="D518" s="637"/>
      <c r="E518" s="631"/>
      <c r="F518" s="631"/>
      <c r="G518" s="631"/>
      <c r="H518" s="631"/>
      <c r="I518" s="631"/>
      <c r="J518" s="631"/>
      <c r="K518" s="631"/>
      <c r="L518" s="637"/>
      <c r="M518" s="910"/>
      <c r="N518" s="910"/>
      <c r="O518" s="910"/>
      <c r="P518" s="910"/>
      <c r="Q518" s="910"/>
      <c r="R518" s="910"/>
      <c r="S518" s="910"/>
      <c r="T518" s="637"/>
      <c r="U518" s="631"/>
      <c r="V518" s="631"/>
      <c r="W518" s="631"/>
      <c r="X518" s="631"/>
      <c r="Y518" s="631"/>
      <c r="Z518" s="631"/>
      <c r="AA518" s="631"/>
      <c r="AB518" s="631"/>
      <c r="AC518" s="631"/>
    </row>
    <row r="519" spans="4:29" s="467" customFormat="1" x14ac:dyDescent="0.2">
      <c r="D519" s="637"/>
      <c r="E519" s="631"/>
      <c r="F519" s="631"/>
      <c r="G519" s="631"/>
      <c r="H519" s="631"/>
      <c r="I519" s="631"/>
      <c r="J519" s="631"/>
      <c r="K519" s="631"/>
      <c r="L519" s="637"/>
      <c r="M519" s="910"/>
      <c r="N519" s="910"/>
      <c r="O519" s="910"/>
      <c r="P519" s="910"/>
      <c r="Q519" s="910"/>
      <c r="R519" s="910"/>
      <c r="S519" s="910"/>
      <c r="T519" s="637"/>
      <c r="U519" s="631"/>
      <c r="V519" s="631"/>
      <c r="W519" s="631"/>
      <c r="X519" s="631"/>
      <c r="Y519" s="631"/>
      <c r="Z519" s="631"/>
      <c r="AA519" s="631"/>
      <c r="AB519" s="631"/>
      <c r="AC519" s="631"/>
    </row>
    <row r="520" spans="4:29" s="467" customFormat="1" x14ac:dyDescent="0.2">
      <c r="D520" s="637"/>
      <c r="E520" s="631"/>
      <c r="F520" s="631"/>
      <c r="G520" s="631"/>
      <c r="H520" s="631"/>
      <c r="I520" s="631"/>
      <c r="J520" s="631"/>
      <c r="K520" s="631"/>
      <c r="L520" s="637"/>
      <c r="M520" s="910"/>
      <c r="N520" s="910"/>
      <c r="O520" s="910"/>
      <c r="P520" s="910"/>
      <c r="Q520" s="910"/>
      <c r="R520" s="910"/>
      <c r="S520" s="910"/>
      <c r="T520" s="637"/>
      <c r="U520" s="631"/>
      <c r="V520" s="631"/>
      <c r="W520" s="631"/>
      <c r="X520" s="631"/>
      <c r="Y520" s="631"/>
      <c r="Z520" s="631"/>
      <c r="AA520" s="631"/>
      <c r="AB520" s="631"/>
      <c r="AC520" s="631"/>
    </row>
    <row r="521" spans="4:29" s="467" customFormat="1" x14ac:dyDescent="0.2">
      <c r="D521" s="637"/>
      <c r="E521" s="631"/>
      <c r="F521" s="631"/>
      <c r="G521" s="631"/>
      <c r="H521" s="631"/>
      <c r="I521" s="631"/>
      <c r="J521" s="631"/>
      <c r="K521" s="631"/>
      <c r="L521" s="637"/>
      <c r="M521" s="910"/>
      <c r="N521" s="910"/>
      <c r="O521" s="910"/>
      <c r="P521" s="910"/>
      <c r="Q521" s="910"/>
      <c r="R521" s="910"/>
      <c r="S521" s="910"/>
      <c r="T521" s="637"/>
      <c r="U521" s="631"/>
      <c r="V521" s="631"/>
      <c r="W521" s="631"/>
      <c r="X521" s="631"/>
      <c r="Y521" s="631"/>
      <c r="Z521" s="631"/>
      <c r="AA521" s="631"/>
      <c r="AB521" s="631"/>
      <c r="AC521" s="631"/>
    </row>
    <row r="522" spans="4:29" s="467" customFormat="1" x14ac:dyDescent="0.2">
      <c r="D522" s="637"/>
      <c r="E522" s="631"/>
      <c r="F522" s="631"/>
      <c r="G522" s="631"/>
      <c r="H522" s="631"/>
      <c r="I522" s="631"/>
      <c r="J522" s="631"/>
      <c r="K522" s="631"/>
      <c r="L522" s="637"/>
      <c r="M522" s="910"/>
      <c r="N522" s="910"/>
      <c r="O522" s="910"/>
      <c r="P522" s="910"/>
      <c r="Q522" s="910"/>
      <c r="R522" s="910"/>
      <c r="S522" s="910"/>
      <c r="T522" s="637"/>
      <c r="U522" s="631"/>
      <c r="V522" s="631"/>
      <c r="W522" s="631"/>
      <c r="X522" s="631"/>
      <c r="Y522" s="631"/>
      <c r="Z522" s="631"/>
      <c r="AA522" s="631"/>
      <c r="AB522" s="631"/>
      <c r="AC522" s="631"/>
    </row>
    <row r="523" spans="4:29" s="467" customFormat="1" x14ac:dyDescent="0.2">
      <c r="D523" s="637"/>
      <c r="E523" s="631"/>
      <c r="F523" s="631"/>
      <c r="G523" s="631"/>
      <c r="H523" s="631"/>
      <c r="I523" s="631"/>
      <c r="J523" s="631"/>
      <c r="K523" s="631"/>
      <c r="L523" s="637"/>
      <c r="M523" s="910"/>
      <c r="N523" s="910"/>
      <c r="O523" s="910"/>
      <c r="P523" s="910"/>
      <c r="Q523" s="910"/>
      <c r="R523" s="910"/>
      <c r="S523" s="910"/>
      <c r="T523" s="637"/>
      <c r="U523" s="631"/>
      <c r="V523" s="631"/>
      <c r="W523" s="631"/>
      <c r="X523" s="631"/>
      <c r="Y523" s="631"/>
      <c r="Z523" s="631"/>
      <c r="AA523" s="631"/>
      <c r="AB523" s="631"/>
      <c r="AC523" s="631"/>
    </row>
    <row r="524" spans="4:29" s="467" customFormat="1" x14ac:dyDescent="0.2">
      <c r="D524" s="637"/>
      <c r="E524" s="631"/>
      <c r="F524" s="631"/>
      <c r="G524" s="631"/>
      <c r="H524" s="631"/>
      <c r="I524" s="631"/>
      <c r="J524" s="631"/>
      <c r="K524" s="631"/>
      <c r="L524" s="637"/>
      <c r="M524" s="910"/>
      <c r="N524" s="910"/>
      <c r="O524" s="910"/>
      <c r="P524" s="910"/>
      <c r="Q524" s="910"/>
      <c r="R524" s="910"/>
      <c r="S524" s="910"/>
      <c r="T524" s="637"/>
      <c r="U524" s="631"/>
      <c r="V524" s="631"/>
      <c r="W524" s="631"/>
      <c r="X524" s="631"/>
      <c r="Y524" s="631"/>
      <c r="Z524" s="631"/>
      <c r="AA524" s="631"/>
      <c r="AB524" s="631"/>
      <c r="AC524" s="631"/>
    </row>
    <row r="525" spans="4:29" s="467" customFormat="1" x14ac:dyDescent="0.2">
      <c r="D525" s="637"/>
      <c r="E525" s="631"/>
      <c r="F525" s="631"/>
      <c r="G525" s="631"/>
      <c r="H525" s="631"/>
      <c r="I525" s="631"/>
      <c r="J525" s="631"/>
      <c r="K525" s="631"/>
      <c r="L525" s="637"/>
      <c r="M525" s="910"/>
      <c r="N525" s="910"/>
      <c r="O525" s="910"/>
      <c r="P525" s="910"/>
      <c r="Q525" s="910"/>
      <c r="R525" s="910"/>
      <c r="S525" s="910"/>
      <c r="T525" s="637"/>
      <c r="U525" s="631"/>
      <c r="V525" s="631"/>
      <c r="W525" s="631"/>
      <c r="X525" s="631"/>
      <c r="Y525" s="631"/>
      <c r="Z525" s="631"/>
      <c r="AA525" s="631"/>
      <c r="AB525" s="631"/>
      <c r="AC525" s="631"/>
    </row>
    <row r="526" spans="4:29" s="467" customFormat="1" x14ac:dyDescent="0.2">
      <c r="D526" s="637"/>
      <c r="E526" s="631"/>
      <c r="F526" s="631"/>
      <c r="G526" s="631"/>
      <c r="H526" s="631"/>
      <c r="I526" s="631"/>
      <c r="J526" s="631"/>
      <c r="K526" s="631"/>
      <c r="L526" s="637"/>
      <c r="M526" s="910"/>
      <c r="N526" s="910"/>
      <c r="O526" s="910"/>
      <c r="P526" s="910"/>
      <c r="Q526" s="910"/>
      <c r="R526" s="910"/>
      <c r="S526" s="910"/>
      <c r="T526" s="637"/>
      <c r="U526" s="631"/>
      <c r="V526" s="631"/>
      <c r="W526" s="631"/>
      <c r="X526" s="631"/>
      <c r="Y526" s="631"/>
      <c r="Z526" s="631"/>
      <c r="AA526" s="631"/>
      <c r="AB526" s="631"/>
      <c r="AC526" s="631"/>
    </row>
    <row r="527" spans="4:29" s="467" customFormat="1" x14ac:dyDescent="0.2">
      <c r="D527" s="637"/>
      <c r="E527" s="631"/>
      <c r="F527" s="631"/>
      <c r="G527" s="631"/>
      <c r="H527" s="631"/>
      <c r="I527" s="631"/>
      <c r="J527" s="631"/>
      <c r="K527" s="631"/>
      <c r="L527" s="637"/>
      <c r="M527" s="910"/>
      <c r="N527" s="910"/>
      <c r="O527" s="910"/>
      <c r="P527" s="910"/>
      <c r="Q527" s="910"/>
      <c r="R527" s="910"/>
      <c r="S527" s="910"/>
      <c r="T527" s="637"/>
      <c r="U527" s="631"/>
      <c r="V527" s="631"/>
      <c r="W527" s="631"/>
      <c r="X527" s="631"/>
      <c r="Y527" s="631"/>
      <c r="Z527" s="631"/>
      <c r="AA527" s="631"/>
      <c r="AB527" s="631"/>
      <c r="AC527" s="631"/>
    </row>
    <row r="528" spans="4:29" s="467" customFormat="1" x14ac:dyDescent="0.2">
      <c r="D528" s="637"/>
      <c r="E528" s="631"/>
      <c r="F528" s="631"/>
      <c r="G528" s="631"/>
      <c r="H528" s="631"/>
      <c r="I528" s="631"/>
      <c r="J528" s="631"/>
      <c r="K528" s="631"/>
      <c r="L528" s="637"/>
      <c r="M528" s="910"/>
      <c r="N528" s="910"/>
      <c r="O528" s="910"/>
      <c r="P528" s="910"/>
      <c r="Q528" s="910"/>
      <c r="R528" s="910"/>
      <c r="S528" s="910"/>
      <c r="T528" s="637"/>
      <c r="U528" s="631"/>
      <c r="V528" s="631"/>
      <c r="W528" s="631"/>
      <c r="X528" s="631"/>
      <c r="Y528" s="631"/>
      <c r="Z528" s="631"/>
      <c r="AA528" s="631"/>
      <c r="AB528" s="631"/>
      <c r="AC528" s="631"/>
    </row>
    <row r="529" spans="4:29" s="467" customFormat="1" x14ac:dyDescent="0.2">
      <c r="D529" s="637"/>
      <c r="E529" s="631"/>
      <c r="F529" s="631"/>
      <c r="G529" s="631"/>
      <c r="H529" s="631"/>
      <c r="I529" s="631"/>
      <c r="J529" s="631"/>
      <c r="K529" s="631"/>
      <c r="L529" s="637"/>
      <c r="M529" s="910"/>
      <c r="N529" s="910"/>
      <c r="O529" s="910"/>
      <c r="P529" s="910"/>
      <c r="Q529" s="910"/>
      <c r="R529" s="910"/>
      <c r="S529" s="910"/>
      <c r="T529" s="637"/>
      <c r="U529" s="631"/>
      <c r="V529" s="631"/>
      <c r="W529" s="631"/>
      <c r="X529" s="631"/>
      <c r="Y529" s="631"/>
      <c r="Z529" s="631"/>
      <c r="AA529" s="631"/>
      <c r="AB529" s="631"/>
      <c r="AC529" s="631"/>
    </row>
    <row r="530" spans="4:29" s="467" customFormat="1" x14ac:dyDescent="0.2">
      <c r="D530" s="637"/>
      <c r="E530" s="631"/>
      <c r="F530" s="631"/>
      <c r="G530" s="631"/>
      <c r="H530" s="631"/>
      <c r="I530" s="631"/>
      <c r="J530" s="631"/>
      <c r="K530" s="631"/>
      <c r="L530" s="637"/>
      <c r="M530" s="910"/>
      <c r="N530" s="910"/>
      <c r="O530" s="910"/>
      <c r="P530" s="910"/>
      <c r="Q530" s="910"/>
      <c r="R530" s="910"/>
      <c r="S530" s="910"/>
      <c r="T530" s="637"/>
      <c r="U530" s="631"/>
      <c r="V530" s="631"/>
      <c r="W530" s="631"/>
      <c r="X530" s="631"/>
      <c r="Y530" s="631"/>
      <c r="Z530" s="631"/>
      <c r="AA530" s="631"/>
      <c r="AB530" s="631"/>
      <c r="AC530" s="631"/>
    </row>
    <row r="531" spans="4:29" s="467" customFormat="1" x14ac:dyDescent="0.2">
      <c r="D531" s="637"/>
      <c r="E531" s="631"/>
      <c r="F531" s="631"/>
      <c r="G531" s="631"/>
      <c r="H531" s="631"/>
      <c r="I531" s="631"/>
      <c r="J531" s="631"/>
      <c r="K531" s="631"/>
      <c r="L531" s="637"/>
      <c r="M531" s="910"/>
      <c r="N531" s="910"/>
      <c r="O531" s="910"/>
      <c r="P531" s="910"/>
      <c r="Q531" s="910"/>
      <c r="R531" s="910"/>
      <c r="S531" s="910"/>
      <c r="T531" s="637"/>
      <c r="U531" s="631"/>
      <c r="V531" s="631"/>
      <c r="W531" s="631"/>
      <c r="X531" s="631"/>
      <c r="Y531" s="631"/>
      <c r="Z531" s="631"/>
      <c r="AA531" s="631"/>
      <c r="AB531" s="631"/>
      <c r="AC531" s="631"/>
    </row>
    <row r="532" spans="4:29" s="467" customFormat="1" x14ac:dyDescent="0.2">
      <c r="D532" s="637"/>
      <c r="E532" s="631"/>
      <c r="F532" s="631"/>
      <c r="G532" s="631"/>
      <c r="H532" s="631"/>
      <c r="I532" s="631"/>
      <c r="J532" s="631"/>
      <c r="K532" s="631"/>
      <c r="L532" s="637"/>
      <c r="M532" s="910"/>
      <c r="N532" s="910"/>
      <c r="O532" s="910"/>
      <c r="P532" s="910"/>
      <c r="Q532" s="910"/>
      <c r="R532" s="910"/>
      <c r="S532" s="910"/>
      <c r="T532" s="637"/>
      <c r="U532" s="631"/>
      <c r="V532" s="631"/>
      <c r="W532" s="631"/>
      <c r="X532" s="631"/>
      <c r="Y532" s="631"/>
      <c r="Z532" s="631"/>
      <c r="AA532" s="631"/>
      <c r="AB532" s="631"/>
      <c r="AC532" s="631"/>
    </row>
    <row r="533" spans="4:29" s="467" customFormat="1" x14ac:dyDescent="0.2">
      <c r="D533" s="637"/>
      <c r="E533" s="631"/>
      <c r="F533" s="631"/>
      <c r="G533" s="631"/>
      <c r="H533" s="631"/>
      <c r="I533" s="631"/>
      <c r="J533" s="631"/>
      <c r="K533" s="631"/>
      <c r="L533" s="637"/>
      <c r="M533" s="910"/>
      <c r="N533" s="910"/>
      <c r="O533" s="910"/>
      <c r="P533" s="910"/>
      <c r="Q533" s="910"/>
      <c r="R533" s="910"/>
      <c r="S533" s="910"/>
      <c r="T533" s="637"/>
      <c r="U533" s="631"/>
      <c r="V533" s="631"/>
      <c r="W533" s="631"/>
      <c r="X533" s="631"/>
      <c r="Y533" s="631"/>
      <c r="Z533" s="631"/>
      <c r="AA533" s="631"/>
      <c r="AB533" s="631"/>
      <c r="AC533" s="631"/>
    </row>
    <row r="534" spans="4:29" s="467" customFormat="1" x14ac:dyDescent="0.2">
      <c r="D534" s="637"/>
      <c r="E534" s="631"/>
      <c r="F534" s="631"/>
      <c r="G534" s="631"/>
      <c r="H534" s="631"/>
      <c r="I534" s="631"/>
      <c r="J534" s="631"/>
      <c r="K534" s="631"/>
      <c r="L534" s="637"/>
      <c r="M534" s="910"/>
      <c r="N534" s="910"/>
      <c r="O534" s="910"/>
      <c r="P534" s="910"/>
      <c r="Q534" s="910"/>
      <c r="R534" s="910"/>
      <c r="S534" s="910"/>
      <c r="T534" s="637"/>
      <c r="U534" s="631"/>
      <c r="V534" s="631"/>
      <c r="W534" s="631"/>
      <c r="X534" s="631"/>
      <c r="Y534" s="631"/>
      <c r="Z534" s="631"/>
      <c r="AA534" s="631"/>
      <c r="AB534" s="631"/>
      <c r="AC534" s="631"/>
    </row>
    <row r="535" spans="4:29" s="467" customFormat="1" x14ac:dyDescent="0.2">
      <c r="D535" s="637"/>
      <c r="E535" s="631"/>
      <c r="F535" s="631"/>
      <c r="G535" s="631"/>
      <c r="H535" s="631"/>
      <c r="I535" s="631"/>
      <c r="J535" s="631"/>
      <c r="K535" s="631"/>
      <c r="L535" s="637"/>
      <c r="M535" s="910"/>
      <c r="N535" s="910"/>
      <c r="O535" s="910"/>
      <c r="P535" s="910"/>
      <c r="Q535" s="910"/>
      <c r="R535" s="910"/>
      <c r="S535" s="910"/>
      <c r="T535" s="637"/>
      <c r="U535" s="631"/>
      <c r="V535" s="631"/>
      <c r="W535" s="631"/>
      <c r="X535" s="631"/>
      <c r="Y535" s="631"/>
      <c r="Z535" s="631"/>
      <c r="AA535" s="631"/>
      <c r="AB535" s="631"/>
      <c r="AC535" s="631"/>
    </row>
    <row r="536" spans="4:29" s="467" customFormat="1" x14ac:dyDescent="0.2">
      <c r="D536" s="637"/>
      <c r="E536" s="631"/>
      <c r="F536" s="631"/>
      <c r="G536" s="631"/>
      <c r="H536" s="631"/>
      <c r="I536" s="631"/>
      <c r="J536" s="631"/>
      <c r="K536" s="631"/>
      <c r="L536" s="637"/>
      <c r="M536" s="910"/>
      <c r="N536" s="910"/>
      <c r="O536" s="910"/>
      <c r="P536" s="910"/>
      <c r="Q536" s="910"/>
      <c r="R536" s="910"/>
      <c r="S536" s="910"/>
      <c r="T536" s="637"/>
      <c r="U536" s="631"/>
      <c r="V536" s="631"/>
      <c r="W536" s="631"/>
      <c r="X536" s="631"/>
      <c r="Y536" s="631"/>
      <c r="Z536" s="631"/>
      <c r="AA536" s="631"/>
      <c r="AB536" s="631"/>
      <c r="AC536" s="631"/>
    </row>
    <row r="537" spans="4:29" s="467" customFormat="1" x14ac:dyDescent="0.2">
      <c r="D537" s="637"/>
      <c r="E537" s="631"/>
      <c r="F537" s="631"/>
      <c r="G537" s="631"/>
      <c r="H537" s="631"/>
      <c r="I537" s="631"/>
      <c r="J537" s="631"/>
      <c r="K537" s="631"/>
      <c r="L537" s="637"/>
      <c r="M537" s="910"/>
      <c r="N537" s="910"/>
      <c r="O537" s="910"/>
      <c r="P537" s="910"/>
      <c r="Q537" s="910"/>
      <c r="R537" s="910"/>
      <c r="S537" s="910"/>
      <c r="T537" s="637"/>
      <c r="U537" s="631"/>
      <c r="V537" s="631"/>
      <c r="W537" s="631"/>
      <c r="X537" s="631"/>
      <c r="Y537" s="631"/>
      <c r="Z537" s="631"/>
      <c r="AA537" s="631"/>
      <c r="AB537" s="631"/>
      <c r="AC537" s="631"/>
    </row>
    <row r="538" spans="4:29" s="467" customFormat="1" x14ac:dyDescent="0.2">
      <c r="D538" s="637"/>
      <c r="E538" s="631"/>
      <c r="F538" s="631"/>
      <c r="G538" s="631"/>
      <c r="H538" s="631"/>
      <c r="I538" s="631"/>
      <c r="J538" s="631"/>
      <c r="K538" s="631"/>
      <c r="L538" s="637"/>
      <c r="M538" s="910"/>
      <c r="N538" s="910"/>
      <c r="O538" s="910"/>
      <c r="P538" s="910"/>
      <c r="Q538" s="910"/>
      <c r="R538" s="910"/>
      <c r="S538" s="910"/>
      <c r="T538" s="637"/>
      <c r="U538" s="631"/>
      <c r="V538" s="631"/>
      <c r="W538" s="631"/>
      <c r="X538" s="631"/>
      <c r="Y538" s="631"/>
      <c r="Z538" s="631"/>
      <c r="AA538" s="631"/>
      <c r="AB538" s="631"/>
      <c r="AC538" s="631"/>
    </row>
    <row r="539" spans="4:29" s="467" customFormat="1" x14ac:dyDescent="0.2">
      <c r="D539" s="637"/>
      <c r="E539" s="631"/>
      <c r="F539" s="631"/>
      <c r="G539" s="631"/>
      <c r="H539" s="631"/>
      <c r="I539" s="631"/>
      <c r="J539" s="631"/>
      <c r="K539" s="631"/>
      <c r="L539" s="637"/>
      <c r="M539" s="910"/>
      <c r="N539" s="910"/>
      <c r="O539" s="910"/>
      <c r="P539" s="910"/>
      <c r="Q539" s="910"/>
      <c r="R539" s="910"/>
      <c r="S539" s="910"/>
      <c r="T539" s="637"/>
      <c r="U539" s="631"/>
      <c r="V539" s="631"/>
      <c r="W539" s="631"/>
      <c r="X539" s="631"/>
      <c r="Y539" s="631"/>
      <c r="Z539" s="631"/>
      <c r="AA539" s="631"/>
      <c r="AB539" s="631"/>
      <c r="AC539" s="631"/>
    </row>
    <row r="540" spans="4:29" s="467" customFormat="1" x14ac:dyDescent="0.2">
      <c r="D540" s="637"/>
      <c r="E540" s="631"/>
      <c r="F540" s="631"/>
      <c r="G540" s="631"/>
      <c r="H540" s="631"/>
      <c r="I540" s="631"/>
      <c r="J540" s="631"/>
      <c r="K540" s="631"/>
      <c r="L540" s="637"/>
      <c r="M540" s="910"/>
      <c r="N540" s="910"/>
      <c r="O540" s="910"/>
      <c r="P540" s="910"/>
      <c r="Q540" s="910"/>
      <c r="R540" s="910"/>
      <c r="S540" s="910"/>
      <c r="T540" s="637"/>
      <c r="U540" s="631"/>
      <c r="V540" s="631"/>
      <c r="W540" s="631"/>
      <c r="X540" s="631"/>
      <c r="Y540" s="631"/>
      <c r="Z540" s="631"/>
      <c r="AA540" s="631"/>
      <c r="AB540" s="631"/>
      <c r="AC540" s="631"/>
    </row>
    <row r="541" spans="4:29" s="467" customFormat="1" x14ac:dyDescent="0.2">
      <c r="D541" s="637"/>
      <c r="E541" s="631"/>
      <c r="F541" s="631"/>
      <c r="G541" s="631"/>
      <c r="H541" s="631"/>
      <c r="I541" s="631"/>
      <c r="J541" s="631"/>
      <c r="K541" s="631"/>
      <c r="L541" s="637"/>
      <c r="M541" s="910"/>
      <c r="N541" s="910"/>
      <c r="O541" s="910"/>
      <c r="P541" s="910"/>
      <c r="Q541" s="910"/>
      <c r="R541" s="910"/>
      <c r="S541" s="910"/>
      <c r="T541" s="637"/>
      <c r="U541" s="631"/>
      <c r="V541" s="631"/>
      <c r="W541" s="631"/>
      <c r="X541" s="631"/>
      <c r="Y541" s="631"/>
      <c r="Z541" s="631"/>
      <c r="AA541" s="631"/>
      <c r="AB541" s="631"/>
      <c r="AC541" s="631"/>
    </row>
    <row r="542" spans="4:29" s="467" customFormat="1" x14ac:dyDescent="0.2">
      <c r="D542" s="637"/>
      <c r="E542" s="631"/>
      <c r="F542" s="631"/>
      <c r="G542" s="631"/>
      <c r="H542" s="631"/>
      <c r="I542" s="631"/>
      <c r="J542" s="631"/>
      <c r="K542" s="631"/>
      <c r="L542" s="637"/>
      <c r="M542" s="910"/>
      <c r="N542" s="910"/>
      <c r="O542" s="910"/>
      <c r="P542" s="910"/>
      <c r="Q542" s="910"/>
      <c r="R542" s="910"/>
      <c r="S542" s="910"/>
      <c r="T542" s="637"/>
      <c r="U542" s="631"/>
      <c r="V542" s="631"/>
      <c r="W542" s="631"/>
      <c r="X542" s="631"/>
      <c r="Y542" s="631"/>
      <c r="Z542" s="631"/>
      <c r="AA542" s="631"/>
      <c r="AB542" s="631"/>
      <c r="AC542" s="631"/>
    </row>
    <row r="543" spans="4:29" s="467" customFormat="1" x14ac:dyDescent="0.2">
      <c r="D543" s="637"/>
      <c r="E543" s="631"/>
      <c r="F543" s="631"/>
      <c r="G543" s="631"/>
      <c r="H543" s="631"/>
      <c r="I543" s="631"/>
      <c r="J543" s="631"/>
      <c r="K543" s="631"/>
      <c r="L543" s="637"/>
      <c r="M543" s="910"/>
      <c r="N543" s="910"/>
      <c r="O543" s="910"/>
      <c r="P543" s="910"/>
      <c r="Q543" s="910"/>
      <c r="R543" s="910"/>
      <c r="S543" s="910"/>
      <c r="T543" s="637"/>
      <c r="U543" s="631"/>
      <c r="V543" s="631"/>
      <c r="W543" s="631"/>
      <c r="X543" s="631"/>
      <c r="Y543" s="631"/>
      <c r="Z543" s="631"/>
      <c r="AA543" s="631"/>
      <c r="AB543" s="631"/>
      <c r="AC543" s="631"/>
    </row>
    <row r="544" spans="4:29" s="467" customFormat="1" x14ac:dyDescent="0.2">
      <c r="D544" s="637"/>
      <c r="E544" s="631"/>
      <c r="F544" s="631"/>
      <c r="G544" s="631"/>
      <c r="H544" s="631"/>
      <c r="I544" s="631"/>
      <c r="J544" s="631"/>
      <c r="K544" s="631"/>
      <c r="L544" s="637"/>
      <c r="M544" s="910"/>
      <c r="N544" s="910"/>
      <c r="O544" s="910"/>
      <c r="P544" s="910"/>
      <c r="Q544" s="910"/>
      <c r="R544" s="910"/>
      <c r="S544" s="910"/>
      <c r="T544" s="637"/>
      <c r="U544" s="631"/>
      <c r="V544" s="631"/>
      <c r="W544" s="631"/>
      <c r="X544" s="631"/>
      <c r="Y544" s="631"/>
      <c r="Z544" s="631"/>
      <c r="AA544" s="631"/>
      <c r="AB544" s="631"/>
      <c r="AC544" s="631"/>
    </row>
    <row r="545" spans="4:29" s="467" customFormat="1" x14ac:dyDescent="0.2">
      <c r="D545" s="637"/>
      <c r="E545" s="631"/>
      <c r="F545" s="631"/>
      <c r="G545" s="631"/>
      <c r="H545" s="631"/>
      <c r="I545" s="631"/>
      <c r="J545" s="631"/>
      <c r="K545" s="631"/>
      <c r="L545" s="637"/>
      <c r="M545" s="910"/>
      <c r="N545" s="910"/>
      <c r="O545" s="910"/>
      <c r="P545" s="910"/>
      <c r="Q545" s="910"/>
      <c r="R545" s="910"/>
      <c r="S545" s="910"/>
      <c r="T545" s="637"/>
      <c r="U545" s="631"/>
      <c r="V545" s="631"/>
      <c r="W545" s="631"/>
      <c r="X545" s="631"/>
      <c r="Y545" s="631"/>
      <c r="Z545" s="631"/>
      <c r="AA545" s="631"/>
      <c r="AB545" s="631"/>
      <c r="AC545" s="631"/>
    </row>
    <row r="546" spans="4:29" s="467" customFormat="1" x14ac:dyDescent="0.2">
      <c r="D546" s="637"/>
      <c r="E546" s="631"/>
      <c r="F546" s="631"/>
      <c r="G546" s="631"/>
      <c r="H546" s="631"/>
      <c r="I546" s="631"/>
      <c r="J546" s="631"/>
      <c r="K546" s="631"/>
      <c r="L546" s="637"/>
      <c r="M546" s="910"/>
      <c r="N546" s="910"/>
      <c r="O546" s="910"/>
      <c r="P546" s="910"/>
      <c r="Q546" s="910"/>
      <c r="R546" s="910"/>
      <c r="S546" s="910"/>
      <c r="T546" s="637"/>
      <c r="U546" s="631"/>
      <c r="V546" s="631"/>
      <c r="W546" s="631"/>
      <c r="X546" s="631"/>
      <c r="Y546" s="631"/>
      <c r="Z546" s="631"/>
      <c r="AA546" s="631"/>
      <c r="AB546" s="631"/>
      <c r="AC546" s="631"/>
    </row>
    <row r="547" spans="4:29" s="467" customFormat="1" x14ac:dyDescent="0.2">
      <c r="D547" s="637"/>
      <c r="E547" s="631"/>
      <c r="F547" s="631"/>
      <c r="G547" s="631"/>
      <c r="H547" s="631"/>
      <c r="I547" s="631"/>
      <c r="J547" s="631"/>
      <c r="K547" s="631"/>
      <c r="L547" s="637"/>
      <c r="M547" s="910"/>
      <c r="N547" s="910"/>
      <c r="O547" s="910"/>
      <c r="P547" s="910"/>
      <c r="Q547" s="910"/>
      <c r="R547" s="910"/>
      <c r="S547" s="910"/>
      <c r="T547" s="637"/>
      <c r="U547" s="631"/>
      <c r="V547" s="631"/>
      <c r="W547" s="631"/>
      <c r="X547" s="631"/>
      <c r="Y547" s="631"/>
      <c r="Z547" s="631"/>
      <c r="AA547" s="631"/>
      <c r="AB547" s="631"/>
      <c r="AC547" s="631"/>
    </row>
    <row r="548" spans="4:29" s="467" customFormat="1" x14ac:dyDescent="0.2">
      <c r="D548" s="637"/>
      <c r="E548" s="631"/>
      <c r="F548" s="631"/>
      <c r="G548" s="631"/>
      <c r="H548" s="631"/>
      <c r="I548" s="631"/>
      <c r="J548" s="631"/>
      <c r="K548" s="631"/>
      <c r="L548" s="637"/>
      <c r="M548" s="910"/>
      <c r="N548" s="910"/>
      <c r="O548" s="910"/>
      <c r="P548" s="910"/>
      <c r="Q548" s="910"/>
      <c r="R548" s="910"/>
      <c r="S548" s="910"/>
      <c r="T548" s="637"/>
      <c r="U548" s="631"/>
      <c r="V548" s="631"/>
      <c r="W548" s="631"/>
      <c r="X548" s="631"/>
      <c r="Y548" s="631"/>
      <c r="Z548" s="631"/>
      <c r="AA548" s="631"/>
      <c r="AB548" s="631"/>
      <c r="AC548" s="631"/>
    </row>
    <row r="549" spans="4:29" s="467" customFormat="1" x14ac:dyDescent="0.2">
      <c r="D549" s="637"/>
      <c r="E549" s="631"/>
      <c r="F549" s="631"/>
      <c r="G549" s="631"/>
      <c r="H549" s="631"/>
      <c r="I549" s="631"/>
      <c r="J549" s="631"/>
      <c r="K549" s="631"/>
      <c r="L549" s="637"/>
      <c r="M549" s="910"/>
      <c r="N549" s="910"/>
      <c r="O549" s="910"/>
      <c r="P549" s="910"/>
      <c r="Q549" s="910"/>
      <c r="R549" s="910"/>
      <c r="S549" s="910"/>
      <c r="T549" s="637"/>
      <c r="U549" s="631"/>
      <c r="V549" s="631"/>
      <c r="W549" s="631"/>
      <c r="X549" s="631"/>
      <c r="Y549" s="631"/>
      <c r="Z549" s="631"/>
      <c r="AA549" s="631"/>
      <c r="AB549" s="631"/>
      <c r="AC549" s="631"/>
    </row>
    <row r="550" spans="4:29" s="467" customFormat="1" x14ac:dyDescent="0.2">
      <c r="D550" s="637"/>
      <c r="E550" s="631"/>
      <c r="F550" s="631"/>
      <c r="G550" s="631"/>
      <c r="H550" s="631"/>
      <c r="I550" s="631"/>
      <c r="J550" s="631"/>
      <c r="K550" s="631"/>
      <c r="L550" s="637"/>
      <c r="M550" s="910"/>
      <c r="N550" s="910"/>
      <c r="O550" s="910"/>
      <c r="P550" s="910"/>
      <c r="Q550" s="910"/>
      <c r="R550" s="910"/>
      <c r="S550" s="910"/>
      <c r="T550" s="637"/>
      <c r="U550" s="631"/>
      <c r="V550" s="631"/>
      <c r="W550" s="631"/>
      <c r="X550" s="631"/>
      <c r="Y550" s="631"/>
      <c r="Z550" s="631"/>
      <c r="AA550" s="631"/>
      <c r="AB550" s="631"/>
      <c r="AC550" s="631"/>
    </row>
    <row r="551" spans="4:29" s="467" customFormat="1" x14ac:dyDescent="0.2">
      <c r="D551" s="637"/>
      <c r="E551" s="631"/>
      <c r="F551" s="631"/>
      <c r="G551" s="631"/>
      <c r="H551" s="631"/>
      <c r="I551" s="631"/>
      <c r="J551" s="631"/>
      <c r="K551" s="631"/>
      <c r="L551" s="637"/>
      <c r="M551" s="910"/>
      <c r="N551" s="910"/>
      <c r="O551" s="910"/>
      <c r="P551" s="910"/>
      <c r="Q551" s="910"/>
      <c r="R551" s="910"/>
      <c r="S551" s="910"/>
      <c r="T551" s="637"/>
      <c r="U551" s="631"/>
      <c r="V551" s="631"/>
      <c r="W551" s="631"/>
      <c r="X551" s="631"/>
      <c r="Y551" s="631"/>
      <c r="Z551" s="631"/>
      <c r="AA551" s="631"/>
      <c r="AB551" s="631"/>
      <c r="AC551" s="631"/>
    </row>
    <row r="552" spans="4:29" s="467" customFormat="1" x14ac:dyDescent="0.2">
      <c r="D552" s="637"/>
      <c r="E552" s="631"/>
      <c r="F552" s="631"/>
      <c r="G552" s="631"/>
      <c r="H552" s="631"/>
      <c r="I552" s="631"/>
      <c r="J552" s="631"/>
      <c r="K552" s="631"/>
      <c r="L552" s="637"/>
      <c r="M552" s="910"/>
      <c r="N552" s="910"/>
      <c r="O552" s="910"/>
      <c r="P552" s="910"/>
      <c r="Q552" s="910"/>
      <c r="R552" s="910"/>
      <c r="S552" s="910"/>
      <c r="T552" s="637"/>
      <c r="U552" s="631"/>
      <c r="V552" s="631"/>
      <c r="W552" s="631"/>
      <c r="X552" s="631"/>
      <c r="Y552" s="631"/>
      <c r="Z552" s="631"/>
      <c r="AA552" s="631"/>
      <c r="AB552" s="631"/>
      <c r="AC552" s="631"/>
    </row>
    <row r="553" spans="4:29" s="467" customFormat="1" x14ac:dyDescent="0.2">
      <c r="D553" s="637"/>
      <c r="E553" s="631"/>
      <c r="F553" s="631"/>
      <c r="G553" s="631"/>
      <c r="H553" s="631"/>
      <c r="I553" s="631"/>
      <c r="J553" s="631"/>
      <c r="K553" s="631"/>
      <c r="L553" s="637"/>
      <c r="M553" s="910"/>
      <c r="N553" s="910"/>
      <c r="O553" s="910"/>
      <c r="P553" s="910"/>
      <c r="Q553" s="910"/>
      <c r="R553" s="910"/>
      <c r="S553" s="910"/>
      <c r="T553" s="637"/>
      <c r="U553" s="631"/>
      <c r="V553" s="631"/>
      <c r="W553" s="631"/>
      <c r="X553" s="631"/>
      <c r="Y553" s="631"/>
      <c r="Z553" s="631"/>
      <c r="AA553" s="631"/>
      <c r="AB553" s="631"/>
      <c r="AC553" s="631"/>
    </row>
    <row r="554" spans="4:29" s="467" customFormat="1" x14ac:dyDescent="0.2">
      <c r="D554" s="637"/>
      <c r="E554" s="631"/>
      <c r="F554" s="631"/>
      <c r="G554" s="631"/>
      <c r="H554" s="631"/>
      <c r="I554" s="631"/>
      <c r="J554" s="631"/>
      <c r="K554" s="631"/>
      <c r="L554" s="637"/>
      <c r="M554" s="910"/>
      <c r="N554" s="910"/>
      <c r="O554" s="910"/>
      <c r="P554" s="910"/>
      <c r="Q554" s="910"/>
      <c r="R554" s="910"/>
      <c r="S554" s="910"/>
      <c r="T554" s="637"/>
      <c r="U554" s="631"/>
      <c r="V554" s="631"/>
      <c r="W554" s="631"/>
      <c r="X554" s="631"/>
      <c r="Y554" s="631"/>
      <c r="Z554" s="631"/>
      <c r="AA554" s="631"/>
      <c r="AB554" s="631"/>
      <c r="AC554" s="631"/>
    </row>
    <row r="555" spans="4:29" s="467" customFormat="1" x14ac:dyDescent="0.2">
      <c r="D555" s="637"/>
      <c r="E555" s="631"/>
      <c r="F555" s="631"/>
      <c r="G555" s="631"/>
      <c r="H555" s="631"/>
      <c r="I555" s="631"/>
      <c r="J555" s="631"/>
      <c r="K555" s="631"/>
      <c r="L555" s="637"/>
      <c r="M555" s="910"/>
      <c r="N555" s="910"/>
      <c r="O555" s="910"/>
      <c r="P555" s="910"/>
      <c r="Q555" s="910"/>
      <c r="R555" s="910"/>
      <c r="S555" s="910"/>
      <c r="T555" s="637"/>
      <c r="U555" s="631"/>
      <c r="V555" s="631"/>
      <c r="W555" s="631"/>
      <c r="X555" s="631"/>
      <c r="Y555" s="631"/>
      <c r="Z555" s="631"/>
      <c r="AA555" s="631"/>
      <c r="AB555" s="631"/>
      <c r="AC555" s="631"/>
    </row>
    <row r="556" spans="4:29" s="467" customFormat="1" x14ac:dyDescent="0.2">
      <c r="D556" s="637"/>
      <c r="E556" s="631"/>
      <c r="F556" s="631"/>
      <c r="G556" s="631"/>
      <c r="H556" s="631"/>
      <c r="I556" s="631"/>
      <c r="J556" s="631"/>
      <c r="K556" s="631"/>
      <c r="L556" s="637"/>
      <c r="M556" s="910"/>
      <c r="N556" s="910"/>
      <c r="O556" s="910"/>
      <c r="P556" s="910"/>
      <c r="Q556" s="910"/>
      <c r="R556" s="910"/>
      <c r="S556" s="910"/>
      <c r="T556" s="637"/>
      <c r="U556" s="631"/>
      <c r="V556" s="631"/>
      <c r="W556" s="631"/>
      <c r="X556" s="631"/>
      <c r="Y556" s="631"/>
      <c r="Z556" s="631"/>
      <c r="AA556" s="631"/>
      <c r="AB556" s="631"/>
      <c r="AC556" s="631"/>
    </row>
    <row r="557" spans="4:29" s="467" customFormat="1" x14ac:dyDescent="0.2">
      <c r="D557" s="637"/>
      <c r="E557" s="631"/>
      <c r="F557" s="631"/>
      <c r="G557" s="631"/>
      <c r="H557" s="631"/>
      <c r="I557" s="631"/>
      <c r="J557" s="631"/>
      <c r="K557" s="631"/>
      <c r="L557" s="637"/>
      <c r="M557" s="910"/>
      <c r="N557" s="910"/>
      <c r="O557" s="910"/>
      <c r="P557" s="910"/>
      <c r="Q557" s="910"/>
      <c r="R557" s="910"/>
      <c r="S557" s="910"/>
      <c r="T557" s="637"/>
      <c r="U557" s="631"/>
      <c r="V557" s="631"/>
      <c r="W557" s="631"/>
      <c r="X557" s="631"/>
      <c r="Y557" s="631"/>
      <c r="Z557" s="631"/>
      <c r="AA557" s="631"/>
      <c r="AB557" s="631"/>
      <c r="AC557" s="631"/>
    </row>
    <row r="558" spans="4:29" s="467" customFormat="1" x14ac:dyDescent="0.2">
      <c r="D558" s="637"/>
      <c r="E558" s="631"/>
      <c r="F558" s="631"/>
      <c r="G558" s="631"/>
      <c r="H558" s="631"/>
      <c r="I558" s="631"/>
      <c r="J558" s="631"/>
      <c r="K558" s="631"/>
      <c r="L558" s="637"/>
      <c r="M558" s="910"/>
      <c r="N558" s="910"/>
      <c r="O558" s="910"/>
      <c r="P558" s="910"/>
      <c r="Q558" s="910"/>
      <c r="R558" s="910"/>
      <c r="S558" s="910"/>
      <c r="T558" s="637"/>
      <c r="U558" s="631"/>
      <c r="V558" s="631"/>
      <c r="W558" s="631"/>
      <c r="X558" s="631"/>
      <c r="Y558" s="631"/>
      <c r="Z558" s="631"/>
      <c r="AA558" s="631"/>
      <c r="AB558" s="631"/>
      <c r="AC558" s="631"/>
    </row>
    <row r="559" spans="4:29" s="467" customFormat="1" x14ac:dyDescent="0.2">
      <c r="D559" s="637"/>
      <c r="E559" s="631"/>
      <c r="F559" s="631"/>
      <c r="G559" s="631"/>
      <c r="H559" s="631"/>
      <c r="I559" s="631"/>
      <c r="J559" s="631"/>
      <c r="K559" s="631"/>
      <c r="L559" s="637"/>
      <c r="M559" s="910"/>
      <c r="N559" s="910"/>
      <c r="O559" s="910"/>
      <c r="P559" s="910"/>
      <c r="Q559" s="910"/>
      <c r="R559" s="910"/>
      <c r="S559" s="910"/>
      <c r="T559" s="637"/>
      <c r="U559" s="631"/>
      <c r="V559" s="631"/>
      <c r="W559" s="631"/>
      <c r="X559" s="631"/>
      <c r="Y559" s="631"/>
      <c r="Z559" s="631"/>
      <c r="AA559" s="631"/>
      <c r="AB559" s="631"/>
      <c r="AC559" s="631"/>
    </row>
    <row r="560" spans="4:29" s="467" customFormat="1" x14ac:dyDescent="0.2">
      <c r="D560" s="637"/>
      <c r="E560" s="631"/>
      <c r="F560" s="631"/>
      <c r="G560" s="631"/>
      <c r="H560" s="631"/>
      <c r="I560" s="631"/>
      <c r="J560" s="631"/>
      <c r="K560" s="631"/>
      <c r="L560" s="637"/>
      <c r="M560" s="910"/>
      <c r="N560" s="910"/>
      <c r="O560" s="910"/>
      <c r="P560" s="910"/>
      <c r="Q560" s="910"/>
      <c r="R560" s="910"/>
      <c r="S560" s="910"/>
      <c r="T560" s="637"/>
      <c r="U560" s="631"/>
      <c r="V560" s="631"/>
      <c r="W560" s="631"/>
      <c r="X560" s="631"/>
      <c r="Y560" s="631"/>
      <c r="Z560" s="631"/>
      <c r="AA560" s="631"/>
      <c r="AB560" s="631"/>
      <c r="AC560" s="631"/>
    </row>
    <row r="561" spans="4:29" s="467" customFormat="1" x14ac:dyDescent="0.2">
      <c r="D561" s="637"/>
      <c r="E561" s="631"/>
      <c r="F561" s="631"/>
      <c r="G561" s="631"/>
      <c r="H561" s="631"/>
      <c r="I561" s="631"/>
      <c r="J561" s="631"/>
      <c r="K561" s="631"/>
      <c r="L561" s="637"/>
      <c r="M561" s="910"/>
      <c r="N561" s="910"/>
      <c r="O561" s="910"/>
      <c r="P561" s="910"/>
      <c r="Q561" s="910"/>
      <c r="R561" s="910"/>
      <c r="S561" s="910"/>
      <c r="T561" s="637"/>
      <c r="U561" s="631"/>
      <c r="V561" s="631"/>
      <c r="W561" s="631"/>
      <c r="X561" s="631"/>
      <c r="Y561" s="631"/>
      <c r="Z561" s="631"/>
      <c r="AA561" s="631"/>
      <c r="AB561" s="631"/>
      <c r="AC561" s="631"/>
    </row>
    <row r="562" spans="4:29" s="467" customFormat="1" x14ac:dyDescent="0.2">
      <c r="D562" s="637"/>
      <c r="E562" s="631"/>
      <c r="F562" s="631"/>
      <c r="G562" s="631"/>
      <c r="H562" s="631"/>
      <c r="I562" s="631"/>
      <c r="J562" s="631"/>
      <c r="K562" s="631"/>
      <c r="L562" s="637"/>
      <c r="M562" s="910"/>
      <c r="N562" s="910"/>
      <c r="O562" s="910"/>
      <c r="P562" s="910"/>
      <c r="Q562" s="910"/>
      <c r="R562" s="910"/>
      <c r="S562" s="910"/>
      <c r="T562" s="637"/>
      <c r="U562" s="631"/>
      <c r="V562" s="631"/>
      <c r="W562" s="631"/>
      <c r="X562" s="631"/>
      <c r="Y562" s="631"/>
      <c r="Z562" s="631"/>
      <c r="AA562" s="631"/>
      <c r="AB562" s="631"/>
      <c r="AC562" s="631"/>
    </row>
    <row r="563" spans="4:29" s="467" customFormat="1" x14ac:dyDescent="0.2">
      <c r="D563" s="637"/>
      <c r="E563" s="631"/>
      <c r="F563" s="631"/>
      <c r="G563" s="631"/>
      <c r="H563" s="631"/>
      <c r="I563" s="631"/>
      <c r="J563" s="631"/>
      <c r="K563" s="631"/>
      <c r="L563" s="637"/>
      <c r="M563" s="910"/>
      <c r="N563" s="910"/>
      <c r="O563" s="910"/>
      <c r="P563" s="910"/>
      <c r="Q563" s="910"/>
      <c r="R563" s="910"/>
      <c r="S563" s="910"/>
      <c r="T563" s="637"/>
      <c r="U563" s="631"/>
      <c r="V563" s="631"/>
      <c r="W563" s="631"/>
      <c r="X563" s="631"/>
      <c r="Y563" s="631"/>
      <c r="Z563" s="631"/>
      <c r="AA563" s="631"/>
      <c r="AB563" s="631"/>
      <c r="AC563" s="631"/>
    </row>
    <row r="564" spans="4:29" s="467" customFormat="1" x14ac:dyDescent="0.2">
      <c r="D564" s="637"/>
      <c r="E564" s="631"/>
      <c r="F564" s="631"/>
      <c r="G564" s="631"/>
      <c r="H564" s="631"/>
      <c r="I564" s="631"/>
      <c r="J564" s="631"/>
      <c r="K564" s="631"/>
      <c r="L564" s="637"/>
      <c r="M564" s="910"/>
      <c r="N564" s="910"/>
      <c r="O564" s="910"/>
      <c r="P564" s="910"/>
      <c r="Q564" s="910"/>
      <c r="R564" s="910"/>
      <c r="S564" s="910"/>
      <c r="T564" s="637"/>
      <c r="U564" s="631"/>
      <c r="V564" s="631"/>
      <c r="W564" s="631"/>
      <c r="X564" s="631"/>
      <c r="Y564" s="631"/>
      <c r="Z564" s="631"/>
      <c r="AA564" s="631"/>
      <c r="AB564" s="631"/>
      <c r="AC564" s="631"/>
    </row>
    <row r="565" spans="4:29" s="467" customFormat="1" x14ac:dyDescent="0.2">
      <c r="D565" s="637"/>
      <c r="E565" s="631"/>
      <c r="F565" s="631"/>
      <c r="G565" s="631"/>
      <c r="H565" s="631"/>
      <c r="I565" s="631"/>
      <c r="J565" s="631"/>
      <c r="K565" s="631"/>
      <c r="L565" s="637"/>
      <c r="M565" s="910"/>
      <c r="N565" s="910"/>
      <c r="O565" s="910"/>
      <c r="P565" s="910"/>
      <c r="Q565" s="910"/>
      <c r="R565" s="910"/>
      <c r="S565" s="910"/>
      <c r="T565" s="637"/>
      <c r="U565" s="631"/>
      <c r="V565" s="631"/>
      <c r="W565" s="631"/>
      <c r="X565" s="631"/>
      <c r="Y565" s="631"/>
      <c r="Z565" s="631"/>
      <c r="AA565" s="631"/>
      <c r="AB565" s="631"/>
      <c r="AC565" s="631"/>
    </row>
    <row r="566" spans="4:29" s="467" customFormat="1" x14ac:dyDescent="0.2">
      <c r="D566" s="637"/>
      <c r="E566" s="631"/>
      <c r="F566" s="631"/>
      <c r="G566" s="631"/>
      <c r="H566" s="631"/>
      <c r="I566" s="631"/>
      <c r="J566" s="631"/>
      <c r="K566" s="631"/>
      <c r="L566" s="637"/>
      <c r="M566" s="910"/>
      <c r="N566" s="910"/>
      <c r="O566" s="910"/>
      <c r="P566" s="910"/>
      <c r="Q566" s="910"/>
      <c r="R566" s="910"/>
      <c r="S566" s="910"/>
      <c r="T566" s="637"/>
      <c r="U566" s="631"/>
      <c r="V566" s="631"/>
      <c r="W566" s="631"/>
      <c r="X566" s="631"/>
      <c r="Y566" s="631"/>
      <c r="Z566" s="631"/>
      <c r="AA566" s="631"/>
      <c r="AB566" s="631"/>
      <c r="AC566" s="631"/>
    </row>
    <row r="567" spans="4:29" s="467" customFormat="1" x14ac:dyDescent="0.2">
      <c r="D567" s="637"/>
      <c r="E567" s="631"/>
      <c r="F567" s="631"/>
      <c r="G567" s="631"/>
      <c r="H567" s="631"/>
      <c r="I567" s="631"/>
      <c r="J567" s="631"/>
      <c r="K567" s="631"/>
      <c r="L567" s="637"/>
      <c r="M567" s="910"/>
      <c r="N567" s="910"/>
      <c r="O567" s="910"/>
      <c r="P567" s="910"/>
      <c r="Q567" s="910"/>
      <c r="R567" s="910"/>
      <c r="S567" s="910"/>
      <c r="T567" s="637"/>
      <c r="U567" s="631"/>
      <c r="V567" s="631"/>
      <c r="W567" s="631"/>
      <c r="X567" s="631"/>
      <c r="Y567" s="631"/>
      <c r="Z567" s="631"/>
      <c r="AA567" s="631"/>
      <c r="AB567" s="631"/>
      <c r="AC567" s="631"/>
    </row>
    <row r="568" spans="4:29" s="467" customFormat="1" x14ac:dyDescent="0.2">
      <c r="D568" s="637"/>
      <c r="E568" s="631"/>
      <c r="F568" s="631"/>
      <c r="G568" s="631"/>
      <c r="H568" s="631"/>
      <c r="I568" s="631"/>
      <c r="J568" s="631"/>
      <c r="K568" s="631"/>
      <c r="L568" s="637"/>
      <c r="M568" s="910"/>
      <c r="N568" s="910"/>
      <c r="O568" s="910"/>
      <c r="P568" s="910"/>
      <c r="Q568" s="910"/>
      <c r="R568" s="910"/>
      <c r="S568" s="910"/>
      <c r="T568" s="637"/>
      <c r="U568" s="631"/>
      <c r="V568" s="631"/>
      <c r="W568" s="631"/>
      <c r="X568" s="631"/>
      <c r="Y568" s="631"/>
      <c r="Z568" s="631"/>
      <c r="AA568" s="631"/>
      <c r="AB568" s="631"/>
      <c r="AC568" s="631"/>
    </row>
    <row r="569" spans="4:29" s="467" customFormat="1" x14ac:dyDescent="0.2">
      <c r="D569" s="637"/>
      <c r="E569" s="631"/>
      <c r="F569" s="631"/>
      <c r="G569" s="631"/>
      <c r="H569" s="631"/>
      <c r="I569" s="631"/>
      <c r="J569" s="631"/>
      <c r="K569" s="631"/>
      <c r="L569" s="637"/>
      <c r="M569" s="910"/>
      <c r="N569" s="910"/>
      <c r="O569" s="910"/>
      <c r="P569" s="910"/>
      <c r="Q569" s="910"/>
      <c r="R569" s="910"/>
      <c r="S569" s="910"/>
      <c r="T569" s="637"/>
      <c r="U569" s="631"/>
      <c r="V569" s="631"/>
      <c r="W569" s="631"/>
      <c r="X569" s="631"/>
      <c r="Y569" s="631"/>
      <c r="Z569" s="631"/>
      <c r="AA569" s="631"/>
      <c r="AB569" s="631"/>
      <c r="AC569" s="631"/>
    </row>
    <row r="570" spans="4:29" s="467" customFormat="1" x14ac:dyDescent="0.2">
      <c r="D570" s="637"/>
      <c r="E570" s="631"/>
      <c r="F570" s="631"/>
      <c r="G570" s="631"/>
      <c r="H570" s="631"/>
      <c r="I570" s="631"/>
      <c r="J570" s="631"/>
      <c r="K570" s="631"/>
      <c r="L570" s="637"/>
      <c r="M570" s="910"/>
      <c r="N570" s="910"/>
      <c r="O570" s="910"/>
      <c r="P570" s="910"/>
      <c r="Q570" s="910"/>
      <c r="R570" s="910"/>
      <c r="S570" s="910"/>
      <c r="T570" s="637"/>
      <c r="U570" s="631"/>
      <c r="V570" s="631"/>
      <c r="W570" s="631"/>
      <c r="X570" s="631"/>
      <c r="Y570" s="631"/>
      <c r="Z570" s="631"/>
      <c r="AA570" s="631"/>
      <c r="AB570" s="631"/>
      <c r="AC570" s="631"/>
    </row>
    <row r="571" spans="4:29" s="467" customFormat="1" x14ac:dyDescent="0.2">
      <c r="D571" s="637"/>
      <c r="E571" s="631"/>
      <c r="F571" s="631"/>
      <c r="G571" s="631"/>
      <c r="H571" s="631"/>
      <c r="I571" s="631"/>
      <c r="J571" s="631"/>
      <c r="K571" s="631"/>
      <c r="L571" s="637"/>
      <c r="M571" s="910"/>
      <c r="N571" s="910"/>
      <c r="O571" s="910"/>
      <c r="P571" s="910"/>
      <c r="Q571" s="910"/>
      <c r="R571" s="910"/>
      <c r="S571" s="910"/>
      <c r="T571" s="637"/>
      <c r="U571" s="631"/>
      <c r="V571" s="631"/>
      <c r="W571" s="631"/>
      <c r="X571" s="631"/>
      <c r="Y571" s="631"/>
      <c r="Z571" s="631"/>
      <c r="AA571" s="631"/>
      <c r="AB571" s="631"/>
      <c r="AC571" s="631"/>
    </row>
    <row r="572" spans="4:29" s="467" customFormat="1" x14ac:dyDescent="0.2">
      <c r="D572" s="637"/>
      <c r="E572" s="631"/>
      <c r="F572" s="631"/>
      <c r="G572" s="631"/>
      <c r="H572" s="631"/>
      <c r="I572" s="631"/>
      <c r="J572" s="631"/>
      <c r="K572" s="631"/>
      <c r="L572" s="637"/>
      <c r="M572" s="910"/>
      <c r="N572" s="910"/>
      <c r="O572" s="910"/>
      <c r="P572" s="910"/>
      <c r="Q572" s="910"/>
      <c r="R572" s="910"/>
      <c r="S572" s="910"/>
      <c r="T572" s="637"/>
      <c r="U572" s="631"/>
      <c r="V572" s="631"/>
      <c r="W572" s="631"/>
      <c r="X572" s="631"/>
      <c r="Y572" s="631"/>
      <c r="Z572" s="631"/>
      <c r="AA572" s="631"/>
      <c r="AB572" s="631"/>
      <c r="AC572" s="631"/>
    </row>
    <row r="573" spans="4:29" s="467" customFormat="1" x14ac:dyDescent="0.2">
      <c r="D573" s="637"/>
      <c r="E573" s="631"/>
      <c r="F573" s="631"/>
      <c r="G573" s="631"/>
      <c r="H573" s="631"/>
      <c r="I573" s="631"/>
      <c r="J573" s="631"/>
      <c r="K573" s="631"/>
      <c r="L573" s="637"/>
      <c r="M573" s="910"/>
      <c r="N573" s="910"/>
      <c r="O573" s="910"/>
      <c r="P573" s="910"/>
      <c r="Q573" s="910"/>
      <c r="R573" s="910"/>
      <c r="S573" s="910"/>
      <c r="T573" s="637"/>
      <c r="U573" s="631"/>
      <c r="V573" s="631"/>
      <c r="W573" s="631"/>
      <c r="X573" s="631"/>
      <c r="Y573" s="631"/>
      <c r="Z573" s="631"/>
      <c r="AA573" s="631"/>
      <c r="AB573" s="631"/>
      <c r="AC573" s="631"/>
    </row>
    <row r="574" spans="4:29" s="467" customFormat="1" x14ac:dyDescent="0.2">
      <c r="D574" s="637"/>
      <c r="E574" s="631"/>
      <c r="F574" s="631"/>
      <c r="G574" s="631"/>
      <c r="H574" s="631"/>
      <c r="I574" s="631"/>
      <c r="J574" s="631"/>
      <c r="K574" s="631"/>
      <c r="L574" s="637"/>
      <c r="M574" s="910"/>
      <c r="N574" s="910"/>
      <c r="O574" s="910"/>
      <c r="P574" s="910"/>
      <c r="Q574" s="910"/>
      <c r="R574" s="910"/>
      <c r="S574" s="910"/>
      <c r="T574" s="637"/>
      <c r="U574" s="631"/>
      <c r="V574" s="631"/>
      <c r="W574" s="631"/>
      <c r="X574" s="631"/>
      <c r="Y574" s="631"/>
      <c r="Z574" s="631"/>
      <c r="AA574" s="631"/>
      <c r="AB574" s="631"/>
      <c r="AC574" s="631"/>
    </row>
    <row r="575" spans="4:29" s="467" customFormat="1" x14ac:dyDescent="0.2">
      <c r="D575" s="637"/>
      <c r="E575" s="631"/>
      <c r="F575" s="631"/>
      <c r="G575" s="631"/>
      <c r="H575" s="631"/>
      <c r="I575" s="631"/>
      <c r="J575" s="631"/>
      <c r="K575" s="631"/>
      <c r="L575" s="637"/>
      <c r="M575" s="910"/>
      <c r="N575" s="910"/>
      <c r="O575" s="910"/>
      <c r="P575" s="910"/>
      <c r="Q575" s="910"/>
      <c r="R575" s="910"/>
      <c r="S575" s="910"/>
      <c r="T575" s="637"/>
      <c r="U575" s="631"/>
      <c r="V575" s="631"/>
      <c r="W575" s="631"/>
      <c r="X575" s="631"/>
      <c r="Y575" s="631"/>
      <c r="Z575" s="631"/>
      <c r="AA575" s="631"/>
      <c r="AB575" s="631"/>
      <c r="AC575" s="631"/>
    </row>
    <row r="576" spans="4:29" s="467" customFormat="1" x14ac:dyDescent="0.2">
      <c r="D576" s="637"/>
      <c r="E576" s="631"/>
      <c r="F576" s="631"/>
      <c r="G576" s="631"/>
      <c r="H576" s="631"/>
      <c r="I576" s="631"/>
      <c r="J576" s="631"/>
      <c r="K576" s="631"/>
      <c r="L576" s="637"/>
      <c r="M576" s="910"/>
      <c r="N576" s="910"/>
      <c r="O576" s="910"/>
      <c r="P576" s="910"/>
      <c r="Q576" s="910"/>
      <c r="R576" s="910"/>
      <c r="S576" s="910"/>
      <c r="T576" s="637"/>
      <c r="U576" s="631"/>
      <c r="V576" s="631"/>
      <c r="W576" s="631"/>
      <c r="X576" s="631"/>
      <c r="Y576" s="631"/>
      <c r="Z576" s="631"/>
      <c r="AA576" s="631"/>
      <c r="AB576" s="631"/>
      <c r="AC576" s="631"/>
    </row>
    <row r="577" spans="4:29" s="467" customFormat="1" x14ac:dyDescent="0.2">
      <c r="D577" s="637"/>
      <c r="E577" s="631"/>
      <c r="F577" s="631"/>
      <c r="G577" s="631"/>
      <c r="H577" s="631"/>
      <c r="I577" s="631"/>
      <c r="J577" s="631"/>
      <c r="K577" s="631"/>
      <c r="L577" s="637"/>
      <c r="M577" s="910"/>
      <c r="N577" s="910"/>
      <c r="O577" s="910"/>
      <c r="P577" s="910"/>
      <c r="Q577" s="910"/>
      <c r="R577" s="910"/>
      <c r="S577" s="910"/>
      <c r="T577" s="637"/>
      <c r="U577" s="631"/>
      <c r="V577" s="631"/>
      <c r="W577" s="631"/>
      <c r="X577" s="631"/>
      <c r="Y577" s="631"/>
      <c r="Z577" s="631"/>
      <c r="AA577" s="631"/>
      <c r="AB577" s="631"/>
      <c r="AC577" s="631"/>
    </row>
    <row r="578" spans="4:29" s="467" customFormat="1" x14ac:dyDescent="0.2">
      <c r="D578" s="637"/>
      <c r="E578" s="631"/>
      <c r="F578" s="631"/>
      <c r="G578" s="631"/>
      <c r="H578" s="631"/>
      <c r="I578" s="631"/>
      <c r="J578" s="631"/>
      <c r="K578" s="631"/>
      <c r="L578" s="637"/>
      <c r="M578" s="910"/>
      <c r="N578" s="910"/>
      <c r="O578" s="910"/>
      <c r="P578" s="910"/>
      <c r="Q578" s="910"/>
      <c r="R578" s="910"/>
      <c r="S578" s="910"/>
      <c r="T578" s="637"/>
      <c r="U578" s="631"/>
      <c r="V578" s="631"/>
      <c r="W578" s="631"/>
      <c r="X578" s="631"/>
      <c r="Y578" s="631"/>
      <c r="Z578" s="631"/>
      <c r="AA578" s="631"/>
      <c r="AB578" s="631"/>
      <c r="AC578" s="631"/>
    </row>
  </sheetData>
  <mergeCells count="15">
    <mergeCell ref="C48:AA48"/>
    <mergeCell ref="A7:B10"/>
    <mergeCell ref="L11:S11"/>
    <mergeCell ref="T8:T10"/>
    <mergeCell ref="U8:AA8"/>
    <mergeCell ref="T11:AA11"/>
    <mergeCell ref="C7:C10"/>
    <mergeCell ref="D7:K7"/>
    <mergeCell ref="L7:S7"/>
    <mergeCell ref="T7:AA7"/>
    <mergeCell ref="D8:D10"/>
    <mergeCell ref="E8:K8"/>
    <mergeCell ref="D11:K11"/>
    <mergeCell ref="L8:L10"/>
    <mergeCell ref="M8:S8"/>
  </mergeCells>
  <pageMargins left="0.6692913385826772" right="0.39370078740157483" top="0.47244094488188981" bottom="0.98425196850393704" header="0.51181102362204722" footer="0.51181102362204722"/>
  <pageSetup paperSize="9" scale="66" firstPageNumber="92" fitToHeight="2" orientation="landscape" useFirstPageNumber="1" r:id="rId1"/>
  <headerFooter alignWithMargins="0">
    <oddFooter>&amp;L&amp;"-,Kurzíva"Zastupitelstvo Olomouckého kraje 11.12.2023
2.1. - Rozpočet Olomouckého kraje na rok 2024 - návrh rozpočtu
Příloha č. 3c): Příspěvkové organizace zřizované&amp;R&amp;"-,Kurzíva"Strana &amp;P (Celkem 216)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B533"/>
  <sheetViews>
    <sheetView view="pageBreakPreview" topLeftCell="C17" zoomScale="85" zoomScaleNormal="100" zoomScaleSheetLayoutView="85" workbookViewId="0">
      <selection activeCell="Z20" sqref="Z20"/>
    </sheetView>
  </sheetViews>
  <sheetFormatPr defaultColWidth="9.140625" defaultRowHeight="12.75" x14ac:dyDescent="0.2"/>
  <cols>
    <col min="1" max="1" width="14.140625" style="1" customWidth="1"/>
    <col min="2" max="2" width="7" style="1" customWidth="1"/>
    <col min="3" max="3" width="70.5703125" style="1" customWidth="1"/>
    <col min="4" max="4" width="13.140625" style="1" customWidth="1"/>
    <col min="5" max="6" width="11.140625" style="1" customWidth="1"/>
    <col min="7" max="7" width="11.7109375" style="1" customWidth="1"/>
    <col min="8" max="10" width="11.42578125" style="1" customWidth="1"/>
    <col min="11" max="11" width="11.7109375" style="1" customWidth="1"/>
    <col min="12" max="12" width="11.7109375" style="5" hidden="1" customWidth="1"/>
    <col min="13" max="19" width="10.7109375" style="13" hidden="1" customWidth="1"/>
    <col min="20" max="20" width="13.140625" style="5" customWidth="1"/>
    <col min="21" max="21" width="11" style="1" customWidth="1"/>
    <col min="22" max="22" width="13" style="1" customWidth="1"/>
    <col min="23" max="23" width="11.7109375" style="1" customWidth="1"/>
    <col min="24" max="24" width="11.140625" style="1" customWidth="1"/>
    <col min="25" max="27" width="11.7109375" style="1" customWidth="1"/>
    <col min="28" max="28" width="9.7109375" style="1" hidden="1" customWidth="1"/>
    <col min="29" max="32" width="7.85546875" style="1" hidden="1" customWidth="1"/>
    <col min="33" max="100" width="9.140625" style="467"/>
    <col min="101" max="16384" width="9.140625" style="1"/>
  </cols>
  <sheetData>
    <row r="1" spans="1:106" ht="20.25" x14ac:dyDescent="0.3">
      <c r="A1" s="467"/>
      <c r="B1" s="467"/>
      <c r="C1" s="617" t="s">
        <v>9</v>
      </c>
      <c r="D1" s="467"/>
      <c r="E1" s="467"/>
      <c r="F1" s="619"/>
      <c r="G1" s="619"/>
      <c r="H1" s="619"/>
      <c r="I1" s="619"/>
      <c r="J1" s="619"/>
      <c r="K1" s="467"/>
      <c r="L1" s="619"/>
      <c r="M1" s="619"/>
      <c r="N1" s="903"/>
      <c r="O1" s="903"/>
      <c r="P1" s="903"/>
      <c r="Q1" s="903"/>
      <c r="R1" s="619"/>
      <c r="S1" s="619"/>
      <c r="T1" s="619"/>
      <c r="U1" s="619"/>
      <c r="V1" s="619"/>
      <c r="W1" s="619"/>
      <c r="X1" s="467"/>
      <c r="Y1" s="467"/>
      <c r="Z1" s="1239" t="s">
        <v>512</v>
      </c>
      <c r="AA1" s="1239"/>
      <c r="AF1" s="41"/>
    </row>
    <row r="2" spans="1:106" ht="18" x14ac:dyDescent="0.25">
      <c r="A2" s="467"/>
      <c r="B2" s="467"/>
      <c r="C2" s="620" t="s">
        <v>511</v>
      </c>
      <c r="D2" s="632"/>
      <c r="E2" s="467"/>
      <c r="F2" s="467"/>
      <c r="G2" s="467"/>
      <c r="H2" s="467"/>
      <c r="I2" s="467"/>
      <c r="J2" s="467"/>
      <c r="K2" s="467"/>
      <c r="L2" s="630"/>
      <c r="M2" s="903"/>
      <c r="N2" s="903"/>
      <c r="O2" s="903"/>
      <c r="P2" s="903"/>
      <c r="Q2" s="903"/>
      <c r="R2" s="903"/>
      <c r="S2" s="903"/>
      <c r="T2" s="630"/>
      <c r="U2" s="467"/>
      <c r="V2" s="467"/>
      <c r="W2" s="467"/>
      <c r="X2" s="467"/>
      <c r="Y2" s="467"/>
      <c r="Z2" s="467"/>
      <c r="AA2" s="467"/>
      <c r="AB2" s="31"/>
    </row>
    <row r="3" spans="1:106" ht="15" x14ac:dyDescent="0.2">
      <c r="A3" s="467"/>
      <c r="B3" s="467"/>
      <c r="C3" s="621" t="s">
        <v>82</v>
      </c>
      <c r="D3" s="632"/>
      <c r="E3" s="467"/>
      <c r="F3" s="467"/>
      <c r="G3" s="467"/>
      <c r="H3" s="467"/>
      <c r="I3" s="467"/>
      <c r="J3" s="467"/>
      <c r="K3" s="467"/>
      <c r="L3" s="630"/>
      <c r="M3" s="903"/>
      <c r="N3" s="903"/>
      <c r="O3" s="903"/>
      <c r="P3" s="903"/>
      <c r="Q3" s="903"/>
      <c r="R3" s="903"/>
      <c r="S3" s="903"/>
      <c r="T3" s="630"/>
      <c r="U3" s="467"/>
      <c r="V3" s="467"/>
      <c r="W3" s="467"/>
      <c r="X3" s="467"/>
      <c r="Y3" s="467"/>
      <c r="Z3" s="467"/>
      <c r="AA3" s="625"/>
    </row>
    <row r="4" spans="1:106" ht="15.75" x14ac:dyDescent="0.25">
      <c r="A4" s="467"/>
      <c r="B4" s="467"/>
      <c r="C4" s="623" t="s">
        <v>416</v>
      </c>
      <c r="D4" s="467"/>
      <c r="E4" s="467"/>
      <c r="F4" s="467"/>
      <c r="G4" s="467"/>
      <c r="H4" s="467"/>
      <c r="I4" s="467"/>
      <c r="J4" s="467"/>
      <c r="K4" s="467"/>
      <c r="L4" s="630"/>
      <c r="M4" s="903"/>
      <c r="N4" s="903"/>
      <c r="O4" s="903"/>
      <c r="P4" s="903"/>
      <c r="Q4" s="903"/>
      <c r="R4" s="903"/>
      <c r="S4" s="903"/>
      <c r="T4" s="630"/>
      <c r="U4" s="467"/>
      <c r="V4" s="467"/>
      <c r="W4" s="467"/>
      <c r="X4" s="467"/>
      <c r="Y4" s="467"/>
      <c r="Z4" s="467"/>
      <c r="AA4" s="467"/>
    </row>
    <row r="5" spans="1:106" ht="15.75" hidden="1" customHeight="1" x14ac:dyDescent="0.2">
      <c r="A5" s="467"/>
      <c r="B5" s="467"/>
      <c r="C5" s="633"/>
      <c r="D5" s="467"/>
      <c r="E5" s="467"/>
      <c r="F5" s="467"/>
      <c r="G5" s="467"/>
      <c r="H5" s="467"/>
      <c r="I5" s="467"/>
      <c r="J5" s="467"/>
      <c r="K5" s="467"/>
      <c r="L5" s="630"/>
      <c r="M5" s="903"/>
      <c r="N5" s="903"/>
      <c r="O5" s="903"/>
      <c r="P5" s="903"/>
      <c r="Q5" s="903"/>
      <c r="R5" s="903"/>
      <c r="S5" s="903"/>
      <c r="T5" s="630"/>
      <c r="U5" s="467"/>
      <c r="V5" s="467"/>
      <c r="W5" s="467"/>
      <c r="X5" s="467"/>
      <c r="Y5" s="467"/>
      <c r="Z5" s="467"/>
      <c r="AA5" s="467"/>
    </row>
    <row r="6" spans="1:106" ht="15.75" hidden="1" customHeight="1" x14ac:dyDescent="0.2">
      <c r="A6" s="467"/>
      <c r="B6" s="467"/>
      <c r="C6" s="633"/>
      <c r="D6" s="467"/>
      <c r="E6" s="467"/>
      <c r="F6" s="467"/>
      <c r="G6" s="467"/>
      <c r="H6" s="467"/>
      <c r="I6" s="467"/>
      <c r="J6" s="467"/>
      <c r="K6" s="467"/>
      <c r="L6" s="630"/>
      <c r="M6" s="903"/>
      <c r="N6" s="903"/>
      <c r="O6" s="903"/>
      <c r="P6" s="903"/>
      <c r="Q6" s="903"/>
      <c r="R6" s="903"/>
      <c r="S6" s="903"/>
      <c r="T6" s="630"/>
      <c r="U6" s="467"/>
      <c r="V6" s="467"/>
      <c r="W6" s="467"/>
      <c r="X6" s="467"/>
      <c r="Y6" s="467"/>
      <c r="Z6" s="467"/>
      <c r="AA6" s="467"/>
    </row>
    <row r="7" spans="1:106" ht="15.75" hidden="1" customHeight="1" x14ac:dyDescent="0.2">
      <c r="A7" s="467"/>
      <c r="B7" s="467"/>
      <c r="C7" s="633"/>
      <c r="D7" s="467"/>
      <c r="E7" s="467"/>
      <c r="F7" s="467"/>
      <c r="G7" s="467"/>
      <c r="H7" s="467"/>
      <c r="I7" s="467"/>
      <c r="J7" s="467"/>
      <c r="K7" s="467"/>
      <c r="L7" s="630"/>
      <c r="M7" s="903"/>
      <c r="N7" s="903"/>
      <c r="O7" s="903"/>
      <c r="P7" s="903"/>
      <c r="Q7" s="903"/>
      <c r="R7" s="903"/>
      <c r="S7" s="903"/>
      <c r="T7" s="630"/>
      <c r="U7" s="467"/>
      <c r="V7" s="467"/>
      <c r="W7" s="467"/>
      <c r="X7" s="467"/>
      <c r="Y7" s="467"/>
      <c r="Z7" s="467"/>
      <c r="AA7" s="467"/>
    </row>
    <row r="8" spans="1:106" ht="15.75" customHeight="1" thickBot="1" x14ac:dyDescent="0.25">
      <c r="A8" s="467"/>
      <c r="B8" s="467"/>
      <c r="C8" s="467"/>
      <c r="D8" s="634"/>
      <c r="E8" s="634"/>
      <c r="F8" s="634"/>
      <c r="G8" s="634"/>
      <c r="H8" s="634"/>
      <c r="I8" s="634"/>
      <c r="J8" s="634"/>
      <c r="K8" s="626"/>
      <c r="L8" s="635"/>
      <c r="M8" s="641"/>
      <c r="N8" s="641"/>
      <c r="O8" s="641"/>
      <c r="P8" s="641"/>
      <c r="Q8" s="641"/>
      <c r="R8" s="634"/>
      <c r="S8" s="641"/>
      <c r="T8" s="630"/>
      <c r="U8" s="467"/>
      <c r="V8" s="467"/>
      <c r="W8" s="467"/>
      <c r="X8" s="467"/>
      <c r="Y8" s="467"/>
      <c r="Z8" s="634"/>
      <c r="AA8" s="636" t="s">
        <v>17</v>
      </c>
      <c r="AD8" s="1275" t="s">
        <v>17</v>
      </c>
      <c r="AE8" s="1275"/>
      <c r="AF8" s="1275"/>
    </row>
    <row r="9" spans="1:106" ht="17.25" customHeight="1" thickTop="1" thickBot="1" x14ac:dyDescent="0.3">
      <c r="A9" s="1216" t="s">
        <v>19</v>
      </c>
      <c r="B9" s="1217"/>
      <c r="C9" s="1260" t="s">
        <v>20</v>
      </c>
      <c r="D9" s="1272" t="s">
        <v>574</v>
      </c>
      <c r="E9" s="1272"/>
      <c r="F9" s="1272"/>
      <c r="G9" s="1272"/>
      <c r="H9" s="1272"/>
      <c r="I9" s="1272"/>
      <c r="J9" s="1272"/>
      <c r="K9" s="1273"/>
      <c r="L9" s="1230" t="s">
        <v>580</v>
      </c>
      <c r="M9" s="1231"/>
      <c r="N9" s="1231"/>
      <c r="O9" s="1231"/>
      <c r="P9" s="1231"/>
      <c r="Q9" s="1231"/>
      <c r="R9" s="1231"/>
      <c r="S9" s="1263"/>
      <c r="T9" s="1230" t="s">
        <v>576</v>
      </c>
      <c r="U9" s="1231"/>
      <c r="V9" s="1231"/>
      <c r="W9" s="1231"/>
      <c r="X9" s="1231"/>
      <c r="Y9" s="1231"/>
      <c r="Z9" s="1233"/>
      <c r="AA9" s="1234"/>
      <c r="AB9" s="1276" t="s">
        <v>43</v>
      </c>
      <c r="AC9" s="1276"/>
      <c r="AD9" s="1276"/>
      <c r="AE9" s="1276"/>
      <c r="AF9" s="1277"/>
    </row>
    <row r="10" spans="1:106" ht="15" customHeight="1" thickBot="1" x14ac:dyDescent="0.3">
      <c r="A10" s="1218"/>
      <c r="B10" s="1219"/>
      <c r="C10" s="1261"/>
      <c r="D10" s="1264" t="s">
        <v>21</v>
      </c>
      <c r="E10" s="1222" t="s">
        <v>22</v>
      </c>
      <c r="F10" s="1244"/>
      <c r="G10" s="1244"/>
      <c r="H10" s="1244"/>
      <c r="I10" s="1244"/>
      <c r="J10" s="1244"/>
      <c r="K10" s="1245"/>
      <c r="L10" s="1264" t="s">
        <v>21</v>
      </c>
      <c r="M10" s="1222" t="s">
        <v>22</v>
      </c>
      <c r="N10" s="1223"/>
      <c r="O10" s="1223"/>
      <c r="P10" s="1223"/>
      <c r="Q10" s="1223"/>
      <c r="R10" s="1223"/>
      <c r="S10" s="1224"/>
      <c r="T10" s="1235" t="s">
        <v>21</v>
      </c>
      <c r="U10" s="1222" t="s">
        <v>22</v>
      </c>
      <c r="V10" s="1222"/>
      <c r="W10" s="1222"/>
      <c r="X10" s="1244"/>
      <c r="Y10" s="1244"/>
      <c r="Z10" s="1244"/>
      <c r="AA10" s="1245"/>
      <c r="AB10" s="1278" t="s">
        <v>42</v>
      </c>
      <c r="AC10" s="73" t="s">
        <v>22</v>
      </c>
      <c r="AD10" s="72"/>
      <c r="AE10" s="72"/>
      <c r="AF10" s="71"/>
    </row>
    <row r="11" spans="1:106" ht="54" customHeight="1" x14ac:dyDescent="0.2">
      <c r="A11" s="1218"/>
      <c r="B11" s="1219"/>
      <c r="C11" s="1261"/>
      <c r="D11" s="1265"/>
      <c r="E11" s="182" t="s">
        <v>23</v>
      </c>
      <c r="F11" s="192" t="s">
        <v>24</v>
      </c>
      <c r="G11" s="337" t="s">
        <v>26</v>
      </c>
      <c r="H11" s="500" t="s">
        <v>27</v>
      </c>
      <c r="I11" s="182" t="s">
        <v>578</v>
      </c>
      <c r="J11" s="500" t="s">
        <v>579</v>
      </c>
      <c r="K11" s="428" t="s">
        <v>572</v>
      </c>
      <c r="L11" s="1265"/>
      <c r="M11" s="182" t="s">
        <v>23</v>
      </c>
      <c r="N11" s="192" t="s">
        <v>24</v>
      </c>
      <c r="O11" s="337" t="s">
        <v>26</v>
      </c>
      <c r="P11" s="500" t="s">
        <v>27</v>
      </c>
      <c r="Q11" s="182" t="s">
        <v>578</v>
      </c>
      <c r="R11" s="500" t="s">
        <v>579</v>
      </c>
      <c r="S11" s="428" t="s">
        <v>572</v>
      </c>
      <c r="T11" s="1236"/>
      <c r="U11" s="182" t="s">
        <v>23</v>
      </c>
      <c r="V11" s="192" t="s">
        <v>24</v>
      </c>
      <c r="W11" s="337" t="s">
        <v>26</v>
      </c>
      <c r="X11" s="500" t="s">
        <v>27</v>
      </c>
      <c r="Y11" s="182" t="s">
        <v>578</v>
      </c>
      <c r="Z11" s="500" t="s">
        <v>579</v>
      </c>
      <c r="AA11" s="428" t="s">
        <v>572</v>
      </c>
      <c r="AB11" s="1279"/>
      <c r="AC11" s="206" t="s">
        <v>50</v>
      </c>
      <c r="AD11" s="206" t="s">
        <v>49</v>
      </c>
      <c r="AE11" s="206" t="s">
        <v>48</v>
      </c>
      <c r="AF11" s="205" t="s">
        <v>47</v>
      </c>
    </row>
    <row r="12" spans="1:106" ht="17.25" customHeight="1" thickBot="1" x14ac:dyDescent="0.25">
      <c r="A12" s="1220"/>
      <c r="B12" s="1221"/>
      <c r="C12" s="1280"/>
      <c r="D12" s="610"/>
      <c r="E12" s="191" t="s">
        <v>103</v>
      </c>
      <c r="F12" s="60" t="s">
        <v>104</v>
      </c>
      <c r="G12" s="60" t="s">
        <v>105</v>
      </c>
      <c r="H12" s="613" t="s">
        <v>107</v>
      </c>
      <c r="I12" s="614" t="s">
        <v>558</v>
      </c>
      <c r="J12" s="614" t="s">
        <v>559</v>
      </c>
      <c r="K12" s="193" t="s">
        <v>573</v>
      </c>
      <c r="L12" s="1266"/>
      <c r="M12" s="191" t="s">
        <v>103</v>
      </c>
      <c r="N12" s="60" t="s">
        <v>104</v>
      </c>
      <c r="O12" s="60" t="s">
        <v>105</v>
      </c>
      <c r="P12" s="613" t="s">
        <v>107</v>
      </c>
      <c r="Q12" s="614" t="s">
        <v>558</v>
      </c>
      <c r="R12" s="614" t="s">
        <v>559</v>
      </c>
      <c r="S12" s="193" t="s">
        <v>573</v>
      </c>
      <c r="T12" s="1237"/>
      <c r="U12" s="191" t="s">
        <v>103</v>
      </c>
      <c r="V12" s="60" t="s">
        <v>104</v>
      </c>
      <c r="W12" s="60" t="s">
        <v>105</v>
      </c>
      <c r="X12" s="613" t="s">
        <v>107</v>
      </c>
      <c r="Y12" s="614" t="s">
        <v>558</v>
      </c>
      <c r="Z12" s="614" t="s">
        <v>559</v>
      </c>
      <c r="AA12" s="193" t="s">
        <v>573</v>
      </c>
      <c r="AB12" s="289"/>
      <c r="AC12" s="290"/>
      <c r="AD12" s="290"/>
      <c r="AE12" s="291"/>
      <c r="AF12" s="292"/>
    </row>
    <row r="13" spans="1:106" s="261" customFormat="1" ht="17.25" customHeight="1" thickTop="1" thickBot="1" x14ac:dyDescent="0.3">
      <c r="A13" s="519" t="s">
        <v>154</v>
      </c>
      <c r="B13" s="520" t="s">
        <v>29</v>
      </c>
      <c r="C13" s="603"/>
      <c r="D13" s="1228" t="s">
        <v>33</v>
      </c>
      <c r="E13" s="1228"/>
      <c r="F13" s="1228"/>
      <c r="G13" s="1228"/>
      <c r="H13" s="1228"/>
      <c r="I13" s="1228"/>
      <c r="J13" s="1228"/>
      <c r="K13" s="1229"/>
      <c r="L13" s="1225" t="s">
        <v>33</v>
      </c>
      <c r="M13" s="1228"/>
      <c r="N13" s="1228"/>
      <c r="O13" s="1228"/>
      <c r="P13" s="1228"/>
      <c r="Q13" s="1228"/>
      <c r="R13" s="1228"/>
      <c r="S13" s="1229"/>
      <c r="T13" s="1225" t="s">
        <v>33</v>
      </c>
      <c r="U13" s="1228"/>
      <c r="V13" s="1228"/>
      <c r="W13" s="1228"/>
      <c r="X13" s="1228"/>
      <c r="Y13" s="1228"/>
      <c r="Z13" s="1228"/>
      <c r="AA13" s="1229"/>
      <c r="AB13" s="293"/>
      <c r="AC13" s="294"/>
      <c r="AD13" s="294"/>
      <c r="AE13" s="294"/>
      <c r="AF13" s="384"/>
      <c r="AG13" s="678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2"/>
      <c r="CX13" s="2"/>
      <c r="CY13" s="2"/>
      <c r="CZ13" s="2"/>
      <c r="DA13" s="2"/>
      <c r="DB13" s="2"/>
    </row>
    <row r="14" spans="1:106" s="26" customFormat="1" ht="30" customHeight="1" thickTop="1" x14ac:dyDescent="0.2">
      <c r="A14" s="523" t="s">
        <v>202</v>
      </c>
      <c r="B14" s="524" t="s">
        <v>158</v>
      </c>
      <c r="C14" s="607" t="s">
        <v>310</v>
      </c>
      <c r="D14" s="475">
        <f t="shared" ref="D14:D33" si="0">SUM(E14:K14)</f>
        <v>274</v>
      </c>
      <c r="E14" s="458">
        <v>217</v>
      </c>
      <c r="F14" s="459">
        <v>0</v>
      </c>
      <c r="G14" s="459">
        <v>0</v>
      </c>
      <c r="H14" s="459">
        <v>0</v>
      </c>
      <c r="I14" s="445">
        <v>50</v>
      </c>
      <c r="J14" s="445">
        <v>7</v>
      </c>
      <c r="K14" s="446">
        <v>0</v>
      </c>
      <c r="L14" s="473">
        <f t="shared" ref="L14:L33" si="1">SUM(M14:S14)</f>
        <v>274</v>
      </c>
      <c r="M14" s="458">
        <v>217</v>
      </c>
      <c r="N14" s="900">
        <v>0</v>
      </c>
      <c r="O14" s="900">
        <v>0</v>
      </c>
      <c r="P14" s="900">
        <v>0</v>
      </c>
      <c r="Q14" s="900">
        <v>50</v>
      </c>
      <c r="R14" s="900">
        <v>7</v>
      </c>
      <c r="S14" s="446">
        <v>0</v>
      </c>
      <c r="T14" s="474">
        <f t="shared" ref="T14:T33" si="2">SUM(U14:AA14)</f>
        <v>287</v>
      </c>
      <c r="U14" s="465">
        <v>217</v>
      </c>
      <c r="V14" s="951">
        <v>0</v>
      </c>
      <c r="W14" s="951">
        <v>0</v>
      </c>
      <c r="X14" s="466">
        <v>0</v>
      </c>
      <c r="Y14" s="466">
        <v>60</v>
      </c>
      <c r="Z14" s="466">
        <v>10</v>
      </c>
      <c r="AA14" s="443">
        <v>0</v>
      </c>
      <c r="AB14" s="272">
        <f t="shared" ref="AB14:AC16" si="3">+T14/D14</f>
        <v>1.0474452554744527</v>
      </c>
      <c r="AC14" s="273">
        <f t="shared" si="3"/>
        <v>1</v>
      </c>
      <c r="AD14" s="273" t="e">
        <f>+X14/F14</f>
        <v>#DIV/0!</v>
      </c>
      <c r="AE14" s="274">
        <f>+Y14</f>
        <v>60</v>
      </c>
      <c r="AF14" s="275" t="e">
        <f>+AA14/K14</f>
        <v>#DIV/0!</v>
      </c>
      <c r="AG14" s="679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41"/>
      <c r="CX14" s="241"/>
      <c r="CY14" s="241"/>
      <c r="CZ14" s="241"/>
      <c r="DA14" s="241"/>
      <c r="DB14" s="241"/>
    </row>
    <row r="15" spans="1:106" s="241" customFormat="1" ht="30" customHeight="1" x14ac:dyDescent="0.2">
      <c r="A15" s="523" t="s">
        <v>203</v>
      </c>
      <c r="B15" s="524" t="s">
        <v>158</v>
      </c>
      <c r="C15" s="607" t="s">
        <v>311</v>
      </c>
      <c r="D15" s="475">
        <f t="shared" si="0"/>
        <v>2092</v>
      </c>
      <c r="E15" s="458">
        <v>1830</v>
      </c>
      <c r="F15" s="459">
        <v>0</v>
      </c>
      <c r="G15" s="459">
        <v>39</v>
      </c>
      <c r="H15" s="459">
        <v>0</v>
      </c>
      <c r="I15" s="445">
        <v>0</v>
      </c>
      <c r="J15" s="445">
        <v>223</v>
      </c>
      <c r="K15" s="446">
        <v>0</v>
      </c>
      <c r="L15" s="473">
        <f t="shared" si="1"/>
        <v>2092</v>
      </c>
      <c r="M15" s="458">
        <v>1830</v>
      </c>
      <c r="N15" s="900">
        <v>0</v>
      </c>
      <c r="O15" s="900">
        <v>39</v>
      </c>
      <c r="P15" s="900">
        <v>0</v>
      </c>
      <c r="Q15" s="900">
        <v>0</v>
      </c>
      <c r="R15" s="900">
        <v>223</v>
      </c>
      <c r="S15" s="446">
        <v>0</v>
      </c>
      <c r="T15" s="474">
        <f t="shared" si="2"/>
        <v>2120</v>
      </c>
      <c r="U15" s="458">
        <v>1080</v>
      </c>
      <c r="V15" s="952">
        <v>0</v>
      </c>
      <c r="W15" s="952">
        <v>30</v>
      </c>
      <c r="X15" s="900">
        <v>0</v>
      </c>
      <c r="Y15" s="900">
        <v>0</v>
      </c>
      <c r="Z15" s="900">
        <v>160</v>
      </c>
      <c r="AA15" s="446">
        <v>850</v>
      </c>
      <c r="AB15" s="272">
        <f t="shared" si="3"/>
        <v>1.0133843212237095</v>
      </c>
      <c r="AC15" s="274">
        <f t="shared" si="3"/>
        <v>0.5901639344262295</v>
      </c>
      <c r="AD15" s="274" t="e">
        <f>+X15/F15</f>
        <v>#DIV/0!</v>
      </c>
      <c r="AE15" s="273">
        <f>+Y15</f>
        <v>0</v>
      </c>
      <c r="AF15" s="277" t="e">
        <f>+AA15/K15</f>
        <v>#DIV/0!</v>
      </c>
      <c r="AG15" s="679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</row>
    <row r="16" spans="1:106" s="26" customFormat="1" ht="30" customHeight="1" x14ac:dyDescent="0.2">
      <c r="A16" s="523" t="s">
        <v>204</v>
      </c>
      <c r="B16" s="524" t="s">
        <v>158</v>
      </c>
      <c r="C16" s="607" t="s">
        <v>394</v>
      </c>
      <c r="D16" s="475">
        <f t="shared" si="0"/>
        <v>8085</v>
      </c>
      <c r="E16" s="458">
        <v>5688</v>
      </c>
      <c r="F16" s="459">
        <v>0</v>
      </c>
      <c r="G16" s="459">
        <v>138</v>
      </c>
      <c r="H16" s="459">
        <v>0</v>
      </c>
      <c r="I16" s="445">
        <v>1794</v>
      </c>
      <c r="J16" s="445">
        <v>465</v>
      </c>
      <c r="K16" s="446">
        <v>0</v>
      </c>
      <c r="L16" s="473">
        <f t="shared" si="1"/>
        <v>4585</v>
      </c>
      <c r="M16" s="458">
        <v>2188</v>
      </c>
      <c r="N16" s="900">
        <v>0</v>
      </c>
      <c r="O16" s="900">
        <v>138</v>
      </c>
      <c r="P16" s="900">
        <v>0</v>
      </c>
      <c r="Q16" s="900">
        <v>1794</v>
      </c>
      <c r="R16" s="900">
        <v>465</v>
      </c>
      <c r="S16" s="446">
        <v>0</v>
      </c>
      <c r="T16" s="474">
        <f t="shared" si="2"/>
        <v>3456</v>
      </c>
      <c r="U16" s="458">
        <v>1688</v>
      </c>
      <c r="V16" s="952">
        <v>0</v>
      </c>
      <c r="W16" s="952">
        <v>148</v>
      </c>
      <c r="X16" s="900">
        <v>0</v>
      </c>
      <c r="Y16" s="900">
        <v>700</v>
      </c>
      <c r="Z16" s="900">
        <v>420</v>
      </c>
      <c r="AA16" s="446">
        <v>500</v>
      </c>
      <c r="AB16" s="272">
        <f t="shared" si="3"/>
        <v>0.42745825602968462</v>
      </c>
      <c r="AC16" s="274">
        <f t="shared" si="3"/>
        <v>0.29676511954992968</v>
      </c>
      <c r="AD16" s="274" t="e">
        <f>+X16/F16</f>
        <v>#DIV/0!</v>
      </c>
      <c r="AE16" s="273">
        <f>+Y16</f>
        <v>700</v>
      </c>
      <c r="AF16" s="277" t="e">
        <f>+AA16/K16</f>
        <v>#DIV/0!</v>
      </c>
      <c r="AG16" s="679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41"/>
      <c r="CX16" s="241"/>
      <c r="CY16" s="241"/>
      <c r="CZ16" s="241"/>
      <c r="DA16" s="241"/>
      <c r="DB16" s="241"/>
    </row>
    <row r="17" spans="1:106" s="279" customFormat="1" ht="30" customHeight="1" x14ac:dyDescent="0.2">
      <c r="A17" s="523" t="s">
        <v>205</v>
      </c>
      <c r="B17" s="524" t="s">
        <v>158</v>
      </c>
      <c r="C17" s="607" t="s">
        <v>312</v>
      </c>
      <c r="D17" s="475">
        <f t="shared" si="0"/>
        <v>7124</v>
      </c>
      <c r="E17" s="458">
        <v>1950</v>
      </c>
      <c r="F17" s="459">
        <v>0</v>
      </c>
      <c r="G17" s="459">
        <v>1127</v>
      </c>
      <c r="H17" s="459">
        <v>0</v>
      </c>
      <c r="I17" s="445">
        <v>2362</v>
      </c>
      <c r="J17" s="445">
        <v>1685</v>
      </c>
      <c r="K17" s="446">
        <v>0</v>
      </c>
      <c r="L17" s="473">
        <f t="shared" si="1"/>
        <v>11135</v>
      </c>
      <c r="M17" s="458">
        <v>5961</v>
      </c>
      <c r="N17" s="900">
        <v>0</v>
      </c>
      <c r="O17" s="900">
        <v>1127</v>
      </c>
      <c r="P17" s="900">
        <v>0</v>
      </c>
      <c r="Q17" s="900">
        <v>2362</v>
      </c>
      <c r="R17" s="900">
        <v>1685</v>
      </c>
      <c r="S17" s="446">
        <v>0</v>
      </c>
      <c r="T17" s="474">
        <f t="shared" si="2"/>
        <v>10348</v>
      </c>
      <c r="U17" s="458">
        <v>6141</v>
      </c>
      <c r="V17" s="952">
        <v>0</v>
      </c>
      <c r="W17" s="952">
        <v>1187</v>
      </c>
      <c r="X17" s="900">
        <v>0</v>
      </c>
      <c r="Y17" s="900">
        <v>1500</v>
      </c>
      <c r="Z17" s="900">
        <v>1520</v>
      </c>
      <c r="AA17" s="446">
        <v>0</v>
      </c>
      <c r="AB17" s="270"/>
      <c r="AC17" s="271"/>
      <c r="AD17" s="271"/>
      <c r="AE17" s="276"/>
      <c r="AF17" s="278"/>
      <c r="AG17" s="679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41"/>
      <c r="CX17" s="241"/>
      <c r="CY17" s="241"/>
      <c r="CZ17" s="241"/>
      <c r="DA17" s="241"/>
      <c r="DB17" s="241"/>
    </row>
    <row r="18" spans="1:106" s="26" customFormat="1" ht="30" customHeight="1" x14ac:dyDescent="0.2">
      <c r="A18" s="523" t="s">
        <v>206</v>
      </c>
      <c r="B18" s="524" t="s">
        <v>166</v>
      </c>
      <c r="C18" s="607" t="s">
        <v>313</v>
      </c>
      <c r="D18" s="475">
        <f t="shared" si="0"/>
        <v>7090</v>
      </c>
      <c r="E18" s="458">
        <v>2653</v>
      </c>
      <c r="F18" s="459">
        <v>0</v>
      </c>
      <c r="G18" s="459">
        <v>942</v>
      </c>
      <c r="H18" s="459">
        <v>0</v>
      </c>
      <c r="I18" s="445">
        <v>2421</v>
      </c>
      <c r="J18" s="445">
        <v>1074</v>
      </c>
      <c r="K18" s="446">
        <v>0</v>
      </c>
      <c r="L18" s="473">
        <f t="shared" si="1"/>
        <v>7090</v>
      </c>
      <c r="M18" s="458">
        <v>2653</v>
      </c>
      <c r="N18" s="900">
        <v>0</v>
      </c>
      <c r="O18" s="900">
        <v>942</v>
      </c>
      <c r="P18" s="900">
        <v>0</v>
      </c>
      <c r="Q18" s="900">
        <v>2421</v>
      </c>
      <c r="R18" s="900">
        <v>1074</v>
      </c>
      <c r="S18" s="446">
        <v>0</v>
      </c>
      <c r="T18" s="474">
        <f t="shared" si="2"/>
        <v>5747</v>
      </c>
      <c r="U18" s="458">
        <v>2653</v>
      </c>
      <c r="V18" s="952">
        <v>0</v>
      </c>
      <c r="W18" s="952">
        <v>914</v>
      </c>
      <c r="X18" s="900">
        <v>0</v>
      </c>
      <c r="Y18" s="900">
        <v>1300</v>
      </c>
      <c r="Z18" s="900">
        <v>880</v>
      </c>
      <c r="AA18" s="446">
        <v>0</v>
      </c>
      <c r="AB18" s="272">
        <f t="shared" ref="AB18:AB33" si="4">+T18/D18</f>
        <v>0.81057827926657267</v>
      </c>
      <c r="AC18" s="274">
        <f t="shared" ref="AC18:AC33" si="5">+U18/E18</f>
        <v>1</v>
      </c>
      <c r="AD18" s="274" t="e">
        <f t="shared" ref="AD18:AD33" si="6">+X18/F18</f>
        <v>#DIV/0!</v>
      </c>
      <c r="AE18" s="273">
        <f t="shared" ref="AE18:AE33" si="7">+Y18</f>
        <v>1300</v>
      </c>
      <c r="AF18" s="277" t="e">
        <f t="shared" ref="AF18:AF33" si="8">+AA18/K18</f>
        <v>#DIV/0!</v>
      </c>
      <c r="AG18" s="679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41"/>
      <c r="CX18" s="241"/>
      <c r="CY18" s="241"/>
      <c r="CZ18" s="241"/>
      <c r="DA18" s="241"/>
      <c r="DB18" s="241"/>
    </row>
    <row r="19" spans="1:106" s="26" customFormat="1" ht="30" customHeight="1" x14ac:dyDescent="0.2">
      <c r="A19" s="523" t="s">
        <v>207</v>
      </c>
      <c r="B19" s="524" t="s">
        <v>166</v>
      </c>
      <c r="C19" s="607" t="s">
        <v>314</v>
      </c>
      <c r="D19" s="475">
        <f t="shared" si="0"/>
        <v>3907</v>
      </c>
      <c r="E19" s="458">
        <v>1962</v>
      </c>
      <c r="F19" s="459">
        <v>0</v>
      </c>
      <c r="G19" s="459">
        <v>308</v>
      </c>
      <c r="H19" s="459">
        <v>0</v>
      </c>
      <c r="I19" s="445">
        <v>869</v>
      </c>
      <c r="J19" s="445">
        <v>768</v>
      </c>
      <c r="K19" s="446">
        <v>0</v>
      </c>
      <c r="L19" s="473">
        <f t="shared" si="1"/>
        <v>4007</v>
      </c>
      <c r="M19" s="458">
        <v>1953</v>
      </c>
      <c r="N19" s="900">
        <v>9</v>
      </c>
      <c r="O19" s="900">
        <v>308</v>
      </c>
      <c r="P19" s="900">
        <v>100</v>
      </c>
      <c r="Q19" s="900">
        <v>869</v>
      </c>
      <c r="R19" s="900">
        <v>768</v>
      </c>
      <c r="S19" s="446">
        <v>0</v>
      </c>
      <c r="T19" s="474">
        <f t="shared" si="2"/>
        <v>3519</v>
      </c>
      <c r="U19" s="458">
        <v>1962</v>
      </c>
      <c r="V19" s="952">
        <v>0</v>
      </c>
      <c r="W19" s="952">
        <v>397</v>
      </c>
      <c r="X19" s="900">
        <v>0</v>
      </c>
      <c r="Y19" s="900">
        <v>500</v>
      </c>
      <c r="Z19" s="900">
        <v>660</v>
      </c>
      <c r="AA19" s="446">
        <v>0</v>
      </c>
      <c r="AB19" s="272">
        <f t="shared" si="4"/>
        <v>0.90069106731507553</v>
      </c>
      <c r="AC19" s="274">
        <f t="shared" si="5"/>
        <v>1</v>
      </c>
      <c r="AD19" s="274" t="e">
        <f t="shared" si="6"/>
        <v>#DIV/0!</v>
      </c>
      <c r="AE19" s="273">
        <f t="shared" si="7"/>
        <v>500</v>
      </c>
      <c r="AF19" s="277" t="e">
        <f t="shared" si="8"/>
        <v>#DIV/0!</v>
      </c>
      <c r="AG19" s="679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41"/>
      <c r="CX19" s="241"/>
      <c r="CY19" s="241"/>
      <c r="CZ19" s="241"/>
      <c r="DA19" s="241"/>
      <c r="DB19" s="241"/>
    </row>
    <row r="20" spans="1:106" s="26" customFormat="1" ht="30" customHeight="1" x14ac:dyDescent="0.2">
      <c r="A20" s="523" t="s">
        <v>208</v>
      </c>
      <c r="B20" s="524" t="s">
        <v>173</v>
      </c>
      <c r="C20" s="607" t="s">
        <v>315</v>
      </c>
      <c r="D20" s="475">
        <f t="shared" si="0"/>
        <v>12358</v>
      </c>
      <c r="E20" s="458">
        <v>3500</v>
      </c>
      <c r="F20" s="459">
        <v>0</v>
      </c>
      <c r="G20" s="459">
        <v>2435</v>
      </c>
      <c r="H20" s="459">
        <v>0</v>
      </c>
      <c r="I20" s="445">
        <v>4243</v>
      </c>
      <c r="J20" s="445">
        <v>2180</v>
      </c>
      <c r="K20" s="446">
        <v>0</v>
      </c>
      <c r="L20" s="473">
        <f t="shared" si="1"/>
        <v>12358</v>
      </c>
      <c r="M20" s="458">
        <v>3500</v>
      </c>
      <c r="N20" s="900">
        <v>0</v>
      </c>
      <c r="O20" s="900">
        <v>2435</v>
      </c>
      <c r="P20" s="900">
        <v>0</v>
      </c>
      <c r="Q20" s="900">
        <v>4243</v>
      </c>
      <c r="R20" s="900">
        <v>2180</v>
      </c>
      <c r="S20" s="446">
        <v>0</v>
      </c>
      <c r="T20" s="474">
        <f t="shared" si="2"/>
        <v>9961</v>
      </c>
      <c r="U20" s="458">
        <v>3500</v>
      </c>
      <c r="V20" s="952">
        <v>0</v>
      </c>
      <c r="W20" s="952">
        <v>2161</v>
      </c>
      <c r="X20" s="900">
        <v>0</v>
      </c>
      <c r="Y20" s="900">
        <v>2400</v>
      </c>
      <c r="Z20" s="900">
        <v>1900</v>
      </c>
      <c r="AA20" s="446">
        <v>0</v>
      </c>
      <c r="AB20" s="272">
        <f t="shared" si="4"/>
        <v>0.8060365754976534</v>
      </c>
      <c r="AC20" s="274">
        <f t="shared" si="5"/>
        <v>1</v>
      </c>
      <c r="AD20" s="274" t="e">
        <f t="shared" si="6"/>
        <v>#DIV/0!</v>
      </c>
      <c r="AE20" s="273">
        <f t="shared" si="7"/>
        <v>2400</v>
      </c>
      <c r="AF20" s="277" t="e">
        <f t="shared" si="8"/>
        <v>#DIV/0!</v>
      </c>
      <c r="AG20" s="679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41"/>
      <c r="CX20" s="241"/>
      <c r="CY20" s="241"/>
      <c r="CZ20" s="241"/>
      <c r="DA20" s="241"/>
      <c r="DB20" s="241"/>
    </row>
    <row r="21" spans="1:106" s="26" customFormat="1" ht="30" customHeight="1" x14ac:dyDescent="0.2">
      <c r="A21" s="523" t="s">
        <v>209</v>
      </c>
      <c r="B21" s="524" t="s">
        <v>176</v>
      </c>
      <c r="C21" s="607" t="s">
        <v>316</v>
      </c>
      <c r="D21" s="475">
        <f t="shared" si="0"/>
        <v>9216</v>
      </c>
      <c r="E21" s="458">
        <v>3622</v>
      </c>
      <c r="F21" s="459">
        <v>0</v>
      </c>
      <c r="G21" s="459">
        <v>1056</v>
      </c>
      <c r="H21" s="459">
        <v>0</v>
      </c>
      <c r="I21" s="445">
        <v>3747</v>
      </c>
      <c r="J21" s="445">
        <v>791</v>
      </c>
      <c r="K21" s="446">
        <v>0</v>
      </c>
      <c r="L21" s="476">
        <f t="shared" si="1"/>
        <v>9216</v>
      </c>
      <c r="M21" s="458">
        <v>3622</v>
      </c>
      <c r="N21" s="900">
        <v>0</v>
      </c>
      <c r="O21" s="900">
        <v>1056</v>
      </c>
      <c r="P21" s="900">
        <v>0</v>
      </c>
      <c r="Q21" s="900">
        <v>3747</v>
      </c>
      <c r="R21" s="900">
        <v>791</v>
      </c>
      <c r="S21" s="446">
        <v>0</v>
      </c>
      <c r="T21" s="474">
        <f t="shared" si="2"/>
        <v>7519</v>
      </c>
      <c r="U21" s="458">
        <v>3622</v>
      </c>
      <c r="V21" s="952">
        <v>0</v>
      </c>
      <c r="W21" s="952">
        <v>1027</v>
      </c>
      <c r="X21" s="900">
        <v>0</v>
      </c>
      <c r="Y21" s="900">
        <v>2150</v>
      </c>
      <c r="Z21" s="900">
        <v>720</v>
      </c>
      <c r="AA21" s="446">
        <v>0</v>
      </c>
      <c r="AB21" s="272">
        <f t="shared" si="4"/>
        <v>0.81586371527777779</v>
      </c>
      <c r="AC21" s="274">
        <f t="shared" si="5"/>
        <v>1</v>
      </c>
      <c r="AD21" s="274" t="e">
        <f t="shared" si="6"/>
        <v>#DIV/0!</v>
      </c>
      <c r="AE21" s="273">
        <f t="shared" si="7"/>
        <v>2150</v>
      </c>
      <c r="AF21" s="277" t="e">
        <f t="shared" si="8"/>
        <v>#DIV/0!</v>
      </c>
      <c r="AG21" s="679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</row>
    <row r="22" spans="1:106" s="26" customFormat="1" ht="30" customHeight="1" x14ac:dyDescent="0.2">
      <c r="A22" s="523" t="s">
        <v>210</v>
      </c>
      <c r="B22" s="524" t="s">
        <v>173</v>
      </c>
      <c r="C22" s="607" t="s">
        <v>614</v>
      </c>
      <c r="D22" s="475">
        <f t="shared" si="0"/>
        <v>8462</v>
      </c>
      <c r="E22" s="458">
        <v>2588</v>
      </c>
      <c r="F22" s="459">
        <v>55</v>
      </c>
      <c r="G22" s="459">
        <v>3222</v>
      </c>
      <c r="H22" s="459">
        <v>0</v>
      </c>
      <c r="I22" s="445">
        <v>1120</v>
      </c>
      <c r="J22" s="445">
        <v>1477</v>
      </c>
      <c r="K22" s="446">
        <v>0</v>
      </c>
      <c r="L22" s="473">
        <f t="shared" si="1"/>
        <v>9377</v>
      </c>
      <c r="M22" s="458">
        <v>2588</v>
      </c>
      <c r="N22" s="900">
        <v>55</v>
      </c>
      <c r="O22" s="900">
        <v>3222</v>
      </c>
      <c r="P22" s="900">
        <v>915</v>
      </c>
      <c r="Q22" s="900">
        <v>1120</v>
      </c>
      <c r="R22" s="900">
        <v>1477</v>
      </c>
      <c r="S22" s="446">
        <v>0</v>
      </c>
      <c r="T22" s="474">
        <f t="shared" si="2"/>
        <v>10549</v>
      </c>
      <c r="U22" s="458">
        <v>2588</v>
      </c>
      <c r="V22" s="952">
        <v>60</v>
      </c>
      <c r="W22" s="952">
        <v>3467</v>
      </c>
      <c r="X22" s="900">
        <v>0</v>
      </c>
      <c r="Y22" s="900">
        <v>700</v>
      </c>
      <c r="Z22" s="900">
        <v>1000</v>
      </c>
      <c r="AA22" s="446">
        <v>2734</v>
      </c>
      <c r="AB22" s="281">
        <f t="shared" si="4"/>
        <v>1.2466320018908059</v>
      </c>
      <c r="AC22" s="282">
        <f t="shared" si="5"/>
        <v>1</v>
      </c>
      <c r="AD22" s="282">
        <f t="shared" si="6"/>
        <v>0</v>
      </c>
      <c r="AE22" s="283">
        <f t="shared" si="7"/>
        <v>700</v>
      </c>
      <c r="AF22" s="284" t="e">
        <f t="shared" si="8"/>
        <v>#DIV/0!</v>
      </c>
      <c r="AG22" s="679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</row>
    <row r="23" spans="1:106" s="26" customFormat="1" ht="30" customHeight="1" x14ac:dyDescent="0.2">
      <c r="A23" s="523" t="s">
        <v>211</v>
      </c>
      <c r="B23" s="524" t="s">
        <v>173</v>
      </c>
      <c r="C23" s="607" t="s">
        <v>317</v>
      </c>
      <c r="D23" s="475">
        <f t="shared" si="0"/>
        <v>6963</v>
      </c>
      <c r="E23" s="458">
        <v>2610</v>
      </c>
      <c r="F23" s="459">
        <v>0</v>
      </c>
      <c r="G23" s="459">
        <v>980</v>
      </c>
      <c r="H23" s="459">
        <v>0</v>
      </c>
      <c r="I23" s="445">
        <v>2381</v>
      </c>
      <c r="J23" s="445">
        <v>992</v>
      </c>
      <c r="K23" s="446">
        <v>0</v>
      </c>
      <c r="L23" s="473">
        <f t="shared" si="1"/>
        <v>6963</v>
      </c>
      <c r="M23" s="458">
        <v>2610</v>
      </c>
      <c r="N23" s="900">
        <v>0</v>
      </c>
      <c r="O23" s="900">
        <v>980</v>
      </c>
      <c r="P23" s="900">
        <v>0</v>
      </c>
      <c r="Q23" s="900">
        <v>2381</v>
      </c>
      <c r="R23" s="900">
        <v>992</v>
      </c>
      <c r="S23" s="446">
        <v>0</v>
      </c>
      <c r="T23" s="474">
        <f t="shared" si="2"/>
        <v>7682</v>
      </c>
      <c r="U23" s="458">
        <v>4610</v>
      </c>
      <c r="V23" s="952">
        <v>0</v>
      </c>
      <c r="W23" s="952">
        <v>1022</v>
      </c>
      <c r="X23" s="900">
        <v>0</v>
      </c>
      <c r="Y23" s="900">
        <v>1250</v>
      </c>
      <c r="Z23" s="900">
        <v>800</v>
      </c>
      <c r="AA23" s="446">
        <v>0</v>
      </c>
      <c r="AB23" s="272">
        <f t="shared" si="4"/>
        <v>1.1032600890420796</v>
      </c>
      <c r="AC23" s="274">
        <f t="shared" si="5"/>
        <v>1.7662835249042146</v>
      </c>
      <c r="AD23" s="274" t="e">
        <f t="shared" si="6"/>
        <v>#DIV/0!</v>
      </c>
      <c r="AE23" s="273">
        <f t="shared" si="7"/>
        <v>1250</v>
      </c>
      <c r="AF23" s="277" t="e">
        <f t="shared" si="8"/>
        <v>#DIV/0!</v>
      </c>
      <c r="AG23" s="679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</row>
    <row r="24" spans="1:106" s="26" customFormat="1" ht="30" customHeight="1" x14ac:dyDescent="0.2">
      <c r="A24" s="523" t="s">
        <v>212</v>
      </c>
      <c r="B24" s="524" t="s">
        <v>176</v>
      </c>
      <c r="C24" s="607" t="s">
        <v>549</v>
      </c>
      <c r="D24" s="475">
        <f t="shared" si="0"/>
        <v>15018</v>
      </c>
      <c r="E24" s="458">
        <v>6300</v>
      </c>
      <c r="F24" s="459">
        <v>0</v>
      </c>
      <c r="G24" s="459">
        <v>1456</v>
      </c>
      <c r="H24" s="459">
        <v>0</v>
      </c>
      <c r="I24" s="445">
        <v>4952</v>
      </c>
      <c r="J24" s="445">
        <v>2310</v>
      </c>
      <c r="K24" s="446">
        <v>0</v>
      </c>
      <c r="L24" s="473">
        <f t="shared" si="1"/>
        <v>15018</v>
      </c>
      <c r="M24" s="458">
        <v>6300</v>
      </c>
      <c r="N24" s="900">
        <v>0</v>
      </c>
      <c r="O24" s="900">
        <v>1456</v>
      </c>
      <c r="P24" s="900">
        <v>0</v>
      </c>
      <c r="Q24" s="900">
        <v>4952</v>
      </c>
      <c r="R24" s="900">
        <v>2310</v>
      </c>
      <c r="S24" s="446">
        <v>0</v>
      </c>
      <c r="T24" s="474">
        <f t="shared" si="2"/>
        <v>12247</v>
      </c>
      <c r="U24" s="458">
        <v>6300</v>
      </c>
      <c r="V24" s="952">
        <v>0</v>
      </c>
      <c r="W24" s="952">
        <v>1497</v>
      </c>
      <c r="X24" s="900">
        <v>0</v>
      </c>
      <c r="Y24" s="900">
        <v>2600</v>
      </c>
      <c r="Z24" s="900">
        <v>1850</v>
      </c>
      <c r="AA24" s="446">
        <v>0</v>
      </c>
      <c r="AB24" s="272">
        <f t="shared" si="4"/>
        <v>0.81548808096950332</v>
      </c>
      <c r="AC24" s="274">
        <f t="shared" si="5"/>
        <v>1</v>
      </c>
      <c r="AD24" s="274" t="e">
        <f t="shared" si="6"/>
        <v>#DIV/0!</v>
      </c>
      <c r="AE24" s="273">
        <f t="shared" si="7"/>
        <v>2600</v>
      </c>
      <c r="AF24" s="277" t="e">
        <f t="shared" si="8"/>
        <v>#DIV/0!</v>
      </c>
      <c r="AG24" s="679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</row>
    <row r="25" spans="1:106" s="26" customFormat="1" ht="30" customHeight="1" x14ac:dyDescent="0.2">
      <c r="A25" s="523" t="s">
        <v>213</v>
      </c>
      <c r="B25" s="524" t="s">
        <v>173</v>
      </c>
      <c r="C25" s="607" t="s">
        <v>318</v>
      </c>
      <c r="D25" s="475">
        <f t="shared" si="0"/>
        <v>4019</v>
      </c>
      <c r="E25" s="458">
        <v>1598</v>
      </c>
      <c r="F25" s="459">
        <v>0</v>
      </c>
      <c r="G25" s="459">
        <v>390</v>
      </c>
      <c r="H25" s="459">
        <v>0</v>
      </c>
      <c r="I25" s="445">
        <v>1532</v>
      </c>
      <c r="J25" s="445">
        <v>499</v>
      </c>
      <c r="K25" s="446">
        <v>0</v>
      </c>
      <c r="L25" s="473">
        <f t="shared" si="1"/>
        <v>4019</v>
      </c>
      <c r="M25" s="458">
        <v>1598</v>
      </c>
      <c r="N25" s="900">
        <v>0</v>
      </c>
      <c r="O25" s="900">
        <v>390</v>
      </c>
      <c r="P25" s="900">
        <v>0</v>
      </c>
      <c r="Q25" s="900">
        <v>1532</v>
      </c>
      <c r="R25" s="900">
        <v>499</v>
      </c>
      <c r="S25" s="446">
        <v>0</v>
      </c>
      <c r="T25" s="474">
        <f t="shared" si="2"/>
        <v>3174</v>
      </c>
      <c r="U25" s="458">
        <v>1598</v>
      </c>
      <c r="V25" s="952">
        <v>0</v>
      </c>
      <c r="W25" s="952">
        <v>306</v>
      </c>
      <c r="X25" s="900">
        <v>0</v>
      </c>
      <c r="Y25" s="900">
        <v>850</v>
      </c>
      <c r="Z25" s="900">
        <v>420</v>
      </c>
      <c r="AA25" s="446">
        <v>0</v>
      </c>
      <c r="AB25" s="272">
        <f t="shared" si="4"/>
        <v>0.78974869370490175</v>
      </c>
      <c r="AC25" s="274">
        <f t="shared" si="5"/>
        <v>1</v>
      </c>
      <c r="AD25" s="274" t="e">
        <f t="shared" si="6"/>
        <v>#DIV/0!</v>
      </c>
      <c r="AE25" s="273">
        <f t="shared" si="7"/>
        <v>850</v>
      </c>
      <c r="AF25" s="277" t="e">
        <f t="shared" si="8"/>
        <v>#DIV/0!</v>
      </c>
      <c r="AG25" s="679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</row>
    <row r="26" spans="1:106" s="26" customFormat="1" ht="30" customHeight="1" x14ac:dyDescent="0.2">
      <c r="A26" s="523" t="s">
        <v>214</v>
      </c>
      <c r="B26" s="524" t="s">
        <v>173</v>
      </c>
      <c r="C26" s="607" t="s">
        <v>550</v>
      </c>
      <c r="D26" s="475">
        <f t="shared" si="0"/>
        <v>3884</v>
      </c>
      <c r="E26" s="458">
        <v>1145</v>
      </c>
      <c r="F26" s="459">
        <v>5</v>
      </c>
      <c r="G26" s="459">
        <v>97</v>
      </c>
      <c r="H26" s="459">
        <v>0</v>
      </c>
      <c r="I26" s="445">
        <v>1973</v>
      </c>
      <c r="J26" s="445">
        <v>664</v>
      </c>
      <c r="K26" s="446">
        <v>0</v>
      </c>
      <c r="L26" s="473">
        <f t="shared" si="1"/>
        <v>3884</v>
      </c>
      <c r="M26" s="458">
        <v>1145</v>
      </c>
      <c r="N26" s="900">
        <v>5</v>
      </c>
      <c r="O26" s="900">
        <v>97</v>
      </c>
      <c r="P26" s="900">
        <v>0</v>
      </c>
      <c r="Q26" s="900">
        <v>1973</v>
      </c>
      <c r="R26" s="900">
        <v>664</v>
      </c>
      <c r="S26" s="446">
        <v>0</v>
      </c>
      <c r="T26" s="474">
        <f t="shared" si="2"/>
        <v>3044</v>
      </c>
      <c r="U26" s="458">
        <v>1145</v>
      </c>
      <c r="V26" s="952">
        <v>4</v>
      </c>
      <c r="W26" s="952">
        <v>125</v>
      </c>
      <c r="X26" s="900">
        <v>0</v>
      </c>
      <c r="Y26" s="900">
        <v>1150</v>
      </c>
      <c r="Z26" s="900">
        <v>590</v>
      </c>
      <c r="AA26" s="446">
        <v>30</v>
      </c>
      <c r="AB26" s="272">
        <f t="shared" si="4"/>
        <v>0.78372811534500519</v>
      </c>
      <c r="AC26" s="274">
        <f t="shared" si="5"/>
        <v>1</v>
      </c>
      <c r="AD26" s="274">
        <f t="shared" si="6"/>
        <v>0</v>
      </c>
      <c r="AE26" s="273">
        <f t="shared" si="7"/>
        <v>1150</v>
      </c>
      <c r="AF26" s="277" t="e">
        <f t="shared" si="8"/>
        <v>#DIV/0!</v>
      </c>
      <c r="AG26" s="679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</row>
    <row r="27" spans="1:106" s="26" customFormat="1" ht="30" customHeight="1" x14ac:dyDescent="0.2">
      <c r="A27" s="523" t="s">
        <v>215</v>
      </c>
      <c r="B27" s="524" t="s">
        <v>176</v>
      </c>
      <c r="C27" s="607" t="s">
        <v>542</v>
      </c>
      <c r="D27" s="475">
        <f t="shared" si="0"/>
        <v>7017</v>
      </c>
      <c r="E27" s="458">
        <v>2975</v>
      </c>
      <c r="F27" s="459">
        <v>0</v>
      </c>
      <c r="G27" s="459">
        <v>1880</v>
      </c>
      <c r="H27" s="459">
        <v>0</v>
      </c>
      <c r="I27" s="445">
        <v>1145</v>
      </c>
      <c r="J27" s="445">
        <v>1017</v>
      </c>
      <c r="K27" s="446">
        <v>0</v>
      </c>
      <c r="L27" s="476">
        <f t="shared" si="1"/>
        <v>7238</v>
      </c>
      <c r="M27" s="458">
        <v>2975</v>
      </c>
      <c r="N27" s="900">
        <v>0</v>
      </c>
      <c r="O27" s="900">
        <v>1880</v>
      </c>
      <c r="P27" s="900">
        <v>221</v>
      </c>
      <c r="Q27" s="900">
        <v>1145</v>
      </c>
      <c r="R27" s="900">
        <v>1017</v>
      </c>
      <c r="S27" s="446">
        <v>0</v>
      </c>
      <c r="T27" s="474">
        <f t="shared" si="2"/>
        <v>6690</v>
      </c>
      <c r="U27" s="458">
        <v>1759</v>
      </c>
      <c r="V27" s="952">
        <v>0</v>
      </c>
      <c r="W27" s="952">
        <v>1882</v>
      </c>
      <c r="X27" s="900">
        <v>0</v>
      </c>
      <c r="Y27" s="900">
        <v>700</v>
      </c>
      <c r="Z27" s="900">
        <v>840</v>
      </c>
      <c r="AA27" s="446">
        <v>1509</v>
      </c>
      <c r="AB27" s="272">
        <f t="shared" si="4"/>
        <v>0.95339888841385212</v>
      </c>
      <c r="AC27" s="282">
        <f t="shared" si="5"/>
        <v>0.59126050420168064</v>
      </c>
      <c r="AD27" s="282" t="e">
        <f t="shared" si="6"/>
        <v>#DIV/0!</v>
      </c>
      <c r="AE27" s="273">
        <f t="shared" si="7"/>
        <v>700</v>
      </c>
      <c r="AF27" s="284" t="e">
        <f t="shared" si="8"/>
        <v>#DIV/0!</v>
      </c>
      <c r="AG27" s="679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</row>
    <row r="28" spans="1:106" s="241" customFormat="1" ht="30" customHeight="1" x14ac:dyDescent="0.2">
      <c r="A28" s="523" t="s">
        <v>216</v>
      </c>
      <c r="B28" s="524" t="s">
        <v>160</v>
      </c>
      <c r="C28" s="607" t="s">
        <v>319</v>
      </c>
      <c r="D28" s="475">
        <f t="shared" si="0"/>
        <v>2866</v>
      </c>
      <c r="E28" s="458">
        <v>2572</v>
      </c>
      <c r="F28" s="459">
        <v>0</v>
      </c>
      <c r="G28" s="459">
        <v>60</v>
      </c>
      <c r="H28" s="459">
        <v>0</v>
      </c>
      <c r="I28" s="445">
        <v>0</v>
      </c>
      <c r="J28" s="445">
        <v>234</v>
      </c>
      <c r="K28" s="446">
        <v>0</v>
      </c>
      <c r="L28" s="473">
        <f t="shared" si="1"/>
        <v>1866</v>
      </c>
      <c r="M28" s="458">
        <v>1568</v>
      </c>
      <c r="N28" s="900">
        <v>4</v>
      </c>
      <c r="O28" s="900">
        <v>60</v>
      </c>
      <c r="P28" s="900">
        <v>0</v>
      </c>
      <c r="Q28" s="900">
        <v>0</v>
      </c>
      <c r="R28" s="900">
        <v>234</v>
      </c>
      <c r="S28" s="446">
        <v>0</v>
      </c>
      <c r="T28" s="474">
        <f t="shared" si="2"/>
        <v>2280</v>
      </c>
      <c r="U28" s="458">
        <v>1230</v>
      </c>
      <c r="V28" s="952">
        <v>0</v>
      </c>
      <c r="W28" s="952">
        <v>90</v>
      </c>
      <c r="X28" s="900">
        <v>0</v>
      </c>
      <c r="Y28" s="900">
        <v>0</v>
      </c>
      <c r="Z28" s="900">
        <v>220</v>
      </c>
      <c r="AA28" s="446">
        <v>740</v>
      </c>
      <c r="AB28" s="272">
        <f t="shared" si="4"/>
        <v>0.79553384508025127</v>
      </c>
      <c r="AC28" s="274">
        <f t="shared" si="5"/>
        <v>0.47822706065318821</v>
      </c>
      <c r="AD28" s="274" t="e">
        <f t="shared" si="6"/>
        <v>#DIV/0!</v>
      </c>
      <c r="AE28" s="273">
        <f t="shared" si="7"/>
        <v>0</v>
      </c>
      <c r="AF28" s="280" t="e">
        <f t="shared" si="8"/>
        <v>#DIV/0!</v>
      </c>
      <c r="AG28" s="679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</row>
    <row r="29" spans="1:106" s="26" customFormat="1" ht="30" customHeight="1" x14ac:dyDescent="0.2">
      <c r="A29" s="523" t="s">
        <v>217</v>
      </c>
      <c r="B29" s="524" t="s">
        <v>176</v>
      </c>
      <c r="C29" s="607" t="s">
        <v>320</v>
      </c>
      <c r="D29" s="475">
        <f t="shared" si="0"/>
        <v>6952</v>
      </c>
      <c r="E29" s="458">
        <v>2329</v>
      </c>
      <c r="F29" s="459">
        <v>0</v>
      </c>
      <c r="G29" s="459">
        <v>943</v>
      </c>
      <c r="H29" s="459">
        <v>0</v>
      </c>
      <c r="I29" s="445">
        <v>2416</v>
      </c>
      <c r="J29" s="445">
        <v>1264</v>
      </c>
      <c r="K29" s="446">
        <v>0</v>
      </c>
      <c r="L29" s="473">
        <f t="shared" si="1"/>
        <v>6952</v>
      </c>
      <c r="M29" s="458">
        <v>2329</v>
      </c>
      <c r="N29" s="900">
        <v>0</v>
      </c>
      <c r="O29" s="900">
        <v>943</v>
      </c>
      <c r="P29" s="900">
        <v>0</v>
      </c>
      <c r="Q29" s="900">
        <v>2416</v>
      </c>
      <c r="R29" s="900">
        <v>1264</v>
      </c>
      <c r="S29" s="446">
        <v>0</v>
      </c>
      <c r="T29" s="474">
        <f t="shared" si="2"/>
        <v>5779</v>
      </c>
      <c r="U29" s="458">
        <v>2329</v>
      </c>
      <c r="V29" s="952">
        <v>0</v>
      </c>
      <c r="W29" s="952">
        <v>950</v>
      </c>
      <c r="X29" s="900">
        <v>0</v>
      </c>
      <c r="Y29" s="900">
        <v>1400</v>
      </c>
      <c r="Z29" s="900">
        <v>1100</v>
      </c>
      <c r="AA29" s="446">
        <v>0</v>
      </c>
      <c r="AB29" s="272">
        <f t="shared" si="4"/>
        <v>0.83127157652474104</v>
      </c>
      <c r="AC29" s="274">
        <f t="shared" si="5"/>
        <v>1</v>
      </c>
      <c r="AD29" s="274" t="e">
        <f t="shared" si="6"/>
        <v>#DIV/0!</v>
      </c>
      <c r="AE29" s="273">
        <f t="shared" si="7"/>
        <v>1400</v>
      </c>
      <c r="AF29" s="277" t="e">
        <f t="shared" si="8"/>
        <v>#DIV/0!</v>
      </c>
      <c r="AG29" s="679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</row>
    <row r="30" spans="1:106" s="26" customFormat="1" ht="30" customHeight="1" x14ac:dyDescent="0.2">
      <c r="A30" s="523" t="s">
        <v>218</v>
      </c>
      <c r="B30" s="524" t="s">
        <v>190</v>
      </c>
      <c r="C30" s="607" t="s">
        <v>321</v>
      </c>
      <c r="D30" s="475">
        <f t="shared" si="0"/>
        <v>544</v>
      </c>
      <c r="E30" s="458">
        <v>0</v>
      </c>
      <c r="F30" s="459">
        <v>0</v>
      </c>
      <c r="G30" s="459">
        <v>124</v>
      </c>
      <c r="H30" s="459">
        <v>0</v>
      </c>
      <c r="I30" s="445">
        <v>331</v>
      </c>
      <c r="J30" s="445">
        <v>89</v>
      </c>
      <c r="K30" s="446">
        <v>0</v>
      </c>
      <c r="L30" s="473">
        <f t="shared" si="1"/>
        <v>544</v>
      </c>
      <c r="M30" s="458">
        <v>0</v>
      </c>
      <c r="N30" s="900">
        <v>0</v>
      </c>
      <c r="O30" s="900">
        <v>124</v>
      </c>
      <c r="P30" s="900">
        <v>0</v>
      </c>
      <c r="Q30" s="900">
        <v>331</v>
      </c>
      <c r="R30" s="900">
        <v>89</v>
      </c>
      <c r="S30" s="446">
        <v>0</v>
      </c>
      <c r="T30" s="474">
        <f t="shared" si="2"/>
        <v>425</v>
      </c>
      <c r="U30" s="458">
        <v>0</v>
      </c>
      <c r="V30" s="952">
        <v>0</v>
      </c>
      <c r="W30" s="952">
        <v>135</v>
      </c>
      <c r="X30" s="900">
        <v>0</v>
      </c>
      <c r="Y30" s="900">
        <v>200</v>
      </c>
      <c r="Z30" s="900">
        <v>90</v>
      </c>
      <c r="AA30" s="446">
        <v>0</v>
      </c>
      <c r="AB30" s="272">
        <f t="shared" si="4"/>
        <v>0.78125</v>
      </c>
      <c r="AC30" s="274" t="e">
        <f t="shared" si="5"/>
        <v>#DIV/0!</v>
      </c>
      <c r="AD30" s="274" t="e">
        <f t="shared" si="6"/>
        <v>#DIV/0!</v>
      </c>
      <c r="AE30" s="273">
        <f t="shared" si="7"/>
        <v>200</v>
      </c>
      <c r="AF30" s="385" t="e">
        <f t="shared" si="8"/>
        <v>#DIV/0!</v>
      </c>
      <c r="AG30" s="679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</row>
    <row r="31" spans="1:106" s="26" customFormat="1" ht="30" customHeight="1" x14ac:dyDescent="0.2">
      <c r="A31" s="523" t="s">
        <v>219</v>
      </c>
      <c r="B31" s="524" t="s">
        <v>190</v>
      </c>
      <c r="C31" s="607" t="s">
        <v>322</v>
      </c>
      <c r="D31" s="475">
        <f t="shared" si="0"/>
        <v>1366</v>
      </c>
      <c r="E31" s="458">
        <v>107</v>
      </c>
      <c r="F31" s="459">
        <v>0</v>
      </c>
      <c r="G31" s="459">
        <v>39</v>
      </c>
      <c r="H31" s="459">
        <v>0</v>
      </c>
      <c r="I31" s="445">
        <v>927</v>
      </c>
      <c r="J31" s="445">
        <v>293</v>
      </c>
      <c r="K31" s="446">
        <v>0</v>
      </c>
      <c r="L31" s="473">
        <f t="shared" si="1"/>
        <v>1366</v>
      </c>
      <c r="M31" s="458">
        <v>107</v>
      </c>
      <c r="N31" s="900">
        <v>0</v>
      </c>
      <c r="O31" s="900">
        <v>39</v>
      </c>
      <c r="P31" s="900">
        <v>0</v>
      </c>
      <c r="Q31" s="900">
        <v>927</v>
      </c>
      <c r="R31" s="900">
        <v>293</v>
      </c>
      <c r="S31" s="446">
        <v>0</v>
      </c>
      <c r="T31" s="474">
        <f t="shared" si="2"/>
        <v>956</v>
      </c>
      <c r="U31" s="458">
        <v>107</v>
      </c>
      <c r="V31" s="952">
        <v>0</v>
      </c>
      <c r="W31" s="952">
        <v>39</v>
      </c>
      <c r="X31" s="900">
        <v>0</v>
      </c>
      <c r="Y31" s="900">
        <v>540</v>
      </c>
      <c r="Z31" s="900">
        <v>270</v>
      </c>
      <c r="AA31" s="446">
        <v>0</v>
      </c>
      <c r="AB31" s="272">
        <f t="shared" si="4"/>
        <v>0.69985358711566614</v>
      </c>
      <c r="AC31" s="274">
        <f t="shared" si="5"/>
        <v>1</v>
      </c>
      <c r="AD31" s="274" t="e">
        <f t="shared" si="6"/>
        <v>#DIV/0!</v>
      </c>
      <c r="AE31" s="273">
        <f t="shared" si="7"/>
        <v>540</v>
      </c>
      <c r="AF31" s="385" t="e">
        <f t="shared" si="8"/>
        <v>#DIV/0!</v>
      </c>
      <c r="AG31" s="679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</row>
    <row r="32" spans="1:106" s="26" customFormat="1" ht="30" customHeight="1" x14ac:dyDescent="0.2">
      <c r="A32" s="523" t="s">
        <v>220</v>
      </c>
      <c r="B32" s="524" t="s">
        <v>190</v>
      </c>
      <c r="C32" s="607" t="s">
        <v>323</v>
      </c>
      <c r="D32" s="475">
        <f t="shared" si="0"/>
        <v>855</v>
      </c>
      <c r="E32" s="458">
        <v>287</v>
      </c>
      <c r="F32" s="459">
        <v>0</v>
      </c>
      <c r="G32" s="459">
        <v>35</v>
      </c>
      <c r="H32" s="459">
        <v>0</v>
      </c>
      <c r="I32" s="445">
        <v>270</v>
      </c>
      <c r="J32" s="445">
        <v>263</v>
      </c>
      <c r="K32" s="446">
        <v>0</v>
      </c>
      <c r="L32" s="473">
        <f t="shared" si="1"/>
        <v>855</v>
      </c>
      <c r="M32" s="458">
        <v>287</v>
      </c>
      <c r="N32" s="900">
        <v>0</v>
      </c>
      <c r="O32" s="900">
        <v>35</v>
      </c>
      <c r="P32" s="900">
        <v>0</v>
      </c>
      <c r="Q32" s="900">
        <v>270</v>
      </c>
      <c r="R32" s="900">
        <v>263</v>
      </c>
      <c r="S32" s="446">
        <v>0</v>
      </c>
      <c r="T32" s="474">
        <f t="shared" si="2"/>
        <v>892</v>
      </c>
      <c r="U32" s="458">
        <v>287</v>
      </c>
      <c r="V32" s="952">
        <v>0</v>
      </c>
      <c r="W32" s="952">
        <v>135</v>
      </c>
      <c r="X32" s="900">
        <v>0</v>
      </c>
      <c r="Y32" s="900">
        <v>250</v>
      </c>
      <c r="Z32" s="900">
        <v>220</v>
      </c>
      <c r="AA32" s="446">
        <v>0</v>
      </c>
      <c r="AB32" s="272">
        <f t="shared" si="4"/>
        <v>1.0432748538011696</v>
      </c>
      <c r="AC32" s="274">
        <f t="shared" si="5"/>
        <v>1</v>
      </c>
      <c r="AD32" s="274" t="e">
        <f t="shared" si="6"/>
        <v>#DIV/0!</v>
      </c>
      <c r="AE32" s="273">
        <f t="shared" si="7"/>
        <v>250</v>
      </c>
      <c r="AF32" s="385" t="e">
        <f t="shared" si="8"/>
        <v>#DIV/0!</v>
      </c>
      <c r="AG32" s="679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</row>
    <row r="33" spans="1:100" s="26" customFormat="1" ht="30" customHeight="1" thickBot="1" x14ac:dyDescent="0.25">
      <c r="A33" s="525" t="s">
        <v>221</v>
      </c>
      <c r="B33" s="526" t="s">
        <v>196</v>
      </c>
      <c r="C33" s="607" t="s">
        <v>324</v>
      </c>
      <c r="D33" s="475">
        <f t="shared" si="0"/>
        <v>1548</v>
      </c>
      <c r="E33" s="460">
        <v>1230</v>
      </c>
      <c r="F33" s="461">
        <v>0</v>
      </c>
      <c r="G33" s="461">
        <v>8</v>
      </c>
      <c r="H33" s="461">
        <v>100</v>
      </c>
      <c r="I33" s="439">
        <v>0</v>
      </c>
      <c r="J33" s="439">
        <v>210</v>
      </c>
      <c r="K33" s="440">
        <v>0</v>
      </c>
      <c r="L33" s="473">
        <f t="shared" si="1"/>
        <v>1548</v>
      </c>
      <c r="M33" s="460">
        <v>1230</v>
      </c>
      <c r="N33" s="901">
        <v>0</v>
      </c>
      <c r="O33" s="901">
        <v>8</v>
      </c>
      <c r="P33" s="901">
        <v>100</v>
      </c>
      <c r="Q33" s="901">
        <v>0</v>
      </c>
      <c r="R33" s="901">
        <v>210</v>
      </c>
      <c r="S33" s="440">
        <v>0</v>
      </c>
      <c r="T33" s="474">
        <f t="shared" si="2"/>
        <v>1438</v>
      </c>
      <c r="U33" s="460">
        <v>890</v>
      </c>
      <c r="V33" s="492">
        <v>0</v>
      </c>
      <c r="W33" s="492">
        <v>8</v>
      </c>
      <c r="X33" s="901">
        <v>0</v>
      </c>
      <c r="Y33" s="901">
        <v>0</v>
      </c>
      <c r="Z33" s="901">
        <v>200</v>
      </c>
      <c r="AA33" s="440">
        <v>340</v>
      </c>
      <c r="AB33" s="272">
        <f t="shared" si="4"/>
        <v>0.92894056847545214</v>
      </c>
      <c r="AC33" s="274">
        <f t="shared" si="5"/>
        <v>0.72357723577235777</v>
      </c>
      <c r="AD33" s="274" t="e">
        <f t="shared" si="6"/>
        <v>#DIV/0!</v>
      </c>
      <c r="AE33" s="273">
        <f t="shared" si="7"/>
        <v>0</v>
      </c>
      <c r="AF33" s="277" t="e">
        <f t="shared" si="8"/>
        <v>#DIV/0!</v>
      </c>
      <c r="AG33" s="679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</row>
    <row r="34" spans="1:100" s="26" customFormat="1" ht="30" customHeight="1" thickBot="1" x14ac:dyDescent="0.3">
      <c r="A34" s="529"/>
      <c r="B34" s="530"/>
      <c r="C34" s="616" t="s">
        <v>46</v>
      </c>
      <c r="D34" s="615">
        <f t="shared" ref="D34:AA34" si="9">SUM(D14:D33)</f>
        <v>109640</v>
      </c>
      <c r="E34" s="285">
        <f t="shared" si="9"/>
        <v>45163</v>
      </c>
      <c r="F34" s="286">
        <f t="shared" si="9"/>
        <v>60</v>
      </c>
      <c r="G34" s="286">
        <f t="shared" si="9"/>
        <v>15279</v>
      </c>
      <c r="H34" s="286">
        <f t="shared" si="9"/>
        <v>100</v>
      </c>
      <c r="I34" s="1043">
        <f t="shared" ref="I34:J34" si="10">SUM(I14:I33)</f>
        <v>32533</v>
      </c>
      <c r="J34" s="1043">
        <f t="shared" si="10"/>
        <v>16505</v>
      </c>
      <c r="K34" s="296">
        <f t="shared" si="9"/>
        <v>0</v>
      </c>
      <c r="L34" s="386">
        <f t="shared" si="9"/>
        <v>110387</v>
      </c>
      <c r="M34" s="285">
        <f t="shared" si="9"/>
        <v>44661</v>
      </c>
      <c r="N34" s="286">
        <f t="shared" si="9"/>
        <v>73</v>
      </c>
      <c r="O34" s="286">
        <f t="shared" si="9"/>
        <v>15279</v>
      </c>
      <c r="P34" s="286">
        <f t="shared" si="9"/>
        <v>1336</v>
      </c>
      <c r="Q34" s="286">
        <f t="shared" si="9"/>
        <v>32533</v>
      </c>
      <c r="R34" s="286">
        <f t="shared" si="9"/>
        <v>16505</v>
      </c>
      <c r="S34" s="296">
        <f t="shared" si="9"/>
        <v>0</v>
      </c>
      <c r="T34" s="285">
        <f t="shared" si="9"/>
        <v>98113</v>
      </c>
      <c r="U34" s="285">
        <f t="shared" si="9"/>
        <v>43706</v>
      </c>
      <c r="V34" s="286">
        <f t="shared" si="9"/>
        <v>64</v>
      </c>
      <c r="W34" s="286">
        <f t="shared" si="9"/>
        <v>15520</v>
      </c>
      <c r="X34" s="286">
        <f t="shared" si="9"/>
        <v>0</v>
      </c>
      <c r="Y34" s="286">
        <f t="shared" si="9"/>
        <v>18250</v>
      </c>
      <c r="Z34" s="286">
        <f t="shared" si="9"/>
        <v>13870</v>
      </c>
      <c r="AA34" s="296">
        <f t="shared" si="9"/>
        <v>6703</v>
      </c>
      <c r="AB34" s="287" t="e">
        <f>#REF!+#REF!+#REF!+#REF!+#REF!+#REF!+#REF!+#REF!+#REF!+#REF!+#REF!+#REF!+#REF!+#REF!+#REF!+#REF!+#REF!+#REF!+#REF!+#REF!+#REF!+#REF!+#REF!+#REF!+#REF!</f>
        <v>#REF!</v>
      </c>
      <c r="AC34" s="288" t="e">
        <f>#REF!+#REF!+#REF!+#REF!+#REF!+#REF!+#REF!+#REF!+#REF!+#REF!+#REF!+#REF!+#REF!+#REF!+#REF!+#REF!+#REF!+#REF!+#REF!+#REF!+#REF!+#REF!+#REF!+#REF!+#REF!</f>
        <v>#REF!</v>
      </c>
      <c r="AD34" s="288" t="e">
        <f>#REF!+#REF!+#REF!+#REF!+#REF!+#REF!+#REF!+#REF!+#REF!+#REF!+#REF!+#REF!+#REF!+#REF!+#REF!+#REF!+#REF!+#REF!+#REF!+#REF!+#REF!+#REF!+#REF!+#REF!+#REF!</f>
        <v>#REF!</v>
      </c>
      <c r="AE34" s="69" t="e">
        <f>#REF!+#REF!+#REF!+#REF!+#REF!+#REF!+#REF!+#REF!+#REF!+#REF!+#REF!+#REF!+#REF!+#REF!+#REF!+#REF!+#REF!+#REF!+#REF!+#REF!+#REF!+#REF!+#REF!+#REF!+#REF!</f>
        <v>#REF!</v>
      </c>
      <c r="AF34" s="69" t="e">
        <f>#REF!+#REF!+#REF!+#REF!+#REF!+#REF!+#REF!+#REF!+#REF!+#REF!+#REF!+#REF!+#REF!+#REF!+#REF!+#REF!+#REF!+#REF!+#REF!+#REF!+#REF!+#REF!+#REF!+#REF!+#REF!</f>
        <v>#REF!</v>
      </c>
      <c r="AG34" s="679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</row>
    <row r="35" spans="1:100" ht="13.7" hidden="1" customHeight="1" thickTop="1" x14ac:dyDescent="0.2">
      <c r="G35" s="68"/>
      <c r="H35" s="8"/>
      <c r="I35" s="8"/>
      <c r="J35" s="8"/>
      <c r="R35" s="122"/>
      <c r="T35" s="295"/>
      <c r="Z35" s="8"/>
    </row>
    <row r="36" spans="1:100" ht="12.75" customHeight="1" x14ac:dyDescent="0.25">
      <c r="A36" s="939"/>
      <c r="B36" s="937"/>
      <c r="C36" s="1274"/>
      <c r="D36" s="1274"/>
      <c r="E36" s="1274"/>
      <c r="F36" s="1274"/>
      <c r="G36" s="1274"/>
      <c r="H36" s="1274"/>
      <c r="I36" s="1274"/>
      <c r="J36" s="1274"/>
      <c r="K36" s="1274"/>
      <c r="L36" s="1274"/>
      <c r="M36" s="1274"/>
      <c r="N36" s="1274"/>
      <c r="O36" s="1274"/>
      <c r="P36" s="1274"/>
      <c r="Q36" s="1274"/>
      <c r="R36" s="1274"/>
      <c r="S36" s="1274"/>
      <c r="T36" s="1274"/>
      <c r="U36" s="1274"/>
      <c r="V36" s="1274"/>
      <c r="W36" s="1274"/>
      <c r="X36" s="1274"/>
      <c r="Y36" s="1274"/>
      <c r="Z36" s="1274"/>
      <c r="AA36" s="1274"/>
    </row>
    <row r="37" spans="1:100" ht="12.75" customHeight="1" x14ac:dyDescent="0.25">
      <c r="A37" s="937"/>
      <c r="B37" s="937"/>
      <c r="C37" s="937"/>
      <c r="D37" s="937"/>
      <c r="E37" s="937"/>
      <c r="F37" s="937"/>
      <c r="G37" s="937"/>
      <c r="H37" s="937"/>
      <c r="I37" s="1031"/>
      <c r="J37" s="1031"/>
      <c r="K37" s="937"/>
      <c r="L37" s="937"/>
      <c r="M37" s="937"/>
      <c r="N37" s="937"/>
      <c r="O37" s="937"/>
      <c r="P37" s="1031"/>
      <c r="Q37" s="1031"/>
      <c r="R37" s="937"/>
      <c r="S37" s="937"/>
      <c r="T37" s="937"/>
      <c r="U37" s="937"/>
      <c r="V37" s="937"/>
      <c r="W37" s="937"/>
      <c r="X37" s="937"/>
      <c r="Y37" s="937"/>
      <c r="Z37" s="937"/>
      <c r="AA37" s="937"/>
    </row>
    <row r="38" spans="1:100" ht="17.25" customHeight="1" x14ac:dyDescent="0.25">
      <c r="C38" s="1257"/>
      <c r="D38" s="1258"/>
      <c r="E38" s="1258"/>
      <c r="F38" s="1258"/>
      <c r="G38" s="1258"/>
      <c r="H38" s="1258"/>
      <c r="I38" s="1258"/>
      <c r="J38" s="1258"/>
      <c r="K38" s="1258"/>
      <c r="L38" s="1258"/>
      <c r="M38" s="1258"/>
      <c r="N38" s="1258"/>
      <c r="O38" s="1258"/>
      <c r="P38" s="1258"/>
      <c r="Q38" s="1258"/>
      <c r="R38" s="1258"/>
      <c r="S38" s="1258"/>
      <c r="T38" s="1258"/>
      <c r="U38" s="1258"/>
      <c r="V38" s="1258"/>
      <c r="W38" s="1258"/>
      <c r="X38" s="1258"/>
      <c r="Y38" s="1258"/>
      <c r="Z38" s="1258"/>
      <c r="AA38" s="1258"/>
    </row>
    <row r="39" spans="1:100" s="467" customFormat="1" x14ac:dyDescent="0.2">
      <c r="G39" s="625"/>
      <c r="H39" s="625"/>
      <c r="I39" s="625"/>
      <c r="J39" s="625"/>
      <c r="L39" s="630"/>
      <c r="M39" s="903"/>
      <c r="N39" s="903"/>
      <c r="O39" s="903"/>
      <c r="P39" s="903"/>
      <c r="Q39" s="903"/>
      <c r="R39" s="911"/>
      <c r="S39" s="903"/>
      <c r="T39" s="630"/>
      <c r="Z39" s="625"/>
    </row>
    <row r="40" spans="1:100" s="467" customFormat="1" x14ac:dyDescent="0.2">
      <c r="G40" s="625"/>
      <c r="H40" s="625"/>
      <c r="I40" s="625"/>
      <c r="J40" s="625"/>
      <c r="L40" s="630"/>
      <c r="M40" s="903"/>
      <c r="N40" s="903"/>
      <c r="O40" s="903"/>
      <c r="P40" s="903"/>
      <c r="Q40" s="903"/>
      <c r="R40" s="911"/>
      <c r="S40" s="903"/>
      <c r="T40" s="630"/>
      <c r="Z40" s="625"/>
    </row>
    <row r="41" spans="1:100" s="467" customFormat="1" x14ac:dyDescent="0.2">
      <c r="G41" s="625"/>
      <c r="H41" s="625"/>
      <c r="I41" s="625"/>
      <c r="J41" s="625"/>
      <c r="L41" s="630"/>
      <c r="M41" s="903"/>
      <c r="N41" s="903"/>
      <c r="O41" s="903"/>
      <c r="P41" s="903"/>
      <c r="Q41" s="903"/>
      <c r="R41" s="911"/>
      <c r="S41" s="903"/>
      <c r="T41" s="630"/>
      <c r="Z41" s="625"/>
    </row>
    <row r="42" spans="1:100" s="467" customFormat="1" x14ac:dyDescent="0.2">
      <c r="G42" s="625"/>
      <c r="H42" s="625"/>
      <c r="I42" s="625"/>
      <c r="J42" s="625"/>
      <c r="L42" s="630"/>
      <c r="M42" s="903"/>
      <c r="N42" s="903"/>
      <c r="O42" s="903"/>
      <c r="P42" s="903"/>
      <c r="Q42" s="903"/>
      <c r="R42" s="911"/>
      <c r="S42" s="903"/>
      <c r="T42" s="630"/>
      <c r="Z42" s="625"/>
    </row>
    <row r="43" spans="1:100" s="467" customFormat="1" x14ac:dyDescent="0.2">
      <c r="G43" s="625"/>
      <c r="H43" s="625"/>
      <c r="I43" s="625"/>
      <c r="J43" s="625"/>
      <c r="L43" s="630"/>
      <c r="M43" s="903"/>
      <c r="N43" s="903"/>
      <c r="O43" s="903"/>
      <c r="P43" s="903"/>
      <c r="Q43" s="903"/>
      <c r="R43" s="911"/>
      <c r="S43" s="903"/>
      <c r="T43" s="630"/>
      <c r="Z43" s="625"/>
    </row>
    <row r="44" spans="1:100" s="467" customFormat="1" x14ac:dyDescent="0.2">
      <c r="G44" s="625"/>
      <c r="H44" s="625"/>
      <c r="I44" s="625"/>
      <c r="J44" s="625"/>
      <c r="L44" s="630"/>
      <c r="M44" s="903"/>
      <c r="N44" s="903"/>
      <c r="O44" s="903"/>
      <c r="P44" s="903"/>
      <c r="Q44" s="903"/>
      <c r="R44" s="911"/>
      <c r="S44" s="903"/>
      <c r="T44" s="630"/>
      <c r="Z44" s="625"/>
    </row>
    <row r="45" spans="1:100" s="467" customFormat="1" x14ac:dyDescent="0.2">
      <c r="G45" s="625"/>
      <c r="H45" s="625"/>
      <c r="I45" s="625"/>
      <c r="J45" s="625"/>
      <c r="L45" s="630"/>
      <c r="M45" s="903"/>
      <c r="N45" s="903"/>
      <c r="O45" s="903"/>
      <c r="P45" s="903"/>
      <c r="Q45" s="903"/>
      <c r="R45" s="911"/>
      <c r="S45" s="903"/>
      <c r="T45" s="630"/>
      <c r="Z45" s="625"/>
    </row>
    <row r="46" spans="1:100" s="467" customFormat="1" x14ac:dyDescent="0.2">
      <c r="G46" s="625"/>
      <c r="H46" s="625"/>
      <c r="I46" s="625"/>
      <c r="J46" s="625"/>
      <c r="L46" s="630"/>
      <c r="M46" s="903"/>
      <c r="N46" s="903"/>
      <c r="O46" s="903"/>
      <c r="P46" s="903"/>
      <c r="Q46" s="903"/>
      <c r="R46" s="911"/>
      <c r="S46" s="903"/>
      <c r="T46" s="630"/>
      <c r="Z46" s="625"/>
    </row>
    <row r="47" spans="1:100" s="467" customFormat="1" x14ac:dyDescent="0.2">
      <c r="L47" s="630"/>
      <c r="M47" s="903"/>
      <c r="N47" s="903"/>
      <c r="O47" s="903"/>
      <c r="P47" s="903"/>
      <c r="Q47" s="903"/>
      <c r="R47" s="903"/>
      <c r="S47" s="903"/>
      <c r="T47" s="630"/>
    </row>
    <row r="48" spans="1:100" s="467" customFormat="1" x14ac:dyDescent="0.2">
      <c r="L48" s="630"/>
      <c r="M48" s="903"/>
      <c r="N48" s="903"/>
      <c r="O48" s="903"/>
      <c r="P48" s="903"/>
      <c r="Q48" s="903"/>
      <c r="R48" s="903"/>
      <c r="S48" s="903"/>
      <c r="T48" s="630"/>
    </row>
    <row r="49" spans="12:20" s="467" customFormat="1" x14ac:dyDescent="0.2">
      <c r="L49" s="630"/>
      <c r="M49" s="903"/>
      <c r="N49" s="903"/>
      <c r="O49" s="903"/>
      <c r="P49" s="903"/>
      <c r="Q49" s="903"/>
      <c r="R49" s="903"/>
      <c r="S49" s="903"/>
      <c r="T49" s="630"/>
    </row>
    <row r="50" spans="12:20" s="467" customFormat="1" x14ac:dyDescent="0.2">
      <c r="L50" s="630"/>
      <c r="M50" s="903"/>
      <c r="N50" s="903"/>
      <c r="O50" s="903"/>
      <c r="P50" s="903"/>
      <c r="Q50" s="903"/>
      <c r="R50" s="903"/>
      <c r="S50" s="903"/>
      <c r="T50" s="630"/>
    </row>
    <row r="51" spans="12:20" s="467" customFormat="1" x14ac:dyDescent="0.2">
      <c r="L51" s="630"/>
      <c r="M51" s="903"/>
      <c r="N51" s="903"/>
      <c r="O51" s="903"/>
      <c r="P51" s="903"/>
      <c r="Q51" s="903"/>
      <c r="R51" s="903"/>
      <c r="S51" s="903"/>
      <c r="T51" s="630"/>
    </row>
    <row r="52" spans="12:20" s="467" customFormat="1" x14ac:dyDescent="0.2">
      <c r="L52" s="630"/>
      <c r="M52" s="903"/>
      <c r="N52" s="903"/>
      <c r="O52" s="903"/>
      <c r="P52" s="903"/>
      <c r="Q52" s="903"/>
      <c r="R52" s="903"/>
      <c r="S52" s="903"/>
      <c r="T52" s="630"/>
    </row>
    <row r="53" spans="12:20" s="467" customFormat="1" x14ac:dyDescent="0.2">
      <c r="L53" s="630"/>
      <c r="M53" s="903"/>
      <c r="N53" s="903"/>
      <c r="O53" s="903"/>
      <c r="P53" s="903"/>
      <c r="Q53" s="903"/>
      <c r="R53" s="903"/>
      <c r="S53" s="903"/>
      <c r="T53" s="630"/>
    </row>
    <row r="54" spans="12:20" s="467" customFormat="1" x14ac:dyDescent="0.2">
      <c r="L54" s="630"/>
      <c r="M54" s="903"/>
      <c r="N54" s="903"/>
      <c r="O54" s="903"/>
      <c r="P54" s="903"/>
      <c r="Q54" s="903"/>
      <c r="R54" s="903"/>
      <c r="S54" s="903"/>
      <c r="T54" s="630"/>
    </row>
    <row r="55" spans="12:20" s="467" customFormat="1" x14ac:dyDescent="0.2">
      <c r="L55" s="630"/>
      <c r="M55" s="903"/>
      <c r="N55" s="903"/>
      <c r="O55" s="903"/>
      <c r="P55" s="903"/>
      <c r="Q55" s="903"/>
      <c r="R55" s="903"/>
      <c r="S55" s="903"/>
      <c r="T55" s="630"/>
    </row>
    <row r="56" spans="12:20" s="467" customFormat="1" x14ac:dyDescent="0.2">
      <c r="L56" s="630"/>
      <c r="M56" s="903"/>
      <c r="N56" s="903"/>
      <c r="O56" s="903"/>
      <c r="P56" s="903"/>
      <c r="Q56" s="903"/>
      <c r="R56" s="903"/>
      <c r="S56" s="903"/>
      <c r="T56" s="630"/>
    </row>
    <row r="57" spans="12:20" s="467" customFormat="1" x14ac:dyDescent="0.2">
      <c r="L57" s="630"/>
      <c r="M57" s="903"/>
      <c r="N57" s="903"/>
      <c r="O57" s="903"/>
      <c r="P57" s="903"/>
      <c r="Q57" s="903"/>
      <c r="R57" s="903"/>
      <c r="S57" s="903"/>
      <c r="T57" s="630"/>
    </row>
    <row r="58" spans="12:20" s="467" customFormat="1" x14ac:dyDescent="0.2">
      <c r="L58" s="630"/>
      <c r="M58" s="903"/>
      <c r="N58" s="903"/>
      <c r="O58" s="903"/>
      <c r="P58" s="903"/>
      <c r="Q58" s="903"/>
      <c r="R58" s="903"/>
      <c r="S58" s="903"/>
      <c r="T58" s="630"/>
    </row>
    <row r="59" spans="12:20" s="467" customFormat="1" x14ac:dyDescent="0.2">
      <c r="L59" s="630"/>
      <c r="M59" s="903"/>
      <c r="N59" s="903"/>
      <c r="O59" s="903"/>
      <c r="P59" s="903"/>
      <c r="Q59" s="903"/>
      <c r="R59" s="903"/>
      <c r="S59" s="903"/>
      <c r="T59" s="630"/>
    </row>
    <row r="60" spans="12:20" s="467" customFormat="1" x14ac:dyDescent="0.2">
      <c r="L60" s="630"/>
      <c r="M60" s="903"/>
      <c r="N60" s="903"/>
      <c r="O60" s="903"/>
      <c r="P60" s="903"/>
      <c r="Q60" s="903"/>
      <c r="R60" s="903"/>
      <c r="S60" s="903"/>
      <c r="T60" s="630"/>
    </row>
    <row r="61" spans="12:20" s="467" customFormat="1" x14ac:dyDescent="0.2">
      <c r="L61" s="630"/>
      <c r="M61" s="903"/>
      <c r="N61" s="903"/>
      <c r="O61" s="903"/>
      <c r="P61" s="903"/>
      <c r="Q61" s="903"/>
      <c r="R61" s="903"/>
      <c r="S61" s="903"/>
      <c r="T61" s="630"/>
    </row>
    <row r="62" spans="12:20" s="467" customFormat="1" x14ac:dyDescent="0.2">
      <c r="L62" s="630"/>
      <c r="M62" s="903"/>
      <c r="N62" s="903"/>
      <c r="O62" s="903"/>
      <c r="P62" s="903"/>
      <c r="Q62" s="903"/>
      <c r="R62" s="903"/>
      <c r="S62" s="903"/>
      <c r="T62" s="630"/>
    </row>
    <row r="63" spans="12:20" s="467" customFormat="1" x14ac:dyDescent="0.2">
      <c r="L63" s="630"/>
      <c r="M63" s="903"/>
      <c r="N63" s="903"/>
      <c r="O63" s="903"/>
      <c r="P63" s="903"/>
      <c r="Q63" s="903"/>
      <c r="R63" s="903"/>
      <c r="S63" s="903"/>
      <c r="T63" s="630"/>
    </row>
    <row r="64" spans="12:20" s="467" customFormat="1" x14ac:dyDescent="0.2">
      <c r="L64" s="630"/>
      <c r="M64" s="903"/>
      <c r="N64" s="903"/>
      <c r="O64" s="903"/>
      <c r="P64" s="903"/>
      <c r="Q64" s="903"/>
      <c r="R64" s="903"/>
      <c r="S64" s="903"/>
      <c r="T64" s="630"/>
    </row>
    <row r="65" spans="12:20" s="467" customFormat="1" x14ac:dyDescent="0.2">
      <c r="L65" s="630"/>
      <c r="M65" s="903"/>
      <c r="N65" s="903"/>
      <c r="O65" s="903"/>
      <c r="P65" s="903"/>
      <c r="Q65" s="903"/>
      <c r="R65" s="903"/>
      <c r="S65" s="903"/>
      <c r="T65" s="630"/>
    </row>
    <row r="66" spans="12:20" s="467" customFormat="1" x14ac:dyDescent="0.2">
      <c r="L66" s="630"/>
      <c r="M66" s="903"/>
      <c r="N66" s="903"/>
      <c r="O66" s="903"/>
      <c r="P66" s="903"/>
      <c r="Q66" s="903"/>
      <c r="R66" s="903"/>
      <c r="S66" s="903"/>
      <c r="T66" s="630"/>
    </row>
    <row r="67" spans="12:20" s="467" customFormat="1" x14ac:dyDescent="0.2">
      <c r="L67" s="630"/>
      <c r="M67" s="903"/>
      <c r="N67" s="903"/>
      <c r="O67" s="903"/>
      <c r="P67" s="903"/>
      <c r="Q67" s="903"/>
      <c r="R67" s="903"/>
      <c r="S67" s="903"/>
      <c r="T67" s="630"/>
    </row>
    <row r="68" spans="12:20" s="467" customFormat="1" x14ac:dyDescent="0.2">
      <c r="L68" s="630"/>
      <c r="M68" s="903"/>
      <c r="N68" s="903"/>
      <c r="O68" s="903"/>
      <c r="P68" s="903"/>
      <c r="Q68" s="903"/>
      <c r="R68" s="903"/>
      <c r="S68" s="903"/>
      <c r="T68" s="630"/>
    </row>
    <row r="69" spans="12:20" s="467" customFormat="1" x14ac:dyDescent="0.2">
      <c r="L69" s="630"/>
      <c r="M69" s="903"/>
      <c r="N69" s="903"/>
      <c r="O69" s="903"/>
      <c r="P69" s="903"/>
      <c r="Q69" s="903"/>
      <c r="R69" s="903"/>
      <c r="S69" s="903"/>
      <c r="T69" s="630"/>
    </row>
    <row r="70" spans="12:20" s="467" customFormat="1" x14ac:dyDescent="0.2">
      <c r="L70" s="630"/>
      <c r="M70" s="903"/>
      <c r="N70" s="903"/>
      <c r="O70" s="903"/>
      <c r="P70" s="903"/>
      <c r="Q70" s="903"/>
      <c r="R70" s="903"/>
      <c r="S70" s="903"/>
      <c r="T70" s="630"/>
    </row>
    <row r="71" spans="12:20" s="467" customFormat="1" x14ac:dyDescent="0.2">
      <c r="L71" s="630"/>
      <c r="M71" s="903"/>
      <c r="N71" s="903"/>
      <c r="O71" s="903"/>
      <c r="P71" s="903"/>
      <c r="Q71" s="903"/>
      <c r="R71" s="903"/>
      <c r="S71" s="903"/>
      <c r="T71" s="630"/>
    </row>
    <row r="72" spans="12:20" s="467" customFormat="1" x14ac:dyDescent="0.2">
      <c r="L72" s="630"/>
      <c r="M72" s="903"/>
      <c r="N72" s="903"/>
      <c r="O72" s="903"/>
      <c r="P72" s="903"/>
      <c r="Q72" s="903"/>
      <c r="R72" s="903"/>
      <c r="S72" s="903"/>
      <c r="T72" s="630"/>
    </row>
    <row r="73" spans="12:20" s="467" customFormat="1" x14ac:dyDescent="0.2">
      <c r="L73" s="630"/>
      <c r="M73" s="903"/>
      <c r="N73" s="903"/>
      <c r="O73" s="903"/>
      <c r="P73" s="903"/>
      <c r="Q73" s="903"/>
      <c r="R73" s="903"/>
      <c r="S73" s="903"/>
      <c r="T73" s="630"/>
    </row>
    <row r="74" spans="12:20" s="467" customFormat="1" x14ac:dyDescent="0.2">
      <c r="L74" s="630"/>
      <c r="M74" s="903"/>
      <c r="N74" s="903"/>
      <c r="O74" s="903"/>
      <c r="P74" s="903"/>
      <c r="Q74" s="903"/>
      <c r="R74" s="903"/>
      <c r="S74" s="903"/>
      <c r="T74" s="630"/>
    </row>
    <row r="75" spans="12:20" s="467" customFormat="1" x14ac:dyDescent="0.2">
      <c r="L75" s="630"/>
      <c r="M75" s="903"/>
      <c r="N75" s="903"/>
      <c r="O75" s="903"/>
      <c r="P75" s="903"/>
      <c r="Q75" s="903"/>
      <c r="R75" s="903"/>
      <c r="S75" s="903"/>
      <c r="T75" s="630"/>
    </row>
    <row r="76" spans="12:20" s="467" customFormat="1" x14ac:dyDescent="0.2">
      <c r="L76" s="630"/>
      <c r="M76" s="903"/>
      <c r="N76" s="903"/>
      <c r="O76" s="903"/>
      <c r="P76" s="903"/>
      <c r="Q76" s="903"/>
      <c r="R76" s="903"/>
      <c r="S76" s="903"/>
      <c r="T76" s="630"/>
    </row>
    <row r="77" spans="12:20" s="467" customFormat="1" x14ac:dyDescent="0.2">
      <c r="L77" s="630"/>
      <c r="M77" s="903"/>
      <c r="N77" s="903"/>
      <c r="O77" s="903"/>
      <c r="P77" s="903"/>
      <c r="Q77" s="903"/>
      <c r="R77" s="903"/>
      <c r="S77" s="903"/>
      <c r="T77" s="630"/>
    </row>
    <row r="78" spans="12:20" s="467" customFormat="1" x14ac:dyDescent="0.2">
      <c r="L78" s="630"/>
      <c r="M78" s="903"/>
      <c r="N78" s="903"/>
      <c r="O78" s="903"/>
      <c r="P78" s="903"/>
      <c r="Q78" s="903"/>
      <c r="R78" s="903"/>
      <c r="S78" s="903"/>
      <c r="T78" s="630"/>
    </row>
    <row r="79" spans="12:20" s="467" customFormat="1" x14ac:dyDescent="0.2">
      <c r="L79" s="630"/>
      <c r="M79" s="903"/>
      <c r="N79" s="903"/>
      <c r="O79" s="903"/>
      <c r="P79" s="903"/>
      <c r="Q79" s="903"/>
      <c r="R79" s="903"/>
      <c r="S79" s="903"/>
      <c r="T79" s="630"/>
    </row>
    <row r="80" spans="12:20" s="467" customFormat="1" x14ac:dyDescent="0.2">
      <c r="L80" s="630"/>
      <c r="M80" s="903"/>
      <c r="N80" s="903"/>
      <c r="O80" s="903"/>
      <c r="P80" s="903"/>
      <c r="Q80" s="903"/>
      <c r="R80" s="903"/>
      <c r="S80" s="903"/>
      <c r="T80" s="630"/>
    </row>
    <row r="81" spans="12:20" s="467" customFormat="1" x14ac:dyDescent="0.2">
      <c r="L81" s="630"/>
      <c r="M81" s="903"/>
      <c r="N81" s="903"/>
      <c r="O81" s="903"/>
      <c r="P81" s="903"/>
      <c r="Q81" s="903"/>
      <c r="R81" s="903"/>
      <c r="S81" s="903"/>
      <c r="T81" s="630"/>
    </row>
    <row r="82" spans="12:20" s="467" customFormat="1" x14ac:dyDescent="0.2">
      <c r="L82" s="630"/>
      <c r="M82" s="903"/>
      <c r="N82" s="903"/>
      <c r="O82" s="903"/>
      <c r="P82" s="903"/>
      <c r="Q82" s="903"/>
      <c r="R82" s="903"/>
      <c r="S82" s="903"/>
      <c r="T82" s="630"/>
    </row>
    <row r="83" spans="12:20" s="467" customFormat="1" x14ac:dyDescent="0.2">
      <c r="L83" s="630"/>
      <c r="M83" s="903"/>
      <c r="N83" s="903"/>
      <c r="O83" s="903"/>
      <c r="P83" s="903"/>
      <c r="Q83" s="903"/>
      <c r="R83" s="903"/>
      <c r="S83" s="903"/>
      <c r="T83" s="630"/>
    </row>
    <row r="84" spans="12:20" s="467" customFormat="1" x14ac:dyDescent="0.2">
      <c r="L84" s="630"/>
      <c r="M84" s="903"/>
      <c r="N84" s="903"/>
      <c r="O84" s="903"/>
      <c r="P84" s="903"/>
      <c r="Q84" s="903"/>
      <c r="R84" s="903"/>
      <c r="S84" s="903"/>
      <c r="T84" s="630"/>
    </row>
    <row r="85" spans="12:20" s="467" customFormat="1" x14ac:dyDescent="0.2">
      <c r="L85" s="630"/>
      <c r="M85" s="903"/>
      <c r="N85" s="903"/>
      <c r="O85" s="903"/>
      <c r="P85" s="903"/>
      <c r="Q85" s="903"/>
      <c r="R85" s="903"/>
      <c r="S85" s="903"/>
      <c r="T85" s="630"/>
    </row>
    <row r="86" spans="12:20" s="467" customFormat="1" x14ac:dyDescent="0.2">
      <c r="L86" s="630"/>
      <c r="M86" s="903"/>
      <c r="N86" s="903"/>
      <c r="O86" s="903"/>
      <c r="P86" s="903"/>
      <c r="Q86" s="903"/>
      <c r="R86" s="903"/>
      <c r="S86" s="903"/>
      <c r="T86" s="630"/>
    </row>
    <row r="87" spans="12:20" s="467" customFormat="1" x14ac:dyDescent="0.2">
      <c r="L87" s="630"/>
      <c r="M87" s="903"/>
      <c r="N87" s="903"/>
      <c r="O87" s="903"/>
      <c r="P87" s="903"/>
      <c r="Q87" s="903"/>
      <c r="R87" s="903"/>
      <c r="S87" s="903"/>
      <c r="T87" s="630"/>
    </row>
    <row r="88" spans="12:20" s="467" customFormat="1" x14ac:dyDescent="0.2">
      <c r="L88" s="630"/>
      <c r="M88" s="903"/>
      <c r="N88" s="903"/>
      <c r="O88" s="903"/>
      <c r="P88" s="903"/>
      <c r="Q88" s="903"/>
      <c r="R88" s="903"/>
      <c r="S88" s="903"/>
      <c r="T88" s="630"/>
    </row>
    <row r="89" spans="12:20" s="467" customFormat="1" x14ac:dyDescent="0.2">
      <c r="L89" s="630"/>
      <c r="M89" s="903"/>
      <c r="N89" s="903"/>
      <c r="O89" s="903"/>
      <c r="P89" s="903"/>
      <c r="Q89" s="903"/>
      <c r="R89" s="903"/>
      <c r="S89" s="903"/>
      <c r="T89" s="630"/>
    </row>
    <row r="90" spans="12:20" s="467" customFormat="1" x14ac:dyDescent="0.2">
      <c r="L90" s="630"/>
      <c r="M90" s="903"/>
      <c r="N90" s="903"/>
      <c r="O90" s="903"/>
      <c r="P90" s="903"/>
      <c r="Q90" s="903"/>
      <c r="R90" s="903"/>
      <c r="S90" s="903"/>
      <c r="T90" s="630"/>
    </row>
    <row r="91" spans="12:20" s="467" customFormat="1" x14ac:dyDescent="0.2">
      <c r="L91" s="630"/>
      <c r="M91" s="903"/>
      <c r="N91" s="903"/>
      <c r="O91" s="903"/>
      <c r="P91" s="903"/>
      <c r="Q91" s="903"/>
      <c r="R91" s="903"/>
      <c r="S91" s="903"/>
      <c r="T91" s="630"/>
    </row>
    <row r="92" spans="12:20" s="467" customFormat="1" x14ac:dyDescent="0.2">
      <c r="L92" s="630"/>
      <c r="M92" s="903"/>
      <c r="N92" s="903"/>
      <c r="O92" s="903"/>
      <c r="P92" s="903"/>
      <c r="Q92" s="903"/>
      <c r="R92" s="903"/>
      <c r="S92" s="903"/>
      <c r="T92" s="630"/>
    </row>
    <row r="93" spans="12:20" s="467" customFormat="1" x14ac:dyDescent="0.2">
      <c r="L93" s="630"/>
      <c r="M93" s="903"/>
      <c r="N93" s="903"/>
      <c r="O93" s="903"/>
      <c r="P93" s="903"/>
      <c r="Q93" s="903"/>
      <c r="R93" s="903"/>
      <c r="S93" s="903"/>
      <c r="T93" s="630"/>
    </row>
    <row r="94" spans="12:20" s="467" customFormat="1" x14ac:dyDescent="0.2">
      <c r="L94" s="630"/>
      <c r="M94" s="903"/>
      <c r="N94" s="903"/>
      <c r="O94" s="903"/>
      <c r="P94" s="903"/>
      <c r="Q94" s="903"/>
      <c r="R94" s="903"/>
      <c r="S94" s="903"/>
      <c r="T94" s="630"/>
    </row>
    <row r="95" spans="12:20" s="467" customFormat="1" x14ac:dyDescent="0.2">
      <c r="L95" s="630"/>
      <c r="M95" s="903"/>
      <c r="N95" s="903"/>
      <c r="O95" s="903"/>
      <c r="P95" s="903"/>
      <c r="Q95" s="903"/>
      <c r="R95" s="903"/>
      <c r="S95" s="903"/>
      <c r="T95" s="630"/>
    </row>
    <row r="96" spans="12:20" s="467" customFormat="1" x14ac:dyDescent="0.2">
      <c r="L96" s="630"/>
      <c r="M96" s="903"/>
      <c r="N96" s="903"/>
      <c r="O96" s="903"/>
      <c r="P96" s="903"/>
      <c r="Q96" s="903"/>
      <c r="R96" s="903"/>
      <c r="S96" s="903"/>
      <c r="T96" s="630"/>
    </row>
    <row r="97" spans="12:20" s="467" customFormat="1" x14ac:dyDescent="0.2">
      <c r="L97" s="630"/>
      <c r="M97" s="903"/>
      <c r="N97" s="903"/>
      <c r="O97" s="903"/>
      <c r="P97" s="903"/>
      <c r="Q97" s="903"/>
      <c r="R97" s="903"/>
      <c r="S97" s="903"/>
      <c r="T97" s="630"/>
    </row>
    <row r="98" spans="12:20" s="467" customFormat="1" x14ac:dyDescent="0.2">
      <c r="L98" s="630"/>
      <c r="M98" s="903"/>
      <c r="N98" s="903"/>
      <c r="O98" s="903"/>
      <c r="P98" s="903"/>
      <c r="Q98" s="903"/>
      <c r="R98" s="903"/>
      <c r="S98" s="903"/>
      <c r="T98" s="630"/>
    </row>
    <row r="99" spans="12:20" s="467" customFormat="1" x14ac:dyDescent="0.2">
      <c r="L99" s="630"/>
      <c r="M99" s="903"/>
      <c r="N99" s="903"/>
      <c r="O99" s="903"/>
      <c r="P99" s="903"/>
      <c r="Q99" s="903"/>
      <c r="R99" s="903"/>
      <c r="S99" s="903"/>
      <c r="T99" s="630"/>
    </row>
    <row r="100" spans="12:20" s="467" customFormat="1" x14ac:dyDescent="0.2">
      <c r="L100" s="630"/>
      <c r="M100" s="903"/>
      <c r="N100" s="903"/>
      <c r="O100" s="903"/>
      <c r="P100" s="903"/>
      <c r="Q100" s="903"/>
      <c r="R100" s="903"/>
      <c r="S100" s="903"/>
      <c r="T100" s="630"/>
    </row>
    <row r="101" spans="12:20" s="467" customFormat="1" x14ac:dyDescent="0.2">
      <c r="L101" s="630"/>
      <c r="M101" s="903"/>
      <c r="N101" s="903"/>
      <c r="O101" s="903"/>
      <c r="P101" s="903"/>
      <c r="Q101" s="903"/>
      <c r="R101" s="903"/>
      <c r="S101" s="903"/>
      <c r="T101" s="630"/>
    </row>
    <row r="102" spans="12:20" s="467" customFormat="1" x14ac:dyDescent="0.2">
      <c r="L102" s="630"/>
      <c r="M102" s="903"/>
      <c r="N102" s="903"/>
      <c r="O102" s="903"/>
      <c r="P102" s="903"/>
      <c r="Q102" s="903"/>
      <c r="R102" s="903"/>
      <c r="S102" s="903"/>
      <c r="T102" s="630"/>
    </row>
    <row r="103" spans="12:20" s="467" customFormat="1" x14ac:dyDescent="0.2">
      <c r="L103" s="630"/>
      <c r="M103" s="903"/>
      <c r="N103" s="903"/>
      <c r="O103" s="903"/>
      <c r="P103" s="903"/>
      <c r="Q103" s="903"/>
      <c r="R103" s="903"/>
      <c r="S103" s="903"/>
      <c r="T103" s="630"/>
    </row>
    <row r="104" spans="12:20" s="467" customFormat="1" x14ac:dyDescent="0.2">
      <c r="L104" s="630"/>
      <c r="M104" s="903"/>
      <c r="N104" s="903"/>
      <c r="O104" s="903"/>
      <c r="P104" s="903"/>
      <c r="Q104" s="903"/>
      <c r="R104" s="903"/>
      <c r="S104" s="903"/>
      <c r="T104" s="630"/>
    </row>
    <row r="105" spans="12:20" s="467" customFormat="1" x14ac:dyDescent="0.2">
      <c r="L105" s="630"/>
      <c r="M105" s="903"/>
      <c r="N105" s="903"/>
      <c r="O105" s="903"/>
      <c r="P105" s="903"/>
      <c r="Q105" s="903"/>
      <c r="R105" s="903"/>
      <c r="S105" s="903"/>
      <c r="T105" s="630"/>
    </row>
    <row r="106" spans="12:20" s="467" customFormat="1" x14ac:dyDescent="0.2">
      <c r="L106" s="630"/>
      <c r="M106" s="903"/>
      <c r="N106" s="903"/>
      <c r="O106" s="903"/>
      <c r="P106" s="903"/>
      <c r="Q106" s="903"/>
      <c r="R106" s="903"/>
      <c r="S106" s="903"/>
      <c r="T106" s="630"/>
    </row>
    <row r="107" spans="12:20" s="467" customFormat="1" x14ac:dyDescent="0.2">
      <c r="L107" s="630"/>
      <c r="M107" s="903"/>
      <c r="N107" s="903"/>
      <c r="O107" s="903"/>
      <c r="P107" s="903"/>
      <c r="Q107" s="903"/>
      <c r="R107" s="903"/>
      <c r="S107" s="903"/>
      <c r="T107" s="630"/>
    </row>
    <row r="108" spans="12:20" s="467" customFormat="1" x14ac:dyDescent="0.2">
      <c r="L108" s="630"/>
      <c r="M108" s="903"/>
      <c r="N108" s="903"/>
      <c r="O108" s="903"/>
      <c r="P108" s="903"/>
      <c r="Q108" s="903"/>
      <c r="R108" s="903"/>
      <c r="S108" s="903"/>
      <c r="T108" s="630"/>
    </row>
    <row r="109" spans="12:20" s="467" customFormat="1" x14ac:dyDescent="0.2">
      <c r="L109" s="630"/>
      <c r="M109" s="903"/>
      <c r="N109" s="903"/>
      <c r="O109" s="903"/>
      <c r="P109" s="903"/>
      <c r="Q109" s="903"/>
      <c r="R109" s="903"/>
      <c r="S109" s="903"/>
      <c r="T109" s="630"/>
    </row>
    <row r="110" spans="12:20" s="467" customFormat="1" x14ac:dyDescent="0.2">
      <c r="L110" s="630"/>
      <c r="M110" s="903"/>
      <c r="N110" s="903"/>
      <c r="O110" s="903"/>
      <c r="P110" s="903"/>
      <c r="Q110" s="903"/>
      <c r="R110" s="903"/>
      <c r="S110" s="903"/>
      <c r="T110" s="630"/>
    </row>
    <row r="111" spans="12:20" s="467" customFormat="1" x14ac:dyDescent="0.2">
      <c r="L111" s="630"/>
      <c r="M111" s="903"/>
      <c r="N111" s="903"/>
      <c r="O111" s="903"/>
      <c r="P111" s="903"/>
      <c r="Q111" s="903"/>
      <c r="R111" s="903"/>
      <c r="S111" s="903"/>
      <c r="T111" s="630"/>
    </row>
    <row r="112" spans="12:20" s="467" customFormat="1" x14ac:dyDescent="0.2">
      <c r="L112" s="630"/>
      <c r="M112" s="903"/>
      <c r="N112" s="903"/>
      <c r="O112" s="903"/>
      <c r="P112" s="903"/>
      <c r="Q112" s="903"/>
      <c r="R112" s="903"/>
      <c r="S112" s="903"/>
      <c r="T112" s="630"/>
    </row>
    <row r="113" spans="12:20" s="467" customFormat="1" x14ac:dyDescent="0.2">
      <c r="L113" s="630"/>
      <c r="M113" s="903"/>
      <c r="N113" s="903"/>
      <c r="O113" s="903"/>
      <c r="P113" s="903"/>
      <c r="Q113" s="903"/>
      <c r="R113" s="903"/>
      <c r="S113" s="903"/>
      <c r="T113" s="630"/>
    </row>
    <row r="114" spans="12:20" s="467" customFormat="1" x14ac:dyDescent="0.2">
      <c r="L114" s="630"/>
      <c r="M114" s="903"/>
      <c r="N114" s="903"/>
      <c r="O114" s="903"/>
      <c r="P114" s="903"/>
      <c r="Q114" s="903"/>
      <c r="R114" s="903"/>
      <c r="S114" s="903"/>
      <c r="T114" s="630"/>
    </row>
    <row r="115" spans="12:20" s="467" customFormat="1" x14ac:dyDescent="0.2">
      <c r="L115" s="630"/>
      <c r="M115" s="903"/>
      <c r="N115" s="903"/>
      <c r="O115" s="903"/>
      <c r="P115" s="903"/>
      <c r="Q115" s="903"/>
      <c r="R115" s="903"/>
      <c r="S115" s="903"/>
      <c r="T115" s="630"/>
    </row>
    <row r="116" spans="12:20" s="467" customFormat="1" x14ac:dyDescent="0.2">
      <c r="L116" s="630"/>
      <c r="M116" s="903"/>
      <c r="N116" s="903"/>
      <c r="O116" s="903"/>
      <c r="P116" s="903"/>
      <c r="Q116" s="903"/>
      <c r="R116" s="903"/>
      <c r="S116" s="903"/>
      <c r="T116" s="630"/>
    </row>
    <row r="117" spans="12:20" s="467" customFormat="1" x14ac:dyDescent="0.2">
      <c r="L117" s="630"/>
      <c r="M117" s="903"/>
      <c r="N117" s="903"/>
      <c r="O117" s="903"/>
      <c r="P117" s="903"/>
      <c r="Q117" s="903"/>
      <c r="R117" s="903"/>
      <c r="S117" s="903"/>
      <c r="T117" s="630"/>
    </row>
    <row r="118" spans="12:20" s="467" customFormat="1" x14ac:dyDescent="0.2">
      <c r="L118" s="630"/>
      <c r="M118" s="903"/>
      <c r="N118" s="903"/>
      <c r="O118" s="903"/>
      <c r="P118" s="903"/>
      <c r="Q118" s="903"/>
      <c r="R118" s="903"/>
      <c r="S118" s="903"/>
      <c r="T118" s="630"/>
    </row>
    <row r="119" spans="12:20" s="467" customFormat="1" x14ac:dyDescent="0.2">
      <c r="L119" s="630"/>
      <c r="M119" s="903"/>
      <c r="N119" s="903"/>
      <c r="O119" s="903"/>
      <c r="P119" s="903"/>
      <c r="Q119" s="903"/>
      <c r="R119" s="903"/>
      <c r="S119" s="903"/>
      <c r="T119" s="630"/>
    </row>
    <row r="120" spans="12:20" s="467" customFormat="1" x14ac:dyDescent="0.2">
      <c r="L120" s="630"/>
      <c r="M120" s="903"/>
      <c r="N120" s="903"/>
      <c r="O120" s="903"/>
      <c r="P120" s="903"/>
      <c r="Q120" s="903"/>
      <c r="R120" s="903"/>
      <c r="S120" s="903"/>
      <c r="T120" s="630"/>
    </row>
    <row r="121" spans="12:20" s="467" customFormat="1" x14ac:dyDescent="0.2">
      <c r="L121" s="630"/>
      <c r="M121" s="903"/>
      <c r="N121" s="903"/>
      <c r="O121" s="903"/>
      <c r="P121" s="903"/>
      <c r="Q121" s="903"/>
      <c r="R121" s="903"/>
      <c r="S121" s="903"/>
      <c r="T121" s="630"/>
    </row>
    <row r="122" spans="12:20" s="467" customFormat="1" x14ac:dyDescent="0.2">
      <c r="L122" s="630"/>
      <c r="M122" s="903"/>
      <c r="N122" s="903"/>
      <c r="O122" s="903"/>
      <c r="P122" s="903"/>
      <c r="Q122" s="903"/>
      <c r="R122" s="903"/>
      <c r="S122" s="903"/>
      <c r="T122" s="630"/>
    </row>
    <row r="123" spans="12:20" s="467" customFormat="1" x14ac:dyDescent="0.2">
      <c r="L123" s="630"/>
      <c r="M123" s="903"/>
      <c r="N123" s="903"/>
      <c r="O123" s="903"/>
      <c r="P123" s="903"/>
      <c r="Q123" s="903"/>
      <c r="R123" s="903"/>
      <c r="S123" s="903"/>
      <c r="T123" s="630"/>
    </row>
    <row r="124" spans="12:20" s="467" customFormat="1" x14ac:dyDescent="0.2">
      <c r="L124" s="630"/>
      <c r="M124" s="903"/>
      <c r="N124" s="903"/>
      <c r="O124" s="903"/>
      <c r="P124" s="903"/>
      <c r="Q124" s="903"/>
      <c r="R124" s="903"/>
      <c r="S124" s="903"/>
      <c r="T124" s="630"/>
    </row>
    <row r="125" spans="12:20" s="467" customFormat="1" x14ac:dyDescent="0.2">
      <c r="L125" s="630"/>
      <c r="M125" s="903"/>
      <c r="N125" s="903"/>
      <c r="O125" s="903"/>
      <c r="P125" s="903"/>
      <c r="Q125" s="903"/>
      <c r="R125" s="903"/>
      <c r="S125" s="903"/>
      <c r="T125" s="630"/>
    </row>
    <row r="126" spans="12:20" s="467" customFormat="1" x14ac:dyDescent="0.2">
      <c r="L126" s="630"/>
      <c r="M126" s="903"/>
      <c r="N126" s="903"/>
      <c r="O126" s="903"/>
      <c r="P126" s="903"/>
      <c r="Q126" s="903"/>
      <c r="R126" s="903"/>
      <c r="S126" s="903"/>
      <c r="T126" s="630"/>
    </row>
    <row r="127" spans="12:20" s="467" customFormat="1" x14ac:dyDescent="0.2">
      <c r="L127" s="630"/>
      <c r="M127" s="903"/>
      <c r="N127" s="903"/>
      <c r="O127" s="903"/>
      <c r="P127" s="903"/>
      <c r="Q127" s="903"/>
      <c r="R127" s="903"/>
      <c r="S127" s="903"/>
      <c r="T127" s="630"/>
    </row>
    <row r="128" spans="12:20" s="467" customFormat="1" x14ac:dyDescent="0.2">
      <c r="L128" s="630"/>
      <c r="M128" s="903"/>
      <c r="N128" s="903"/>
      <c r="O128" s="903"/>
      <c r="P128" s="903"/>
      <c r="Q128" s="903"/>
      <c r="R128" s="903"/>
      <c r="S128" s="903"/>
      <c r="T128" s="630"/>
    </row>
    <row r="129" spans="12:20" s="467" customFormat="1" x14ac:dyDescent="0.2">
      <c r="L129" s="630"/>
      <c r="M129" s="903"/>
      <c r="N129" s="903"/>
      <c r="O129" s="903"/>
      <c r="P129" s="903"/>
      <c r="Q129" s="903"/>
      <c r="R129" s="903"/>
      <c r="S129" s="903"/>
      <c r="T129" s="630"/>
    </row>
    <row r="130" spans="12:20" s="467" customFormat="1" x14ac:dyDescent="0.2">
      <c r="L130" s="630"/>
      <c r="M130" s="903"/>
      <c r="N130" s="903"/>
      <c r="O130" s="903"/>
      <c r="P130" s="903"/>
      <c r="Q130" s="903"/>
      <c r="R130" s="903"/>
      <c r="S130" s="903"/>
      <c r="T130" s="630"/>
    </row>
    <row r="131" spans="12:20" s="467" customFormat="1" x14ac:dyDescent="0.2">
      <c r="L131" s="630"/>
      <c r="M131" s="903"/>
      <c r="N131" s="903"/>
      <c r="O131" s="903"/>
      <c r="P131" s="903"/>
      <c r="Q131" s="903"/>
      <c r="R131" s="903"/>
      <c r="S131" s="903"/>
      <c r="T131" s="630"/>
    </row>
    <row r="132" spans="12:20" s="467" customFormat="1" x14ac:dyDescent="0.2">
      <c r="L132" s="630"/>
      <c r="M132" s="903"/>
      <c r="N132" s="903"/>
      <c r="O132" s="903"/>
      <c r="P132" s="903"/>
      <c r="Q132" s="903"/>
      <c r="R132" s="903"/>
      <c r="S132" s="903"/>
      <c r="T132" s="630"/>
    </row>
    <row r="133" spans="12:20" s="467" customFormat="1" x14ac:dyDescent="0.2">
      <c r="L133" s="630"/>
      <c r="M133" s="903"/>
      <c r="N133" s="903"/>
      <c r="O133" s="903"/>
      <c r="P133" s="903"/>
      <c r="Q133" s="903"/>
      <c r="R133" s="903"/>
      <c r="S133" s="903"/>
      <c r="T133" s="630"/>
    </row>
    <row r="134" spans="12:20" s="467" customFormat="1" x14ac:dyDescent="0.2">
      <c r="L134" s="630"/>
      <c r="M134" s="903"/>
      <c r="N134" s="903"/>
      <c r="O134" s="903"/>
      <c r="P134" s="903"/>
      <c r="Q134" s="903"/>
      <c r="R134" s="903"/>
      <c r="S134" s="903"/>
      <c r="T134" s="630"/>
    </row>
    <row r="135" spans="12:20" s="467" customFormat="1" x14ac:dyDescent="0.2">
      <c r="L135" s="630"/>
      <c r="M135" s="903"/>
      <c r="N135" s="903"/>
      <c r="O135" s="903"/>
      <c r="P135" s="903"/>
      <c r="Q135" s="903"/>
      <c r="R135" s="903"/>
      <c r="S135" s="903"/>
      <c r="T135" s="630"/>
    </row>
    <row r="136" spans="12:20" s="467" customFormat="1" x14ac:dyDescent="0.2">
      <c r="L136" s="630"/>
      <c r="M136" s="903"/>
      <c r="N136" s="903"/>
      <c r="O136" s="903"/>
      <c r="P136" s="903"/>
      <c r="Q136" s="903"/>
      <c r="R136" s="903"/>
      <c r="S136" s="903"/>
      <c r="T136" s="630"/>
    </row>
    <row r="137" spans="12:20" s="467" customFormat="1" x14ac:dyDescent="0.2">
      <c r="L137" s="630"/>
      <c r="M137" s="903"/>
      <c r="N137" s="903"/>
      <c r="O137" s="903"/>
      <c r="P137" s="903"/>
      <c r="Q137" s="903"/>
      <c r="R137" s="903"/>
      <c r="S137" s="903"/>
      <c r="T137" s="630"/>
    </row>
    <row r="138" spans="12:20" s="467" customFormat="1" x14ac:dyDescent="0.2">
      <c r="L138" s="630"/>
      <c r="M138" s="903"/>
      <c r="N138" s="903"/>
      <c r="O138" s="903"/>
      <c r="P138" s="903"/>
      <c r="Q138" s="903"/>
      <c r="R138" s="903"/>
      <c r="S138" s="903"/>
      <c r="T138" s="630"/>
    </row>
    <row r="139" spans="12:20" s="467" customFormat="1" x14ac:dyDescent="0.2">
      <c r="L139" s="630"/>
      <c r="M139" s="903"/>
      <c r="N139" s="903"/>
      <c r="O139" s="903"/>
      <c r="P139" s="903"/>
      <c r="Q139" s="903"/>
      <c r="R139" s="903"/>
      <c r="S139" s="903"/>
      <c r="T139" s="630"/>
    </row>
    <row r="140" spans="12:20" s="467" customFormat="1" x14ac:dyDescent="0.2">
      <c r="L140" s="630"/>
      <c r="M140" s="903"/>
      <c r="N140" s="903"/>
      <c r="O140" s="903"/>
      <c r="P140" s="903"/>
      <c r="Q140" s="903"/>
      <c r="R140" s="903"/>
      <c r="S140" s="903"/>
      <c r="T140" s="630"/>
    </row>
    <row r="141" spans="12:20" s="467" customFormat="1" x14ac:dyDescent="0.2">
      <c r="L141" s="630"/>
      <c r="M141" s="903"/>
      <c r="N141" s="903"/>
      <c r="O141" s="903"/>
      <c r="P141" s="903"/>
      <c r="Q141" s="903"/>
      <c r="R141" s="903"/>
      <c r="S141" s="903"/>
      <c r="T141" s="630"/>
    </row>
    <row r="142" spans="12:20" s="467" customFormat="1" x14ac:dyDescent="0.2">
      <c r="L142" s="630"/>
      <c r="M142" s="903"/>
      <c r="N142" s="903"/>
      <c r="O142" s="903"/>
      <c r="P142" s="903"/>
      <c r="Q142" s="903"/>
      <c r="R142" s="903"/>
      <c r="S142" s="903"/>
      <c r="T142" s="630"/>
    </row>
    <row r="143" spans="12:20" s="467" customFormat="1" x14ac:dyDescent="0.2">
      <c r="L143" s="630"/>
      <c r="M143" s="903"/>
      <c r="N143" s="903"/>
      <c r="O143" s="903"/>
      <c r="P143" s="903"/>
      <c r="Q143" s="903"/>
      <c r="R143" s="903"/>
      <c r="S143" s="903"/>
      <c r="T143" s="630"/>
    </row>
    <row r="144" spans="12:20" s="467" customFormat="1" x14ac:dyDescent="0.2">
      <c r="L144" s="630"/>
      <c r="M144" s="903"/>
      <c r="N144" s="903"/>
      <c r="O144" s="903"/>
      <c r="P144" s="903"/>
      <c r="Q144" s="903"/>
      <c r="R144" s="903"/>
      <c r="S144" s="903"/>
      <c r="T144" s="630"/>
    </row>
    <row r="145" spans="12:20" s="467" customFormat="1" x14ac:dyDescent="0.2">
      <c r="L145" s="630"/>
      <c r="M145" s="903"/>
      <c r="N145" s="903"/>
      <c r="O145" s="903"/>
      <c r="P145" s="903"/>
      <c r="Q145" s="903"/>
      <c r="R145" s="903"/>
      <c r="S145" s="903"/>
      <c r="T145" s="630"/>
    </row>
    <row r="146" spans="12:20" s="467" customFormat="1" x14ac:dyDescent="0.2">
      <c r="L146" s="630"/>
      <c r="M146" s="903"/>
      <c r="N146" s="903"/>
      <c r="O146" s="903"/>
      <c r="P146" s="903"/>
      <c r="Q146" s="903"/>
      <c r="R146" s="903"/>
      <c r="S146" s="903"/>
      <c r="T146" s="630"/>
    </row>
    <row r="147" spans="12:20" s="467" customFormat="1" x14ac:dyDescent="0.2">
      <c r="L147" s="630"/>
      <c r="M147" s="903"/>
      <c r="N147" s="903"/>
      <c r="O147" s="903"/>
      <c r="P147" s="903"/>
      <c r="Q147" s="903"/>
      <c r="R147" s="903"/>
      <c r="S147" s="903"/>
      <c r="T147" s="630"/>
    </row>
    <row r="148" spans="12:20" s="467" customFormat="1" x14ac:dyDescent="0.2">
      <c r="L148" s="630"/>
      <c r="M148" s="903"/>
      <c r="N148" s="903"/>
      <c r="O148" s="903"/>
      <c r="P148" s="903"/>
      <c r="Q148" s="903"/>
      <c r="R148" s="903"/>
      <c r="S148" s="903"/>
      <c r="T148" s="630"/>
    </row>
    <row r="149" spans="12:20" s="467" customFormat="1" x14ac:dyDescent="0.2">
      <c r="L149" s="630"/>
      <c r="M149" s="903"/>
      <c r="N149" s="903"/>
      <c r="O149" s="903"/>
      <c r="P149" s="903"/>
      <c r="Q149" s="903"/>
      <c r="R149" s="903"/>
      <c r="S149" s="903"/>
      <c r="T149" s="630"/>
    </row>
    <row r="150" spans="12:20" s="467" customFormat="1" x14ac:dyDescent="0.2">
      <c r="L150" s="630"/>
      <c r="M150" s="903"/>
      <c r="N150" s="903"/>
      <c r="O150" s="903"/>
      <c r="P150" s="903"/>
      <c r="Q150" s="903"/>
      <c r="R150" s="903"/>
      <c r="S150" s="903"/>
      <c r="T150" s="630"/>
    </row>
    <row r="151" spans="12:20" s="467" customFormat="1" x14ac:dyDescent="0.2">
      <c r="L151" s="630"/>
      <c r="M151" s="903"/>
      <c r="N151" s="903"/>
      <c r="O151" s="903"/>
      <c r="P151" s="903"/>
      <c r="Q151" s="903"/>
      <c r="R151" s="903"/>
      <c r="S151" s="903"/>
      <c r="T151" s="630"/>
    </row>
    <row r="152" spans="12:20" s="467" customFormat="1" x14ac:dyDescent="0.2">
      <c r="L152" s="630"/>
      <c r="M152" s="903"/>
      <c r="N152" s="903"/>
      <c r="O152" s="903"/>
      <c r="P152" s="903"/>
      <c r="Q152" s="903"/>
      <c r="R152" s="903"/>
      <c r="S152" s="903"/>
      <c r="T152" s="630"/>
    </row>
    <row r="153" spans="12:20" s="467" customFormat="1" x14ac:dyDescent="0.2">
      <c r="L153" s="630"/>
      <c r="M153" s="903"/>
      <c r="N153" s="903"/>
      <c r="O153" s="903"/>
      <c r="P153" s="903"/>
      <c r="Q153" s="903"/>
      <c r="R153" s="903"/>
      <c r="S153" s="903"/>
      <c r="T153" s="630"/>
    </row>
    <row r="154" spans="12:20" s="467" customFormat="1" x14ac:dyDescent="0.2">
      <c r="L154" s="630"/>
      <c r="M154" s="903"/>
      <c r="N154" s="903"/>
      <c r="O154" s="903"/>
      <c r="P154" s="903"/>
      <c r="Q154" s="903"/>
      <c r="R154" s="903"/>
      <c r="S154" s="903"/>
      <c r="T154" s="630"/>
    </row>
    <row r="155" spans="12:20" s="467" customFormat="1" x14ac:dyDescent="0.2">
      <c r="L155" s="630"/>
      <c r="M155" s="903"/>
      <c r="N155" s="903"/>
      <c r="O155" s="903"/>
      <c r="P155" s="903"/>
      <c r="Q155" s="903"/>
      <c r="R155" s="903"/>
      <c r="S155" s="903"/>
      <c r="T155" s="630"/>
    </row>
    <row r="156" spans="12:20" s="467" customFormat="1" x14ac:dyDescent="0.2">
      <c r="L156" s="630"/>
      <c r="M156" s="903"/>
      <c r="N156" s="903"/>
      <c r="O156" s="903"/>
      <c r="P156" s="903"/>
      <c r="Q156" s="903"/>
      <c r="R156" s="903"/>
      <c r="S156" s="903"/>
      <c r="T156" s="630"/>
    </row>
    <row r="157" spans="12:20" s="467" customFormat="1" x14ac:dyDescent="0.2">
      <c r="L157" s="630"/>
      <c r="M157" s="903"/>
      <c r="N157" s="903"/>
      <c r="O157" s="903"/>
      <c r="P157" s="903"/>
      <c r="Q157" s="903"/>
      <c r="R157" s="903"/>
      <c r="S157" s="903"/>
      <c r="T157" s="630"/>
    </row>
    <row r="158" spans="12:20" s="467" customFormat="1" x14ac:dyDescent="0.2">
      <c r="L158" s="630"/>
      <c r="M158" s="903"/>
      <c r="N158" s="903"/>
      <c r="O158" s="903"/>
      <c r="P158" s="903"/>
      <c r="Q158" s="903"/>
      <c r="R158" s="903"/>
      <c r="S158" s="903"/>
      <c r="T158" s="630"/>
    </row>
    <row r="159" spans="12:20" s="467" customFormat="1" x14ac:dyDescent="0.2">
      <c r="L159" s="630"/>
      <c r="M159" s="903"/>
      <c r="N159" s="903"/>
      <c r="O159" s="903"/>
      <c r="P159" s="903"/>
      <c r="Q159" s="903"/>
      <c r="R159" s="903"/>
      <c r="S159" s="903"/>
      <c r="T159" s="630"/>
    </row>
    <row r="160" spans="12:20" s="467" customFormat="1" x14ac:dyDescent="0.2">
      <c r="L160" s="630"/>
      <c r="M160" s="903"/>
      <c r="N160" s="903"/>
      <c r="O160" s="903"/>
      <c r="P160" s="903"/>
      <c r="Q160" s="903"/>
      <c r="R160" s="903"/>
      <c r="S160" s="903"/>
      <c r="T160" s="630"/>
    </row>
    <row r="161" spans="12:20" s="467" customFormat="1" x14ac:dyDescent="0.2">
      <c r="L161" s="630"/>
      <c r="M161" s="903"/>
      <c r="N161" s="903"/>
      <c r="O161" s="903"/>
      <c r="P161" s="903"/>
      <c r="Q161" s="903"/>
      <c r="R161" s="903"/>
      <c r="S161" s="903"/>
      <c r="T161" s="630"/>
    </row>
    <row r="162" spans="12:20" s="467" customFormat="1" x14ac:dyDescent="0.2">
      <c r="L162" s="630"/>
      <c r="M162" s="903"/>
      <c r="N162" s="903"/>
      <c r="O162" s="903"/>
      <c r="P162" s="903"/>
      <c r="Q162" s="903"/>
      <c r="R162" s="903"/>
      <c r="S162" s="903"/>
      <c r="T162" s="630"/>
    </row>
    <row r="163" spans="12:20" s="467" customFormat="1" x14ac:dyDescent="0.2">
      <c r="L163" s="630"/>
      <c r="M163" s="903"/>
      <c r="N163" s="903"/>
      <c r="O163" s="903"/>
      <c r="P163" s="903"/>
      <c r="Q163" s="903"/>
      <c r="R163" s="903"/>
      <c r="S163" s="903"/>
      <c r="T163" s="630"/>
    </row>
    <row r="164" spans="12:20" s="467" customFormat="1" x14ac:dyDescent="0.2">
      <c r="L164" s="630"/>
      <c r="M164" s="903"/>
      <c r="N164" s="903"/>
      <c r="O164" s="903"/>
      <c r="P164" s="903"/>
      <c r="Q164" s="903"/>
      <c r="R164" s="903"/>
      <c r="S164" s="903"/>
      <c r="T164" s="630"/>
    </row>
    <row r="165" spans="12:20" s="467" customFormat="1" x14ac:dyDescent="0.2">
      <c r="L165" s="630"/>
      <c r="M165" s="903"/>
      <c r="N165" s="903"/>
      <c r="O165" s="903"/>
      <c r="P165" s="903"/>
      <c r="Q165" s="903"/>
      <c r="R165" s="903"/>
      <c r="S165" s="903"/>
      <c r="T165" s="630"/>
    </row>
    <row r="166" spans="12:20" s="467" customFormat="1" x14ac:dyDescent="0.2">
      <c r="L166" s="630"/>
      <c r="M166" s="903"/>
      <c r="N166" s="903"/>
      <c r="O166" s="903"/>
      <c r="P166" s="903"/>
      <c r="Q166" s="903"/>
      <c r="R166" s="903"/>
      <c r="S166" s="903"/>
      <c r="T166" s="630"/>
    </row>
    <row r="167" spans="12:20" s="467" customFormat="1" x14ac:dyDescent="0.2">
      <c r="L167" s="630"/>
      <c r="M167" s="903"/>
      <c r="N167" s="903"/>
      <c r="O167" s="903"/>
      <c r="P167" s="903"/>
      <c r="Q167" s="903"/>
      <c r="R167" s="903"/>
      <c r="S167" s="903"/>
      <c r="T167" s="630"/>
    </row>
    <row r="168" spans="12:20" s="467" customFormat="1" x14ac:dyDescent="0.2">
      <c r="L168" s="630"/>
      <c r="M168" s="903"/>
      <c r="N168" s="903"/>
      <c r="O168" s="903"/>
      <c r="P168" s="903"/>
      <c r="Q168" s="903"/>
      <c r="R168" s="903"/>
      <c r="S168" s="903"/>
      <c r="T168" s="630"/>
    </row>
    <row r="169" spans="12:20" s="467" customFormat="1" x14ac:dyDescent="0.2">
      <c r="L169" s="630"/>
      <c r="M169" s="903"/>
      <c r="N169" s="903"/>
      <c r="O169" s="903"/>
      <c r="P169" s="903"/>
      <c r="Q169" s="903"/>
      <c r="R169" s="903"/>
      <c r="S169" s="903"/>
      <c r="T169" s="630"/>
    </row>
    <row r="170" spans="12:20" s="467" customFormat="1" x14ac:dyDescent="0.2">
      <c r="L170" s="630"/>
      <c r="M170" s="903"/>
      <c r="N170" s="903"/>
      <c r="O170" s="903"/>
      <c r="P170" s="903"/>
      <c r="Q170" s="903"/>
      <c r="R170" s="903"/>
      <c r="S170" s="903"/>
      <c r="T170" s="630"/>
    </row>
    <row r="171" spans="12:20" s="467" customFormat="1" x14ac:dyDescent="0.2">
      <c r="L171" s="630"/>
      <c r="M171" s="903"/>
      <c r="N171" s="903"/>
      <c r="O171" s="903"/>
      <c r="P171" s="903"/>
      <c r="Q171" s="903"/>
      <c r="R171" s="903"/>
      <c r="S171" s="903"/>
      <c r="T171" s="630"/>
    </row>
    <row r="172" spans="12:20" s="467" customFormat="1" x14ac:dyDescent="0.2">
      <c r="L172" s="630"/>
      <c r="M172" s="903"/>
      <c r="N172" s="903"/>
      <c r="O172" s="903"/>
      <c r="P172" s="903"/>
      <c r="Q172" s="903"/>
      <c r="R172" s="903"/>
      <c r="S172" s="903"/>
      <c r="T172" s="630"/>
    </row>
    <row r="173" spans="12:20" s="467" customFormat="1" x14ac:dyDescent="0.2">
      <c r="L173" s="630"/>
      <c r="M173" s="903"/>
      <c r="N173" s="903"/>
      <c r="O173" s="903"/>
      <c r="P173" s="903"/>
      <c r="Q173" s="903"/>
      <c r="R173" s="903"/>
      <c r="S173" s="903"/>
      <c r="T173" s="630"/>
    </row>
    <row r="174" spans="12:20" s="467" customFormat="1" x14ac:dyDescent="0.2">
      <c r="L174" s="630"/>
      <c r="M174" s="903"/>
      <c r="N174" s="903"/>
      <c r="O174" s="903"/>
      <c r="P174" s="903"/>
      <c r="Q174" s="903"/>
      <c r="R174" s="903"/>
      <c r="S174" s="903"/>
      <c r="T174" s="630"/>
    </row>
    <row r="175" spans="12:20" s="467" customFormat="1" x14ac:dyDescent="0.2">
      <c r="L175" s="630"/>
      <c r="M175" s="903"/>
      <c r="N175" s="903"/>
      <c r="O175" s="903"/>
      <c r="P175" s="903"/>
      <c r="Q175" s="903"/>
      <c r="R175" s="903"/>
      <c r="S175" s="903"/>
      <c r="T175" s="630"/>
    </row>
    <row r="176" spans="12:20" s="467" customFormat="1" x14ac:dyDescent="0.2">
      <c r="L176" s="630"/>
      <c r="M176" s="903"/>
      <c r="N176" s="903"/>
      <c r="O176" s="903"/>
      <c r="P176" s="903"/>
      <c r="Q176" s="903"/>
      <c r="R176" s="903"/>
      <c r="S176" s="903"/>
      <c r="T176" s="630"/>
    </row>
    <row r="177" spans="12:20" s="467" customFormat="1" x14ac:dyDescent="0.2">
      <c r="L177" s="630"/>
      <c r="M177" s="903"/>
      <c r="N177" s="903"/>
      <c r="O177" s="903"/>
      <c r="P177" s="903"/>
      <c r="Q177" s="903"/>
      <c r="R177" s="903"/>
      <c r="S177" s="903"/>
      <c r="T177" s="630"/>
    </row>
    <row r="178" spans="12:20" s="467" customFormat="1" x14ac:dyDescent="0.2">
      <c r="L178" s="630"/>
      <c r="M178" s="903"/>
      <c r="N178" s="903"/>
      <c r="O178" s="903"/>
      <c r="P178" s="903"/>
      <c r="Q178" s="903"/>
      <c r="R178" s="903"/>
      <c r="S178" s="903"/>
      <c r="T178" s="630"/>
    </row>
    <row r="179" spans="12:20" s="467" customFormat="1" x14ac:dyDescent="0.2">
      <c r="L179" s="630"/>
      <c r="M179" s="903"/>
      <c r="N179" s="903"/>
      <c r="O179" s="903"/>
      <c r="P179" s="903"/>
      <c r="Q179" s="903"/>
      <c r="R179" s="903"/>
      <c r="S179" s="903"/>
      <c r="T179" s="630"/>
    </row>
    <row r="180" spans="12:20" s="467" customFormat="1" x14ac:dyDescent="0.2">
      <c r="L180" s="630"/>
      <c r="M180" s="903"/>
      <c r="N180" s="903"/>
      <c r="O180" s="903"/>
      <c r="P180" s="903"/>
      <c r="Q180" s="903"/>
      <c r="R180" s="903"/>
      <c r="S180" s="903"/>
      <c r="T180" s="630"/>
    </row>
    <row r="181" spans="12:20" s="467" customFormat="1" x14ac:dyDescent="0.2">
      <c r="L181" s="630"/>
      <c r="M181" s="903"/>
      <c r="N181" s="903"/>
      <c r="O181" s="903"/>
      <c r="P181" s="903"/>
      <c r="Q181" s="903"/>
      <c r="R181" s="903"/>
      <c r="S181" s="903"/>
      <c r="T181" s="630"/>
    </row>
    <row r="182" spans="12:20" s="467" customFormat="1" x14ac:dyDescent="0.2">
      <c r="L182" s="630"/>
      <c r="M182" s="903"/>
      <c r="N182" s="903"/>
      <c r="O182" s="903"/>
      <c r="P182" s="903"/>
      <c r="Q182" s="903"/>
      <c r="R182" s="903"/>
      <c r="S182" s="903"/>
      <c r="T182" s="630"/>
    </row>
    <row r="183" spans="12:20" s="467" customFormat="1" x14ac:dyDescent="0.2">
      <c r="L183" s="630"/>
      <c r="M183" s="903"/>
      <c r="N183" s="903"/>
      <c r="O183" s="903"/>
      <c r="P183" s="903"/>
      <c r="Q183" s="903"/>
      <c r="R183" s="903"/>
      <c r="S183" s="903"/>
      <c r="T183" s="630"/>
    </row>
    <row r="184" spans="12:20" s="467" customFormat="1" x14ac:dyDescent="0.2">
      <c r="L184" s="630"/>
      <c r="M184" s="903"/>
      <c r="N184" s="903"/>
      <c r="O184" s="903"/>
      <c r="P184" s="903"/>
      <c r="Q184" s="903"/>
      <c r="R184" s="903"/>
      <c r="S184" s="903"/>
      <c r="T184" s="630"/>
    </row>
    <row r="185" spans="12:20" s="467" customFormat="1" x14ac:dyDescent="0.2">
      <c r="L185" s="630"/>
      <c r="M185" s="903"/>
      <c r="N185" s="903"/>
      <c r="O185" s="903"/>
      <c r="P185" s="903"/>
      <c r="Q185" s="903"/>
      <c r="R185" s="903"/>
      <c r="S185" s="903"/>
      <c r="T185" s="630"/>
    </row>
    <row r="186" spans="12:20" s="467" customFormat="1" x14ac:dyDescent="0.2">
      <c r="L186" s="630"/>
      <c r="M186" s="903"/>
      <c r="N186" s="903"/>
      <c r="O186" s="903"/>
      <c r="P186" s="903"/>
      <c r="Q186" s="903"/>
      <c r="R186" s="903"/>
      <c r="S186" s="903"/>
      <c r="T186" s="630"/>
    </row>
    <row r="187" spans="12:20" s="467" customFormat="1" x14ac:dyDescent="0.2">
      <c r="L187" s="630"/>
      <c r="M187" s="903"/>
      <c r="N187" s="903"/>
      <c r="O187" s="903"/>
      <c r="P187" s="903"/>
      <c r="Q187" s="903"/>
      <c r="R187" s="903"/>
      <c r="S187" s="903"/>
      <c r="T187" s="630"/>
    </row>
    <row r="188" spans="12:20" s="467" customFormat="1" x14ac:dyDescent="0.2">
      <c r="L188" s="630"/>
      <c r="M188" s="903"/>
      <c r="N188" s="903"/>
      <c r="O188" s="903"/>
      <c r="P188" s="903"/>
      <c r="Q188" s="903"/>
      <c r="R188" s="903"/>
      <c r="S188" s="903"/>
      <c r="T188" s="630"/>
    </row>
    <row r="189" spans="12:20" s="467" customFormat="1" x14ac:dyDescent="0.2">
      <c r="L189" s="630"/>
      <c r="M189" s="903"/>
      <c r="N189" s="903"/>
      <c r="O189" s="903"/>
      <c r="P189" s="903"/>
      <c r="Q189" s="903"/>
      <c r="R189" s="903"/>
      <c r="S189" s="903"/>
      <c r="T189" s="630"/>
    </row>
    <row r="190" spans="12:20" s="467" customFormat="1" x14ac:dyDescent="0.2">
      <c r="L190" s="630"/>
      <c r="M190" s="903"/>
      <c r="N190" s="903"/>
      <c r="O190" s="903"/>
      <c r="P190" s="903"/>
      <c r="Q190" s="903"/>
      <c r="R190" s="903"/>
      <c r="S190" s="903"/>
      <c r="T190" s="630"/>
    </row>
    <row r="191" spans="12:20" s="467" customFormat="1" x14ac:dyDescent="0.2">
      <c r="L191" s="630"/>
      <c r="M191" s="903"/>
      <c r="N191" s="903"/>
      <c r="O191" s="903"/>
      <c r="P191" s="903"/>
      <c r="Q191" s="903"/>
      <c r="R191" s="903"/>
      <c r="S191" s="903"/>
      <c r="T191" s="630"/>
    </row>
    <row r="192" spans="12:20" s="467" customFormat="1" x14ac:dyDescent="0.2">
      <c r="L192" s="630"/>
      <c r="M192" s="903"/>
      <c r="N192" s="903"/>
      <c r="O192" s="903"/>
      <c r="P192" s="903"/>
      <c r="Q192" s="903"/>
      <c r="R192" s="903"/>
      <c r="S192" s="903"/>
      <c r="T192" s="630"/>
    </row>
    <row r="193" spans="12:20" s="467" customFormat="1" x14ac:dyDescent="0.2">
      <c r="L193" s="630"/>
      <c r="M193" s="903"/>
      <c r="N193" s="903"/>
      <c r="O193" s="903"/>
      <c r="P193" s="903"/>
      <c r="Q193" s="903"/>
      <c r="R193" s="903"/>
      <c r="S193" s="903"/>
      <c r="T193" s="630"/>
    </row>
    <row r="194" spans="12:20" s="467" customFormat="1" x14ac:dyDescent="0.2">
      <c r="L194" s="630"/>
      <c r="M194" s="903"/>
      <c r="N194" s="903"/>
      <c r="O194" s="903"/>
      <c r="P194" s="903"/>
      <c r="Q194" s="903"/>
      <c r="R194" s="903"/>
      <c r="S194" s="903"/>
      <c r="T194" s="630"/>
    </row>
    <row r="195" spans="12:20" s="467" customFormat="1" x14ac:dyDescent="0.2">
      <c r="L195" s="630"/>
      <c r="M195" s="903"/>
      <c r="N195" s="903"/>
      <c r="O195" s="903"/>
      <c r="P195" s="903"/>
      <c r="Q195" s="903"/>
      <c r="R195" s="903"/>
      <c r="S195" s="903"/>
      <c r="T195" s="630"/>
    </row>
    <row r="196" spans="12:20" s="467" customFormat="1" x14ac:dyDescent="0.2">
      <c r="L196" s="630"/>
      <c r="M196" s="903"/>
      <c r="N196" s="903"/>
      <c r="O196" s="903"/>
      <c r="P196" s="903"/>
      <c r="Q196" s="903"/>
      <c r="R196" s="903"/>
      <c r="S196" s="903"/>
      <c r="T196" s="630"/>
    </row>
    <row r="197" spans="12:20" s="467" customFormat="1" x14ac:dyDescent="0.2">
      <c r="L197" s="630"/>
      <c r="M197" s="903"/>
      <c r="N197" s="903"/>
      <c r="O197" s="903"/>
      <c r="P197" s="903"/>
      <c r="Q197" s="903"/>
      <c r="R197" s="903"/>
      <c r="S197" s="903"/>
      <c r="T197" s="630"/>
    </row>
    <row r="198" spans="12:20" s="467" customFormat="1" x14ac:dyDescent="0.2">
      <c r="L198" s="630"/>
      <c r="M198" s="903"/>
      <c r="N198" s="903"/>
      <c r="O198" s="903"/>
      <c r="P198" s="903"/>
      <c r="Q198" s="903"/>
      <c r="R198" s="903"/>
      <c r="S198" s="903"/>
      <c r="T198" s="630"/>
    </row>
    <row r="199" spans="12:20" s="467" customFormat="1" x14ac:dyDescent="0.2">
      <c r="L199" s="630"/>
      <c r="M199" s="903"/>
      <c r="N199" s="903"/>
      <c r="O199" s="903"/>
      <c r="P199" s="903"/>
      <c r="Q199" s="903"/>
      <c r="R199" s="903"/>
      <c r="S199" s="903"/>
      <c r="T199" s="630"/>
    </row>
    <row r="200" spans="12:20" s="467" customFormat="1" x14ac:dyDescent="0.2">
      <c r="L200" s="630"/>
      <c r="M200" s="903"/>
      <c r="N200" s="903"/>
      <c r="O200" s="903"/>
      <c r="P200" s="903"/>
      <c r="Q200" s="903"/>
      <c r="R200" s="903"/>
      <c r="S200" s="903"/>
      <c r="T200" s="630"/>
    </row>
    <row r="201" spans="12:20" s="467" customFormat="1" x14ac:dyDescent="0.2">
      <c r="L201" s="630"/>
      <c r="M201" s="903"/>
      <c r="N201" s="903"/>
      <c r="O201" s="903"/>
      <c r="P201" s="903"/>
      <c r="Q201" s="903"/>
      <c r="R201" s="903"/>
      <c r="S201" s="903"/>
      <c r="T201" s="630"/>
    </row>
    <row r="202" spans="12:20" s="467" customFormat="1" x14ac:dyDescent="0.2">
      <c r="L202" s="630"/>
      <c r="M202" s="903"/>
      <c r="N202" s="903"/>
      <c r="O202" s="903"/>
      <c r="P202" s="903"/>
      <c r="Q202" s="903"/>
      <c r="R202" s="903"/>
      <c r="S202" s="903"/>
      <c r="T202" s="630"/>
    </row>
    <row r="203" spans="12:20" s="467" customFormat="1" x14ac:dyDescent="0.2">
      <c r="L203" s="630"/>
      <c r="M203" s="903"/>
      <c r="N203" s="903"/>
      <c r="O203" s="903"/>
      <c r="P203" s="903"/>
      <c r="Q203" s="903"/>
      <c r="R203" s="903"/>
      <c r="S203" s="903"/>
      <c r="T203" s="630"/>
    </row>
    <row r="204" spans="12:20" s="467" customFormat="1" x14ac:dyDescent="0.2">
      <c r="L204" s="630"/>
      <c r="M204" s="903"/>
      <c r="N204" s="903"/>
      <c r="O204" s="903"/>
      <c r="P204" s="903"/>
      <c r="Q204" s="903"/>
      <c r="R204" s="903"/>
      <c r="S204" s="903"/>
      <c r="T204" s="630"/>
    </row>
    <row r="205" spans="12:20" s="467" customFormat="1" x14ac:dyDescent="0.2">
      <c r="L205" s="630"/>
      <c r="M205" s="903"/>
      <c r="N205" s="903"/>
      <c r="O205" s="903"/>
      <c r="P205" s="903"/>
      <c r="Q205" s="903"/>
      <c r="R205" s="903"/>
      <c r="S205" s="903"/>
      <c r="T205" s="630"/>
    </row>
    <row r="206" spans="12:20" s="467" customFormat="1" x14ac:dyDescent="0.2">
      <c r="L206" s="630"/>
      <c r="M206" s="903"/>
      <c r="N206" s="903"/>
      <c r="O206" s="903"/>
      <c r="P206" s="903"/>
      <c r="Q206" s="903"/>
      <c r="R206" s="903"/>
      <c r="S206" s="903"/>
      <c r="T206" s="630"/>
    </row>
    <row r="207" spans="12:20" s="467" customFormat="1" x14ac:dyDescent="0.2">
      <c r="L207" s="630"/>
      <c r="M207" s="903"/>
      <c r="N207" s="903"/>
      <c r="O207" s="903"/>
      <c r="P207" s="903"/>
      <c r="Q207" s="903"/>
      <c r="R207" s="903"/>
      <c r="S207" s="903"/>
      <c r="T207" s="630"/>
    </row>
    <row r="208" spans="12:20" s="467" customFormat="1" x14ac:dyDescent="0.2">
      <c r="L208" s="630"/>
      <c r="M208" s="903"/>
      <c r="N208" s="903"/>
      <c r="O208" s="903"/>
      <c r="P208" s="903"/>
      <c r="Q208" s="903"/>
      <c r="R208" s="903"/>
      <c r="S208" s="903"/>
      <c r="T208" s="630"/>
    </row>
    <row r="209" spans="12:20" s="467" customFormat="1" x14ac:dyDescent="0.2">
      <c r="L209" s="630"/>
      <c r="M209" s="903"/>
      <c r="N209" s="903"/>
      <c r="O209" s="903"/>
      <c r="P209" s="903"/>
      <c r="Q209" s="903"/>
      <c r="R209" s="903"/>
      <c r="S209" s="903"/>
      <c r="T209" s="630"/>
    </row>
    <row r="210" spans="12:20" s="467" customFormat="1" x14ac:dyDescent="0.2">
      <c r="L210" s="630"/>
      <c r="M210" s="903"/>
      <c r="N210" s="903"/>
      <c r="O210" s="903"/>
      <c r="P210" s="903"/>
      <c r="Q210" s="903"/>
      <c r="R210" s="903"/>
      <c r="S210" s="903"/>
      <c r="T210" s="630"/>
    </row>
    <row r="211" spans="12:20" s="467" customFormat="1" x14ac:dyDescent="0.2">
      <c r="L211" s="630"/>
      <c r="M211" s="903"/>
      <c r="N211" s="903"/>
      <c r="O211" s="903"/>
      <c r="P211" s="903"/>
      <c r="Q211" s="903"/>
      <c r="R211" s="903"/>
      <c r="S211" s="903"/>
      <c r="T211" s="630"/>
    </row>
    <row r="212" spans="12:20" s="467" customFormat="1" x14ac:dyDescent="0.2">
      <c r="L212" s="630"/>
      <c r="M212" s="903"/>
      <c r="N212" s="903"/>
      <c r="O212" s="903"/>
      <c r="P212" s="903"/>
      <c r="Q212" s="903"/>
      <c r="R212" s="903"/>
      <c r="S212" s="903"/>
      <c r="T212" s="630"/>
    </row>
    <row r="213" spans="12:20" s="467" customFormat="1" x14ac:dyDescent="0.2">
      <c r="L213" s="630"/>
      <c r="M213" s="903"/>
      <c r="N213" s="903"/>
      <c r="O213" s="903"/>
      <c r="P213" s="903"/>
      <c r="Q213" s="903"/>
      <c r="R213" s="903"/>
      <c r="S213" s="903"/>
      <c r="T213" s="630"/>
    </row>
    <row r="214" spans="12:20" s="467" customFormat="1" x14ac:dyDescent="0.2">
      <c r="L214" s="630"/>
      <c r="M214" s="903"/>
      <c r="N214" s="903"/>
      <c r="O214" s="903"/>
      <c r="P214" s="903"/>
      <c r="Q214" s="903"/>
      <c r="R214" s="903"/>
      <c r="S214" s="903"/>
      <c r="T214" s="630"/>
    </row>
    <row r="215" spans="12:20" s="467" customFormat="1" x14ac:dyDescent="0.2">
      <c r="L215" s="630"/>
      <c r="M215" s="903"/>
      <c r="N215" s="903"/>
      <c r="O215" s="903"/>
      <c r="P215" s="903"/>
      <c r="Q215" s="903"/>
      <c r="R215" s="903"/>
      <c r="S215" s="903"/>
      <c r="T215" s="630"/>
    </row>
    <row r="216" spans="12:20" s="467" customFormat="1" x14ac:dyDescent="0.2">
      <c r="L216" s="630"/>
      <c r="M216" s="903"/>
      <c r="N216" s="903"/>
      <c r="O216" s="903"/>
      <c r="P216" s="903"/>
      <c r="Q216" s="903"/>
      <c r="R216" s="903"/>
      <c r="S216" s="903"/>
      <c r="T216" s="630"/>
    </row>
    <row r="217" spans="12:20" s="467" customFormat="1" x14ac:dyDescent="0.2">
      <c r="L217" s="630"/>
      <c r="M217" s="903"/>
      <c r="N217" s="903"/>
      <c r="O217" s="903"/>
      <c r="P217" s="903"/>
      <c r="Q217" s="903"/>
      <c r="R217" s="903"/>
      <c r="S217" s="903"/>
      <c r="T217" s="630"/>
    </row>
    <row r="218" spans="12:20" s="467" customFormat="1" x14ac:dyDescent="0.2">
      <c r="L218" s="630"/>
      <c r="M218" s="903"/>
      <c r="N218" s="903"/>
      <c r="O218" s="903"/>
      <c r="P218" s="903"/>
      <c r="Q218" s="903"/>
      <c r="R218" s="903"/>
      <c r="S218" s="903"/>
      <c r="T218" s="630"/>
    </row>
    <row r="219" spans="12:20" s="467" customFormat="1" x14ac:dyDescent="0.2">
      <c r="L219" s="630"/>
      <c r="M219" s="903"/>
      <c r="N219" s="903"/>
      <c r="O219" s="903"/>
      <c r="P219" s="903"/>
      <c r="Q219" s="903"/>
      <c r="R219" s="903"/>
      <c r="S219" s="903"/>
      <c r="T219" s="630"/>
    </row>
    <row r="220" spans="12:20" s="467" customFormat="1" x14ac:dyDescent="0.2">
      <c r="L220" s="630"/>
      <c r="M220" s="903"/>
      <c r="N220" s="903"/>
      <c r="O220" s="903"/>
      <c r="P220" s="903"/>
      <c r="Q220" s="903"/>
      <c r="R220" s="903"/>
      <c r="S220" s="903"/>
      <c r="T220" s="630"/>
    </row>
    <row r="221" spans="12:20" s="467" customFormat="1" x14ac:dyDescent="0.2">
      <c r="L221" s="630"/>
      <c r="M221" s="903"/>
      <c r="N221" s="903"/>
      <c r="O221" s="903"/>
      <c r="P221" s="903"/>
      <c r="Q221" s="903"/>
      <c r="R221" s="903"/>
      <c r="S221" s="903"/>
      <c r="T221" s="630"/>
    </row>
    <row r="222" spans="12:20" s="467" customFormat="1" x14ac:dyDescent="0.2">
      <c r="L222" s="630"/>
      <c r="M222" s="903"/>
      <c r="N222" s="903"/>
      <c r="O222" s="903"/>
      <c r="P222" s="903"/>
      <c r="Q222" s="903"/>
      <c r="R222" s="903"/>
      <c r="S222" s="903"/>
      <c r="T222" s="630"/>
    </row>
    <row r="223" spans="12:20" s="467" customFormat="1" x14ac:dyDescent="0.2">
      <c r="L223" s="630"/>
      <c r="M223" s="903"/>
      <c r="N223" s="903"/>
      <c r="O223" s="903"/>
      <c r="P223" s="903"/>
      <c r="Q223" s="903"/>
      <c r="R223" s="903"/>
      <c r="S223" s="903"/>
      <c r="T223" s="630"/>
    </row>
    <row r="224" spans="12:20" s="467" customFormat="1" x14ac:dyDescent="0.2">
      <c r="L224" s="630"/>
      <c r="M224" s="903"/>
      <c r="N224" s="903"/>
      <c r="O224" s="903"/>
      <c r="P224" s="903"/>
      <c r="Q224" s="903"/>
      <c r="R224" s="903"/>
      <c r="S224" s="903"/>
      <c r="T224" s="630"/>
    </row>
    <row r="225" spans="12:20" s="467" customFormat="1" x14ac:dyDescent="0.2">
      <c r="L225" s="630"/>
      <c r="M225" s="903"/>
      <c r="N225" s="903"/>
      <c r="O225" s="903"/>
      <c r="P225" s="903"/>
      <c r="Q225" s="903"/>
      <c r="R225" s="903"/>
      <c r="S225" s="903"/>
      <c r="T225" s="630"/>
    </row>
    <row r="226" spans="12:20" s="467" customFormat="1" x14ac:dyDescent="0.2">
      <c r="L226" s="630"/>
      <c r="M226" s="903"/>
      <c r="N226" s="903"/>
      <c r="O226" s="903"/>
      <c r="P226" s="903"/>
      <c r="Q226" s="903"/>
      <c r="R226" s="903"/>
      <c r="S226" s="903"/>
      <c r="T226" s="630"/>
    </row>
    <row r="227" spans="12:20" s="467" customFormat="1" x14ac:dyDescent="0.2">
      <c r="L227" s="630"/>
      <c r="M227" s="903"/>
      <c r="N227" s="903"/>
      <c r="O227" s="903"/>
      <c r="P227" s="903"/>
      <c r="Q227" s="903"/>
      <c r="R227" s="903"/>
      <c r="S227" s="903"/>
      <c r="T227" s="630"/>
    </row>
    <row r="228" spans="12:20" s="467" customFormat="1" x14ac:dyDescent="0.2">
      <c r="L228" s="630"/>
      <c r="M228" s="903"/>
      <c r="N228" s="903"/>
      <c r="O228" s="903"/>
      <c r="P228" s="903"/>
      <c r="Q228" s="903"/>
      <c r="R228" s="903"/>
      <c r="S228" s="903"/>
      <c r="T228" s="630"/>
    </row>
    <row r="229" spans="12:20" s="467" customFormat="1" x14ac:dyDescent="0.2">
      <c r="L229" s="630"/>
      <c r="M229" s="903"/>
      <c r="N229" s="903"/>
      <c r="O229" s="903"/>
      <c r="P229" s="903"/>
      <c r="Q229" s="903"/>
      <c r="R229" s="903"/>
      <c r="S229" s="903"/>
      <c r="T229" s="630"/>
    </row>
    <row r="230" spans="12:20" s="467" customFormat="1" x14ac:dyDescent="0.2">
      <c r="L230" s="630"/>
      <c r="M230" s="903"/>
      <c r="N230" s="903"/>
      <c r="O230" s="903"/>
      <c r="P230" s="903"/>
      <c r="Q230" s="903"/>
      <c r="R230" s="903"/>
      <c r="S230" s="903"/>
      <c r="T230" s="630"/>
    </row>
    <row r="231" spans="12:20" s="467" customFormat="1" x14ac:dyDescent="0.2">
      <c r="L231" s="630"/>
      <c r="M231" s="903"/>
      <c r="N231" s="903"/>
      <c r="O231" s="903"/>
      <c r="P231" s="903"/>
      <c r="Q231" s="903"/>
      <c r="R231" s="903"/>
      <c r="S231" s="903"/>
      <c r="T231" s="630"/>
    </row>
    <row r="232" spans="12:20" s="467" customFormat="1" x14ac:dyDescent="0.2">
      <c r="L232" s="630"/>
      <c r="M232" s="903"/>
      <c r="N232" s="903"/>
      <c r="O232" s="903"/>
      <c r="P232" s="903"/>
      <c r="Q232" s="903"/>
      <c r="R232" s="903"/>
      <c r="S232" s="903"/>
      <c r="T232" s="630"/>
    </row>
    <row r="233" spans="12:20" s="467" customFormat="1" x14ac:dyDescent="0.2">
      <c r="L233" s="630"/>
      <c r="M233" s="903"/>
      <c r="N233" s="903"/>
      <c r="O233" s="903"/>
      <c r="P233" s="903"/>
      <c r="Q233" s="903"/>
      <c r="R233" s="903"/>
      <c r="S233" s="903"/>
      <c r="T233" s="630"/>
    </row>
    <row r="234" spans="12:20" s="467" customFormat="1" x14ac:dyDescent="0.2">
      <c r="L234" s="630"/>
      <c r="M234" s="903"/>
      <c r="N234" s="903"/>
      <c r="O234" s="903"/>
      <c r="P234" s="903"/>
      <c r="Q234" s="903"/>
      <c r="R234" s="903"/>
      <c r="S234" s="903"/>
      <c r="T234" s="630"/>
    </row>
    <row r="235" spans="12:20" s="467" customFormat="1" x14ac:dyDescent="0.2">
      <c r="L235" s="630"/>
      <c r="M235" s="903"/>
      <c r="N235" s="903"/>
      <c r="O235" s="903"/>
      <c r="P235" s="903"/>
      <c r="Q235" s="903"/>
      <c r="R235" s="903"/>
      <c r="S235" s="903"/>
      <c r="T235" s="630"/>
    </row>
    <row r="236" spans="12:20" s="467" customFormat="1" x14ac:dyDescent="0.2">
      <c r="L236" s="630"/>
      <c r="M236" s="903"/>
      <c r="N236" s="903"/>
      <c r="O236" s="903"/>
      <c r="P236" s="903"/>
      <c r="Q236" s="903"/>
      <c r="R236" s="903"/>
      <c r="S236" s="903"/>
      <c r="T236" s="630"/>
    </row>
    <row r="237" spans="12:20" s="467" customFormat="1" x14ac:dyDescent="0.2">
      <c r="L237" s="630"/>
      <c r="M237" s="903"/>
      <c r="N237" s="903"/>
      <c r="O237" s="903"/>
      <c r="P237" s="903"/>
      <c r="Q237" s="903"/>
      <c r="R237" s="903"/>
      <c r="S237" s="903"/>
      <c r="T237" s="630"/>
    </row>
    <row r="238" spans="12:20" s="467" customFormat="1" x14ac:dyDescent="0.2">
      <c r="L238" s="630"/>
      <c r="M238" s="903"/>
      <c r="N238" s="903"/>
      <c r="O238" s="903"/>
      <c r="P238" s="903"/>
      <c r="Q238" s="903"/>
      <c r="R238" s="903"/>
      <c r="S238" s="903"/>
      <c r="T238" s="630"/>
    </row>
    <row r="239" spans="12:20" s="467" customFormat="1" x14ac:dyDescent="0.2">
      <c r="L239" s="630"/>
      <c r="M239" s="903"/>
      <c r="N239" s="903"/>
      <c r="O239" s="903"/>
      <c r="P239" s="903"/>
      <c r="Q239" s="903"/>
      <c r="R239" s="903"/>
      <c r="S239" s="903"/>
      <c r="T239" s="630"/>
    </row>
    <row r="240" spans="12:20" s="467" customFormat="1" x14ac:dyDescent="0.2">
      <c r="L240" s="630"/>
      <c r="M240" s="903"/>
      <c r="N240" s="903"/>
      <c r="O240" s="903"/>
      <c r="P240" s="903"/>
      <c r="Q240" s="903"/>
      <c r="R240" s="903"/>
      <c r="S240" s="903"/>
      <c r="T240" s="630"/>
    </row>
    <row r="241" spans="12:20" s="467" customFormat="1" x14ac:dyDescent="0.2">
      <c r="L241" s="630"/>
      <c r="M241" s="903"/>
      <c r="N241" s="903"/>
      <c r="O241" s="903"/>
      <c r="P241" s="903"/>
      <c r="Q241" s="903"/>
      <c r="R241" s="903"/>
      <c r="S241" s="903"/>
      <c r="T241" s="630"/>
    </row>
    <row r="242" spans="12:20" s="467" customFormat="1" x14ac:dyDescent="0.2">
      <c r="L242" s="630"/>
      <c r="M242" s="903"/>
      <c r="N242" s="903"/>
      <c r="O242" s="903"/>
      <c r="P242" s="903"/>
      <c r="Q242" s="903"/>
      <c r="R242" s="903"/>
      <c r="S242" s="903"/>
      <c r="T242" s="630"/>
    </row>
    <row r="243" spans="12:20" s="467" customFormat="1" x14ac:dyDescent="0.2">
      <c r="L243" s="630"/>
      <c r="M243" s="903"/>
      <c r="N243" s="903"/>
      <c r="O243" s="903"/>
      <c r="P243" s="903"/>
      <c r="Q243" s="903"/>
      <c r="R243" s="903"/>
      <c r="S243" s="903"/>
      <c r="T243" s="630"/>
    </row>
    <row r="244" spans="12:20" s="467" customFormat="1" x14ac:dyDescent="0.2">
      <c r="L244" s="630"/>
      <c r="M244" s="903"/>
      <c r="N244" s="903"/>
      <c r="O244" s="903"/>
      <c r="P244" s="903"/>
      <c r="Q244" s="903"/>
      <c r="R244" s="903"/>
      <c r="S244" s="903"/>
      <c r="T244" s="630"/>
    </row>
    <row r="245" spans="12:20" s="467" customFormat="1" x14ac:dyDescent="0.2">
      <c r="L245" s="630"/>
      <c r="M245" s="903"/>
      <c r="N245" s="903"/>
      <c r="O245" s="903"/>
      <c r="P245" s="903"/>
      <c r="Q245" s="903"/>
      <c r="R245" s="903"/>
      <c r="S245" s="903"/>
      <c r="T245" s="630"/>
    </row>
    <row r="246" spans="12:20" s="467" customFormat="1" x14ac:dyDescent="0.2">
      <c r="L246" s="630"/>
      <c r="M246" s="903"/>
      <c r="N246" s="903"/>
      <c r="O246" s="903"/>
      <c r="P246" s="903"/>
      <c r="Q246" s="903"/>
      <c r="R246" s="903"/>
      <c r="S246" s="903"/>
      <c r="T246" s="630"/>
    </row>
    <row r="247" spans="12:20" s="467" customFormat="1" x14ac:dyDescent="0.2">
      <c r="L247" s="630"/>
      <c r="M247" s="903"/>
      <c r="N247" s="903"/>
      <c r="O247" s="903"/>
      <c r="P247" s="903"/>
      <c r="Q247" s="903"/>
      <c r="R247" s="903"/>
      <c r="S247" s="903"/>
      <c r="T247" s="630"/>
    </row>
    <row r="248" spans="12:20" s="467" customFormat="1" x14ac:dyDescent="0.2">
      <c r="L248" s="630"/>
      <c r="M248" s="903"/>
      <c r="N248" s="903"/>
      <c r="O248" s="903"/>
      <c r="P248" s="903"/>
      <c r="Q248" s="903"/>
      <c r="R248" s="903"/>
      <c r="S248" s="903"/>
      <c r="T248" s="630"/>
    </row>
    <row r="249" spans="12:20" s="467" customFormat="1" x14ac:dyDescent="0.2">
      <c r="L249" s="630"/>
      <c r="M249" s="903"/>
      <c r="N249" s="903"/>
      <c r="O249" s="903"/>
      <c r="P249" s="903"/>
      <c r="Q249" s="903"/>
      <c r="R249" s="903"/>
      <c r="S249" s="903"/>
      <c r="T249" s="630"/>
    </row>
    <row r="250" spans="12:20" s="467" customFormat="1" x14ac:dyDescent="0.2">
      <c r="L250" s="630"/>
      <c r="M250" s="903"/>
      <c r="N250" s="903"/>
      <c r="O250" s="903"/>
      <c r="P250" s="903"/>
      <c r="Q250" s="903"/>
      <c r="R250" s="903"/>
      <c r="S250" s="903"/>
      <c r="T250" s="630"/>
    </row>
    <row r="251" spans="12:20" s="467" customFormat="1" x14ac:dyDescent="0.2">
      <c r="L251" s="630"/>
      <c r="M251" s="903"/>
      <c r="N251" s="903"/>
      <c r="O251" s="903"/>
      <c r="P251" s="903"/>
      <c r="Q251" s="903"/>
      <c r="R251" s="903"/>
      <c r="S251" s="903"/>
      <c r="T251" s="630"/>
    </row>
    <row r="252" spans="12:20" s="467" customFormat="1" x14ac:dyDescent="0.2">
      <c r="L252" s="630"/>
      <c r="M252" s="903"/>
      <c r="N252" s="903"/>
      <c r="O252" s="903"/>
      <c r="P252" s="903"/>
      <c r="Q252" s="903"/>
      <c r="R252" s="903"/>
      <c r="S252" s="903"/>
      <c r="T252" s="630"/>
    </row>
    <row r="253" spans="12:20" s="467" customFormat="1" x14ac:dyDescent="0.2">
      <c r="L253" s="630"/>
      <c r="M253" s="903"/>
      <c r="N253" s="903"/>
      <c r="O253" s="903"/>
      <c r="P253" s="903"/>
      <c r="Q253" s="903"/>
      <c r="R253" s="903"/>
      <c r="S253" s="903"/>
      <c r="T253" s="630"/>
    </row>
    <row r="254" spans="12:20" s="467" customFormat="1" x14ac:dyDescent="0.2">
      <c r="L254" s="630"/>
      <c r="M254" s="903"/>
      <c r="N254" s="903"/>
      <c r="O254" s="903"/>
      <c r="P254" s="903"/>
      <c r="Q254" s="903"/>
      <c r="R254" s="903"/>
      <c r="S254" s="903"/>
      <c r="T254" s="630"/>
    </row>
    <row r="255" spans="12:20" s="467" customFormat="1" x14ac:dyDescent="0.2">
      <c r="L255" s="630"/>
      <c r="M255" s="903"/>
      <c r="N255" s="903"/>
      <c r="O255" s="903"/>
      <c r="P255" s="903"/>
      <c r="Q255" s="903"/>
      <c r="R255" s="903"/>
      <c r="S255" s="903"/>
      <c r="T255" s="630"/>
    </row>
    <row r="256" spans="12:20" s="467" customFormat="1" x14ac:dyDescent="0.2">
      <c r="L256" s="630"/>
      <c r="M256" s="903"/>
      <c r="N256" s="903"/>
      <c r="O256" s="903"/>
      <c r="P256" s="903"/>
      <c r="Q256" s="903"/>
      <c r="R256" s="903"/>
      <c r="S256" s="903"/>
      <c r="T256" s="630"/>
    </row>
    <row r="257" spans="12:20" s="467" customFormat="1" x14ac:dyDescent="0.2">
      <c r="L257" s="630"/>
      <c r="M257" s="903"/>
      <c r="N257" s="903"/>
      <c r="O257" s="903"/>
      <c r="P257" s="903"/>
      <c r="Q257" s="903"/>
      <c r="R257" s="903"/>
      <c r="S257" s="903"/>
      <c r="T257" s="630"/>
    </row>
    <row r="258" spans="12:20" s="467" customFormat="1" x14ac:dyDescent="0.2">
      <c r="L258" s="630"/>
      <c r="M258" s="903"/>
      <c r="N258" s="903"/>
      <c r="O258" s="903"/>
      <c r="P258" s="903"/>
      <c r="Q258" s="903"/>
      <c r="R258" s="903"/>
      <c r="S258" s="903"/>
      <c r="T258" s="630"/>
    </row>
    <row r="259" spans="12:20" s="467" customFormat="1" x14ac:dyDescent="0.2">
      <c r="L259" s="630"/>
      <c r="M259" s="903"/>
      <c r="N259" s="903"/>
      <c r="O259" s="903"/>
      <c r="P259" s="903"/>
      <c r="Q259" s="903"/>
      <c r="R259" s="903"/>
      <c r="S259" s="903"/>
      <c r="T259" s="630"/>
    </row>
    <row r="260" spans="12:20" s="467" customFormat="1" x14ac:dyDescent="0.2">
      <c r="L260" s="630"/>
      <c r="M260" s="903"/>
      <c r="N260" s="903"/>
      <c r="O260" s="903"/>
      <c r="P260" s="903"/>
      <c r="Q260" s="903"/>
      <c r="R260" s="903"/>
      <c r="S260" s="903"/>
      <c r="T260" s="630"/>
    </row>
    <row r="261" spans="12:20" s="467" customFormat="1" x14ac:dyDescent="0.2">
      <c r="L261" s="630"/>
      <c r="M261" s="903"/>
      <c r="N261" s="903"/>
      <c r="O261" s="903"/>
      <c r="P261" s="903"/>
      <c r="Q261" s="903"/>
      <c r="R261" s="903"/>
      <c r="S261" s="903"/>
      <c r="T261" s="630"/>
    </row>
    <row r="262" spans="12:20" s="467" customFormat="1" x14ac:dyDescent="0.2">
      <c r="L262" s="630"/>
      <c r="M262" s="903"/>
      <c r="N262" s="903"/>
      <c r="O262" s="903"/>
      <c r="P262" s="903"/>
      <c r="Q262" s="903"/>
      <c r="R262" s="903"/>
      <c r="S262" s="903"/>
      <c r="T262" s="630"/>
    </row>
    <row r="263" spans="12:20" s="467" customFormat="1" x14ac:dyDescent="0.2">
      <c r="L263" s="630"/>
      <c r="M263" s="903"/>
      <c r="N263" s="903"/>
      <c r="O263" s="903"/>
      <c r="P263" s="903"/>
      <c r="Q263" s="903"/>
      <c r="R263" s="903"/>
      <c r="S263" s="903"/>
      <c r="T263" s="630"/>
    </row>
    <row r="264" spans="12:20" s="467" customFormat="1" x14ac:dyDescent="0.2">
      <c r="L264" s="630"/>
      <c r="M264" s="903"/>
      <c r="N264" s="903"/>
      <c r="O264" s="903"/>
      <c r="P264" s="903"/>
      <c r="Q264" s="903"/>
      <c r="R264" s="903"/>
      <c r="S264" s="903"/>
      <c r="T264" s="630"/>
    </row>
    <row r="265" spans="12:20" s="467" customFormat="1" x14ac:dyDescent="0.2">
      <c r="L265" s="630"/>
      <c r="M265" s="903"/>
      <c r="N265" s="903"/>
      <c r="O265" s="903"/>
      <c r="P265" s="903"/>
      <c r="Q265" s="903"/>
      <c r="R265" s="903"/>
      <c r="S265" s="903"/>
      <c r="T265" s="630"/>
    </row>
    <row r="266" spans="12:20" s="467" customFormat="1" x14ac:dyDescent="0.2">
      <c r="L266" s="630"/>
      <c r="M266" s="903"/>
      <c r="N266" s="903"/>
      <c r="O266" s="903"/>
      <c r="P266" s="903"/>
      <c r="Q266" s="903"/>
      <c r="R266" s="903"/>
      <c r="S266" s="903"/>
      <c r="T266" s="630"/>
    </row>
    <row r="267" spans="12:20" s="467" customFormat="1" x14ac:dyDescent="0.2">
      <c r="L267" s="630"/>
      <c r="M267" s="903"/>
      <c r="N267" s="903"/>
      <c r="O267" s="903"/>
      <c r="P267" s="903"/>
      <c r="Q267" s="903"/>
      <c r="R267" s="903"/>
      <c r="S267" s="903"/>
      <c r="T267" s="630"/>
    </row>
    <row r="268" spans="12:20" s="467" customFormat="1" x14ac:dyDescent="0.2">
      <c r="L268" s="630"/>
      <c r="M268" s="903"/>
      <c r="N268" s="903"/>
      <c r="O268" s="903"/>
      <c r="P268" s="903"/>
      <c r="Q268" s="903"/>
      <c r="R268" s="903"/>
      <c r="S268" s="903"/>
      <c r="T268" s="630"/>
    </row>
    <row r="269" spans="12:20" s="467" customFormat="1" x14ac:dyDescent="0.2">
      <c r="L269" s="630"/>
      <c r="M269" s="903"/>
      <c r="N269" s="903"/>
      <c r="O269" s="903"/>
      <c r="P269" s="903"/>
      <c r="Q269" s="903"/>
      <c r="R269" s="903"/>
      <c r="S269" s="903"/>
      <c r="T269" s="630"/>
    </row>
    <row r="270" spans="12:20" s="467" customFormat="1" x14ac:dyDescent="0.2">
      <c r="L270" s="630"/>
      <c r="M270" s="903"/>
      <c r="N270" s="903"/>
      <c r="O270" s="903"/>
      <c r="P270" s="903"/>
      <c r="Q270" s="903"/>
      <c r="R270" s="903"/>
      <c r="S270" s="903"/>
      <c r="T270" s="630"/>
    </row>
    <row r="271" spans="12:20" s="467" customFormat="1" x14ac:dyDescent="0.2">
      <c r="L271" s="630"/>
      <c r="M271" s="903"/>
      <c r="N271" s="903"/>
      <c r="O271" s="903"/>
      <c r="P271" s="903"/>
      <c r="Q271" s="903"/>
      <c r="R271" s="903"/>
      <c r="S271" s="903"/>
      <c r="T271" s="630"/>
    </row>
    <row r="272" spans="12:20" s="467" customFormat="1" x14ac:dyDescent="0.2">
      <c r="L272" s="630"/>
      <c r="M272" s="903"/>
      <c r="N272" s="903"/>
      <c r="O272" s="903"/>
      <c r="P272" s="903"/>
      <c r="Q272" s="903"/>
      <c r="R272" s="903"/>
      <c r="S272" s="903"/>
      <c r="T272" s="630"/>
    </row>
    <row r="273" spans="12:20" s="467" customFormat="1" x14ac:dyDescent="0.2">
      <c r="L273" s="630"/>
      <c r="M273" s="903"/>
      <c r="N273" s="903"/>
      <c r="O273" s="903"/>
      <c r="P273" s="903"/>
      <c r="Q273" s="903"/>
      <c r="R273" s="903"/>
      <c r="S273" s="903"/>
      <c r="T273" s="630"/>
    </row>
    <row r="274" spans="12:20" s="467" customFormat="1" x14ac:dyDescent="0.2">
      <c r="L274" s="630"/>
      <c r="M274" s="903"/>
      <c r="N274" s="903"/>
      <c r="O274" s="903"/>
      <c r="P274" s="903"/>
      <c r="Q274" s="903"/>
      <c r="R274" s="903"/>
      <c r="S274" s="903"/>
      <c r="T274" s="630"/>
    </row>
    <row r="275" spans="12:20" s="467" customFormat="1" x14ac:dyDescent="0.2">
      <c r="L275" s="630"/>
      <c r="M275" s="903"/>
      <c r="N275" s="903"/>
      <c r="O275" s="903"/>
      <c r="P275" s="903"/>
      <c r="Q275" s="903"/>
      <c r="R275" s="903"/>
      <c r="S275" s="903"/>
      <c r="T275" s="630"/>
    </row>
    <row r="276" spans="12:20" s="467" customFormat="1" x14ac:dyDescent="0.2">
      <c r="L276" s="630"/>
      <c r="M276" s="903"/>
      <c r="N276" s="903"/>
      <c r="O276" s="903"/>
      <c r="P276" s="903"/>
      <c r="Q276" s="903"/>
      <c r="R276" s="903"/>
      <c r="S276" s="903"/>
      <c r="T276" s="630"/>
    </row>
    <row r="277" spans="12:20" s="467" customFormat="1" x14ac:dyDescent="0.2">
      <c r="L277" s="630"/>
      <c r="M277" s="903"/>
      <c r="N277" s="903"/>
      <c r="O277" s="903"/>
      <c r="P277" s="903"/>
      <c r="Q277" s="903"/>
      <c r="R277" s="903"/>
      <c r="S277" s="903"/>
      <c r="T277" s="630"/>
    </row>
    <row r="278" spans="12:20" s="467" customFormat="1" x14ac:dyDescent="0.2">
      <c r="L278" s="630"/>
      <c r="M278" s="903"/>
      <c r="N278" s="903"/>
      <c r="O278" s="903"/>
      <c r="P278" s="903"/>
      <c r="Q278" s="903"/>
      <c r="R278" s="903"/>
      <c r="S278" s="903"/>
      <c r="T278" s="630"/>
    </row>
    <row r="279" spans="12:20" s="467" customFormat="1" x14ac:dyDescent="0.2">
      <c r="L279" s="630"/>
      <c r="M279" s="903"/>
      <c r="N279" s="903"/>
      <c r="O279" s="903"/>
      <c r="P279" s="903"/>
      <c r="Q279" s="903"/>
      <c r="R279" s="903"/>
      <c r="S279" s="903"/>
      <c r="T279" s="630"/>
    </row>
    <row r="280" spans="12:20" s="467" customFormat="1" x14ac:dyDescent="0.2">
      <c r="L280" s="630"/>
      <c r="M280" s="903"/>
      <c r="N280" s="903"/>
      <c r="O280" s="903"/>
      <c r="P280" s="903"/>
      <c r="Q280" s="903"/>
      <c r="R280" s="903"/>
      <c r="S280" s="903"/>
      <c r="T280" s="630"/>
    </row>
    <row r="281" spans="12:20" s="467" customFormat="1" x14ac:dyDescent="0.2">
      <c r="L281" s="630"/>
      <c r="M281" s="903"/>
      <c r="N281" s="903"/>
      <c r="O281" s="903"/>
      <c r="P281" s="903"/>
      <c r="Q281" s="903"/>
      <c r="R281" s="903"/>
      <c r="S281" s="903"/>
      <c r="T281" s="630"/>
    </row>
    <row r="282" spans="12:20" s="467" customFormat="1" x14ac:dyDescent="0.2">
      <c r="L282" s="630"/>
      <c r="M282" s="903"/>
      <c r="N282" s="903"/>
      <c r="O282" s="903"/>
      <c r="P282" s="903"/>
      <c r="Q282" s="903"/>
      <c r="R282" s="903"/>
      <c r="S282" s="903"/>
      <c r="T282" s="630"/>
    </row>
    <row r="283" spans="12:20" s="467" customFormat="1" x14ac:dyDescent="0.2">
      <c r="L283" s="630"/>
      <c r="M283" s="903"/>
      <c r="N283" s="903"/>
      <c r="O283" s="903"/>
      <c r="P283" s="903"/>
      <c r="Q283" s="903"/>
      <c r="R283" s="903"/>
      <c r="S283" s="903"/>
      <c r="T283" s="630"/>
    </row>
    <row r="284" spans="12:20" s="467" customFormat="1" x14ac:dyDescent="0.2">
      <c r="L284" s="630"/>
      <c r="M284" s="903"/>
      <c r="N284" s="903"/>
      <c r="O284" s="903"/>
      <c r="P284" s="903"/>
      <c r="Q284" s="903"/>
      <c r="R284" s="903"/>
      <c r="S284" s="903"/>
      <c r="T284" s="630"/>
    </row>
    <row r="285" spans="12:20" s="467" customFormat="1" x14ac:dyDescent="0.2">
      <c r="L285" s="630"/>
      <c r="M285" s="903"/>
      <c r="N285" s="903"/>
      <c r="O285" s="903"/>
      <c r="P285" s="903"/>
      <c r="Q285" s="903"/>
      <c r="R285" s="903"/>
      <c r="S285" s="903"/>
      <c r="T285" s="630"/>
    </row>
    <row r="286" spans="12:20" s="467" customFormat="1" x14ac:dyDescent="0.2">
      <c r="L286" s="630"/>
      <c r="M286" s="903"/>
      <c r="N286" s="903"/>
      <c r="O286" s="903"/>
      <c r="P286" s="903"/>
      <c r="Q286" s="903"/>
      <c r="R286" s="903"/>
      <c r="S286" s="903"/>
      <c r="T286" s="630"/>
    </row>
    <row r="287" spans="12:20" s="467" customFormat="1" x14ac:dyDescent="0.2">
      <c r="L287" s="630"/>
      <c r="M287" s="903"/>
      <c r="N287" s="903"/>
      <c r="O287" s="903"/>
      <c r="P287" s="903"/>
      <c r="Q287" s="903"/>
      <c r="R287" s="903"/>
      <c r="S287" s="903"/>
      <c r="T287" s="630"/>
    </row>
    <row r="288" spans="12:20" s="467" customFormat="1" x14ac:dyDescent="0.2">
      <c r="L288" s="630"/>
      <c r="M288" s="903"/>
      <c r="N288" s="903"/>
      <c r="O288" s="903"/>
      <c r="P288" s="903"/>
      <c r="Q288" s="903"/>
      <c r="R288" s="903"/>
      <c r="S288" s="903"/>
      <c r="T288" s="630"/>
    </row>
    <row r="289" spans="12:20" s="467" customFormat="1" x14ac:dyDescent="0.2">
      <c r="L289" s="630"/>
      <c r="M289" s="903"/>
      <c r="N289" s="903"/>
      <c r="O289" s="903"/>
      <c r="P289" s="903"/>
      <c r="Q289" s="903"/>
      <c r="R289" s="903"/>
      <c r="S289" s="903"/>
      <c r="T289" s="630"/>
    </row>
    <row r="290" spans="12:20" s="467" customFormat="1" x14ac:dyDescent="0.2">
      <c r="L290" s="630"/>
      <c r="M290" s="903"/>
      <c r="N290" s="903"/>
      <c r="O290" s="903"/>
      <c r="P290" s="903"/>
      <c r="Q290" s="903"/>
      <c r="R290" s="903"/>
      <c r="S290" s="903"/>
      <c r="T290" s="630"/>
    </row>
    <row r="291" spans="12:20" s="467" customFormat="1" x14ac:dyDescent="0.2">
      <c r="L291" s="630"/>
      <c r="M291" s="903"/>
      <c r="N291" s="903"/>
      <c r="O291" s="903"/>
      <c r="P291" s="903"/>
      <c r="Q291" s="903"/>
      <c r="R291" s="903"/>
      <c r="S291" s="903"/>
      <c r="T291" s="630"/>
    </row>
    <row r="292" spans="12:20" s="467" customFormat="1" x14ac:dyDescent="0.2">
      <c r="L292" s="630"/>
      <c r="M292" s="903"/>
      <c r="N292" s="903"/>
      <c r="O292" s="903"/>
      <c r="P292" s="903"/>
      <c r="Q292" s="903"/>
      <c r="R292" s="903"/>
      <c r="S292" s="903"/>
      <c r="T292" s="630"/>
    </row>
    <row r="293" spans="12:20" s="467" customFormat="1" x14ac:dyDescent="0.2">
      <c r="L293" s="630"/>
      <c r="M293" s="903"/>
      <c r="N293" s="903"/>
      <c r="O293" s="903"/>
      <c r="P293" s="903"/>
      <c r="Q293" s="903"/>
      <c r="R293" s="903"/>
      <c r="S293" s="903"/>
      <c r="T293" s="630"/>
    </row>
    <row r="294" spans="12:20" s="467" customFormat="1" x14ac:dyDescent="0.2">
      <c r="L294" s="630"/>
      <c r="M294" s="903"/>
      <c r="N294" s="903"/>
      <c r="O294" s="903"/>
      <c r="P294" s="903"/>
      <c r="Q294" s="903"/>
      <c r="R294" s="903"/>
      <c r="S294" s="903"/>
      <c r="T294" s="630"/>
    </row>
    <row r="295" spans="12:20" s="467" customFormat="1" x14ac:dyDescent="0.2">
      <c r="L295" s="630"/>
      <c r="M295" s="903"/>
      <c r="N295" s="903"/>
      <c r="O295" s="903"/>
      <c r="P295" s="903"/>
      <c r="Q295" s="903"/>
      <c r="R295" s="903"/>
      <c r="S295" s="903"/>
      <c r="T295" s="630"/>
    </row>
    <row r="296" spans="12:20" s="467" customFormat="1" x14ac:dyDescent="0.2">
      <c r="L296" s="630"/>
      <c r="M296" s="903"/>
      <c r="N296" s="903"/>
      <c r="O296" s="903"/>
      <c r="P296" s="903"/>
      <c r="Q296" s="903"/>
      <c r="R296" s="903"/>
      <c r="S296" s="903"/>
      <c r="T296" s="630"/>
    </row>
    <row r="297" spans="12:20" s="467" customFormat="1" x14ac:dyDescent="0.2">
      <c r="L297" s="630"/>
      <c r="M297" s="903"/>
      <c r="N297" s="903"/>
      <c r="O297" s="903"/>
      <c r="P297" s="903"/>
      <c r="Q297" s="903"/>
      <c r="R297" s="903"/>
      <c r="S297" s="903"/>
      <c r="T297" s="630"/>
    </row>
    <row r="298" spans="12:20" s="467" customFormat="1" x14ac:dyDescent="0.2">
      <c r="L298" s="630"/>
      <c r="M298" s="903"/>
      <c r="N298" s="903"/>
      <c r="O298" s="903"/>
      <c r="P298" s="903"/>
      <c r="Q298" s="903"/>
      <c r="R298" s="903"/>
      <c r="S298" s="903"/>
      <c r="T298" s="630"/>
    </row>
    <row r="299" spans="12:20" s="467" customFormat="1" x14ac:dyDescent="0.2">
      <c r="L299" s="630"/>
      <c r="M299" s="903"/>
      <c r="N299" s="903"/>
      <c r="O299" s="903"/>
      <c r="P299" s="903"/>
      <c r="Q299" s="903"/>
      <c r="R299" s="903"/>
      <c r="S299" s="903"/>
      <c r="T299" s="630"/>
    </row>
    <row r="300" spans="12:20" s="467" customFormat="1" x14ac:dyDescent="0.2">
      <c r="L300" s="630"/>
      <c r="M300" s="903"/>
      <c r="N300" s="903"/>
      <c r="O300" s="903"/>
      <c r="P300" s="903"/>
      <c r="Q300" s="903"/>
      <c r="R300" s="903"/>
      <c r="S300" s="903"/>
      <c r="T300" s="630"/>
    </row>
    <row r="301" spans="12:20" s="467" customFormat="1" x14ac:dyDescent="0.2">
      <c r="L301" s="630"/>
      <c r="M301" s="903"/>
      <c r="N301" s="903"/>
      <c r="O301" s="903"/>
      <c r="P301" s="903"/>
      <c r="Q301" s="903"/>
      <c r="R301" s="903"/>
      <c r="S301" s="903"/>
      <c r="T301" s="630"/>
    </row>
    <row r="302" spans="12:20" s="467" customFormat="1" x14ac:dyDescent="0.2">
      <c r="L302" s="630"/>
      <c r="M302" s="903"/>
      <c r="N302" s="903"/>
      <c r="O302" s="903"/>
      <c r="P302" s="903"/>
      <c r="Q302" s="903"/>
      <c r="R302" s="903"/>
      <c r="S302" s="903"/>
      <c r="T302" s="630"/>
    </row>
    <row r="303" spans="12:20" s="467" customFormat="1" x14ac:dyDescent="0.2">
      <c r="L303" s="630"/>
      <c r="M303" s="903"/>
      <c r="N303" s="903"/>
      <c r="O303" s="903"/>
      <c r="P303" s="903"/>
      <c r="Q303" s="903"/>
      <c r="R303" s="903"/>
      <c r="S303" s="903"/>
      <c r="T303" s="630"/>
    </row>
    <row r="304" spans="12:20" s="467" customFormat="1" x14ac:dyDescent="0.2">
      <c r="L304" s="630"/>
      <c r="M304" s="903"/>
      <c r="N304" s="903"/>
      <c r="O304" s="903"/>
      <c r="P304" s="903"/>
      <c r="Q304" s="903"/>
      <c r="R304" s="903"/>
      <c r="S304" s="903"/>
      <c r="T304" s="630"/>
    </row>
    <row r="305" spans="12:20" s="467" customFormat="1" x14ac:dyDescent="0.2">
      <c r="L305" s="630"/>
      <c r="M305" s="903"/>
      <c r="N305" s="903"/>
      <c r="O305" s="903"/>
      <c r="P305" s="903"/>
      <c r="Q305" s="903"/>
      <c r="R305" s="903"/>
      <c r="S305" s="903"/>
      <c r="T305" s="630"/>
    </row>
    <row r="306" spans="12:20" s="467" customFormat="1" x14ac:dyDescent="0.2">
      <c r="L306" s="630"/>
      <c r="M306" s="903"/>
      <c r="N306" s="903"/>
      <c r="O306" s="903"/>
      <c r="P306" s="903"/>
      <c r="Q306" s="903"/>
      <c r="R306" s="903"/>
      <c r="S306" s="903"/>
      <c r="T306" s="630"/>
    </row>
    <row r="307" spans="12:20" s="467" customFormat="1" x14ac:dyDescent="0.2">
      <c r="L307" s="630"/>
      <c r="M307" s="903"/>
      <c r="N307" s="903"/>
      <c r="O307" s="903"/>
      <c r="P307" s="903"/>
      <c r="Q307" s="903"/>
      <c r="R307" s="903"/>
      <c r="S307" s="903"/>
      <c r="T307" s="630"/>
    </row>
    <row r="308" spans="12:20" s="467" customFormat="1" x14ac:dyDescent="0.2">
      <c r="L308" s="630"/>
      <c r="M308" s="903"/>
      <c r="N308" s="903"/>
      <c r="O308" s="903"/>
      <c r="P308" s="903"/>
      <c r="Q308" s="903"/>
      <c r="R308" s="903"/>
      <c r="S308" s="903"/>
      <c r="T308" s="630"/>
    </row>
    <row r="309" spans="12:20" s="467" customFormat="1" x14ac:dyDescent="0.2">
      <c r="L309" s="630"/>
      <c r="M309" s="903"/>
      <c r="N309" s="903"/>
      <c r="O309" s="903"/>
      <c r="P309" s="903"/>
      <c r="Q309" s="903"/>
      <c r="R309" s="903"/>
      <c r="S309" s="903"/>
      <c r="T309" s="630"/>
    </row>
    <row r="310" spans="12:20" s="467" customFormat="1" x14ac:dyDescent="0.2">
      <c r="L310" s="630"/>
      <c r="M310" s="903"/>
      <c r="N310" s="903"/>
      <c r="O310" s="903"/>
      <c r="P310" s="903"/>
      <c r="Q310" s="903"/>
      <c r="R310" s="903"/>
      <c r="S310" s="903"/>
      <c r="T310" s="630"/>
    </row>
    <row r="311" spans="12:20" s="467" customFormat="1" x14ac:dyDescent="0.2">
      <c r="L311" s="630"/>
      <c r="M311" s="903"/>
      <c r="N311" s="903"/>
      <c r="O311" s="903"/>
      <c r="P311" s="903"/>
      <c r="Q311" s="903"/>
      <c r="R311" s="903"/>
      <c r="S311" s="903"/>
      <c r="T311" s="630"/>
    </row>
    <row r="312" spans="12:20" s="467" customFormat="1" x14ac:dyDescent="0.2">
      <c r="L312" s="630"/>
      <c r="M312" s="903"/>
      <c r="N312" s="903"/>
      <c r="O312" s="903"/>
      <c r="P312" s="903"/>
      <c r="Q312" s="903"/>
      <c r="R312" s="903"/>
      <c r="S312" s="903"/>
      <c r="T312" s="630"/>
    </row>
    <row r="313" spans="12:20" s="467" customFormat="1" x14ac:dyDescent="0.2">
      <c r="L313" s="630"/>
      <c r="M313" s="903"/>
      <c r="N313" s="903"/>
      <c r="O313" s="903"/>
      <c r="P313" s="903"/>
      <c r="Q313" s="903"/>
      <c r="R313" s="903"/>
      <c r="S313" s="903"/>
      <c r="T313" s="630"/>
    </row>
    <row r="314" spans="12:20" s="467" customFormat="1" x14ac:dyDescent="0.2">
      <c r="L314" s="630"/>
      <c r="M314" s="903"/>
      <c r="N314" s="903"/>
      <c r="O314" s="903"/>
      <c r="P314" s="903"/>
      <c r="Q314" s="903"/>
      <c r="R314" s="903"/>
      <c r="S314" s="903"/>
      <c r="T314" s="630"/>
    </row>
    <row r="315" spans="12:20" s="467" customFormat="1" x14ac:dyDescent="0.2">
      <c r="L315" s="630"/>
      <c r="M315" s="903"/>
      <c r="N315" s="903"/>
      <c r="O315" s="903"/>
      <c r="P315" s="903"/>
      <c r="Q315" s="903"/>
      <c r="R315" s="903"/>
      <c r="S315" s="903"/>
      <c r="T315" s="630"/>
    </row>
    <row r="316" spans="12:20" s="467" customFormat="1" x14ac:dyDescent="0.2">
      <c r="L316" s="630"/>
      <c r="M316" s="903"/>
      <c r="N316" s="903"/>
      <c r="O316" s="903"/>
      <c r="P316" s="903"/>
      <c r="Q316" s="903"/>
      <c r="R316" s="903"/>
      <c r="S316" s="903"/>
      <c r="T316" s="630"/>
    </row>
    <row r="317" spans="12:20" s="467" customFormat="1" x14ac:dyDescent="0.2">
      <c r="L317" s="630"/>
      <c r="M317" s="903"/>
      <c r="N317" s="903"/>
      <c r="O317" s="903"/>
      <c r="P317" s="903"/>
      <c r="Q317" s="903"/>
      <c r="R317" s="903"/>
      <c r="S317" s="903"/>
      <c r="T317" s="630"/>
    </row>
    <row r="318" spans="12:20" s="467" customFormat="1" x14ac:dyDescent="0.2">
      <c r="L318" s="630"/>
      <c r="M318" s="903"/>
      <c r="N318" s="903"/>
      <c r="O318" s="903"/>
      <c r="P318" s="903"/>
      <c r="Q318" s="903"/>
      <c r="R318" s="903"/>
      <c r="S318" s="903"/>
      <c r="T318" s="630"/>
    </row>
    <row r="319" spans="12:20" s="467" customFormat="1" x14ac:dyDescent="0.2">
      <c r="L319" s="630"/>
      <c r="M319" s="903"/>
      <c r="N319" s="903"/>
      <c r="O319" s="903"/>
      <c r="P319" s="903"/>
      <c r="Q319" s="903"/>
      <c r="R319" s="903"/>
      <c r="S319" s="903"/>
      <c r="T319" s="630"/>
    </row>
    <row r="320" spans="12:20" s="467" customFormat="1" x14ac:dyDescent="0.2">
      <c r="L320" s="630"/>
      <c r="M320" s="903"/>
      <c r="N320" s="903"/>
      <c r="O320" s="903"/>
      <c r="P320" s="903"/>
      <c r="Q320" s="903"/>
      <c r="R320" s="903"/>
      <c r="S320" s="903"/>
      <c r="T320" s="630"/>
    </row>
    <row r="321" spans="12:20" s="467" customFormat="1" x14ac:dyDescent="0.2">
      <c r="L321" s="630"/>
      <c r="M321" s="903"/>
      <c r="N321" s="903"/>
      <c r="O321" s="903"/>
      <c r="P321" s="903"/>
      <c r="Q321" s="903"/>
      <c r="R321" s="903"/>
      <c r="S321" s="903"/>
      <c r="T321" s="630"/>
    </row>
    <row r="322" spans="12:20" s="467" customFormat="1" x14ac:dyDescent="0.2">
      <c r="L322" s="630"/>
      <c r="M322" s="903"/>
      <c r="N322" s="903"/>
      <c r="O322" s="903"/>
      <c r="P322" s="903"/>
      <c r="Q322" s="903"/>
      <c r="R322" s="903"/>
      <c r="S322" s="903"/>
      <c r="T322" s="630"/>
    </row>
    <row r="323" spans="12:20" s="467" customFormat="1" x14ac:dyDescent="0.2">
      <c r="L323" s="630"/>
      <c r="M323" s="903"/>
      <c r="N323" s="903"/>
      <c r="O323" s="903"/>
      <c r="P323" s="903"/>
      <c r="Q323" s="903"/>
      <c r="R323" s="903"/>
      <c r="S323" s="903"/>
      <c r="T323" s="630"/>
    </row>
    <row r="324" spans="12:20" s="467" customFormat="1" x14ac:dyDescent="0.2">
      <c r="L324" s="630"/>
      <c r="M324" s="903"/>
      <c r="N324" s="903"/>
      <c r="O324" s="903"/>
      <c r="P324" s="903"/>
      <c r="Q324" s="903"/>
      <c r="R324" s="903"/>
      <c r="S324" s="903"/>
      <c r="T324" s="630"/>
    </row>
    <row r="325" spans="12:20" s="467" customFormat="1" x14ac:dyDescent="0.2">
      <c r="L325" s="630"/>
      <c r="M325" s="903"/>
      <c r="N325" s="903"/>
      <c r="O325" s="903"/>
      <c r="P325" s="903"/>
      <c r="Q325" s="903"/>
      <c r="R325" s="903"/>
      <c r="S325" s="903"/>
      <c r="T325" s="630"/>
    </row>
    <row r="326" spans="12:20" s="467" customFormat="1" x14ac:dyDescent="0.2">
      <c r="L326" s="630"/>
      <c r="M326" s="903"/>
      <c r="N326" s="903"/>
      <c r="O326" s="903"/>
      <c r="P326" s="903"/>
      <c r="Q326" s="903"/>
      <c r="R326" s="903"/>
      <c r="S326" s="903"/>
      <c r="T326" s="630"/>
    </row>
    <row r="327" spans="12:20" s="467" customFormat="1" x14ac:dyDescent="0.2">
      <c r="L327" s="630"/>
      <c r="M327" s="903"/>
      <c r="N327" s="903"/>
      <c r="O327" s="903"/>
      <c r="P327" s="903"/>
      <c r="Q327" s="903"/>
      <c r="R327" s="903"/>
      <c r="S327" s="903"/>
      <c r="T327" s="630"/>
    </row>
    <row r="328" spans="12:20" s="467" customFormat="1" x14ac:dyDescent="0.2">
      <c r="L328" s="630"/>
      <c r="M328" s="903"/>
      <c r="N328" s="903"/>
      <c r="O328" s="903"/>
      <c r="P328" s="903"/>
      <c r="Q328" s="903"/>
      <c r="R328" s="903"/>
      <c r="S328" s="903"/>
      <c r="T328" s="630"/>
    </row>
    <row r="329" spans="12:20" s="467" customFormat="1" x14ac:dyDescent="0.2">
      <c r="L329" s="630"/>
      <c r="M329" s="903"/>
      <c r="N329" s="903"/>
      <c r="O329" s="903"/>
      <c r="P329" s="903"/>
      <c r="Q329" s="903"/>
      <c r="R329" s="903"/>
      <c r="S329" s="903"/>
      <c r="T329" s="630"/>
    </row>
    <row r="330" spans="12:20" s="467" customFormat="1" x14ac:dyDescent="0.2">
      <c r="L330" s="630"/>
      <c r="M330" s="903"/>
      <c r="N330" s="903"/>
      <c r="O330" s="903"/>
      <c r="P330" s="903"/>
      <c r="Q330" s="903"/>
      <c r="R330" s="903"/>
      <c r="S330" s="903"/>
      <c r="T330" s="630"/>
    </row>
    <row r="331" spans="12:20" s="467" customFormat="1" x14ac:dyDescent="0.2">
      <c r="L331" s="630"/>
      <c r="M331" s="903"/>
      <c r="N331" s="903"/>
      <c r="O331" s="903"/>
      <c r="P331" s="903"/>
      <c r="Q331" s="903"/>
      <c r="R331" s="903"/>
      <c r="S331" s="903"/>
      <c r="T331" s="630"/>
    </row>
    <row r="332" spans="12:20" s="467" customFormat="1" x14ac:dyDescent="0.2">
      <c r="L332" s="630"/>
      <c r="M332" s="903"/>
      <c r="N332" s="903"/>
      <c r="O332" s="903"/>
      <c r="P332" s="903"/>
      <c r="Q332" s="903"/>
      <c r="R332" s="903"/>
      <c r="S332" s="903"/>
      <c r="T332" s="630"/>
    </row>
    <row r="333" spans="12:20" s="467" customFormat="1" x14ac:dyDescent="0.2">
      <c r="L333" s="630"/>
      <c r="M333" s="903"/>
      <c r="N333" s="903"/>
      <c r="O333" s="903"/>
      <c r="P333" s="903"/>
      <c r="Q333" s="903"/>
      <c r="R333" s="903"/>
      <c r="S333" s="903"/>
      <c r="T333" s="630"/>
    </row>
    <row r="334" spans="12:20" s="467" customFormat="1" x14ac:dyDescent="0.2">
      <c r="L334" s="630"/>
      <c r="M334" s="903"/>
      <c r="N334" s="903"/>
      <c r="O334" s="903"/>
      <c r="P334" s="903"/>
      <c r="Q334" s="903"/>
      <c r="R334" s="903"/>
      <c r="S334" s="903"/>
      <c r="T334" s="630"/>
    </row>
    <row r="335" spans="12:20" s="467" customFormat="1" x14ac:dyDescent="0.2">
      <c r="L335" s="630"/>
      <c r="M335" s="903"/>
      <c r="N335" s="903"/>
      <c r="O335" s="903"/>
      <c r="P335" s="903"/>
      <c r="Q335" s="903"/>
      <c r="R335" s="903"/>
      <c r="S335" s="903"/>
      <c r="T335" s="630"/>
    </row>
    <row r="336" spans="12:20" s="467" customFormat="1" x14ac:dyDescent="0.2">
      <c r="L336" s="630"/>
      <c r="M336" s="903"/>
      <c r="N336" s="903"/>
      <c r="O336" s="903"/>
      <c r="P336" s="903"/>
      <c r="Q336" s="903"/>
      <c r="R336" s="903"/>
      <c r="S336" s="903"/>
      <c r="T336" s="630"/>
    </row>
    <row r="337" spans="12:20" s="467" customFormat="1" x14ac:dyDescent="0.2">
      <c r="L337" s="630"/>
      <c r="M337" s="903"/>
      <c r="N337" s="903"/>
      <c r="O337" s="903"/>
      <c r="P337" s="903"/>
      <c r="Q337" s="903"/>
      <c r="R337" s="903"/>
      <c r="S337" s="903"/>
      <c r="T337" s="630"/>
    </row>
    <row r="338" spans="12:20" s="467" customFormat="1" x14ac:dyDescent="0.2">
      <c r="L338" s="630"/>
      <c r="M338" s="903"/>
      <c r="N338" s="903"/>
      <c r="O338" s="903"/>
      <c r="P338" s="903"/>
      <c r="Q338" s="903"/>
      <c r="R338" s="903"/>
      <c r="S338" s="903"/>
      <c r="T338" s="630"/>
    </row>
    <row r="339" spans="12:20" s="467" customFormat="1" x14ac:dyDescent="0.2">
      <c r="L339" s="630"/>
      <c r="M339" s="903"/>
      <c r="N339" s="903"/>
      <c r="O339" s="903"/>
      <c r="P339" s="903"/>
      <c r="Q339" s="903"/>
      <c r="R339" s="903"/>
      <c r="S339" s="903"/>
      <c r="T339" s="630"/>
    </row>
    <row r="340" spans="12:20" s="467" customFormat="1" x14ac:dyDescent="0.2">
      <c r="L340" s="630"/>
      <c r="M340" s="903"/>
      <c r="N340" s="903"/>
      <c r="O340" s="903"/>
      <c r="P340" s="903"/>
      <c r="Q340" s="903"/>
      <c r="R340" s="903"/>
      <c r="S340" s="903"/>
      <c r="T340" s="630"/>
    </row>
    <row r="341" spans="12:20" s="467" customFormat="1" x14ac:dyDescent="0.2">
      <c r="L341" s="630"/>
      <c r="M341" s="903"/>
      <c r="N341" s="903"/>
      <c r="O341" s="903"/>
      <c r="P341" s="903"/>
      <c r="Q341" s="903"/>
      <c r="R341" s="903"/>
      <c r="S341" s="903"/>
      <c r="T341" s="630"/>
    </row>
    <row r="342" spans="12:20" s="467" customFormat="1" x14ac:dyDescent="0.2">
      <c r="L342" s="630"/>
      <c r="M342" s="903"/>
      <c r="N342" s="903"/>
      <c r="O342" s="903"/>
      <c r="P342" s="903"/>
      <c r="Q342" s="903"/>
      <c r="R342" s="903"/>
      <c r="S342" s="903"/>
      <c r="T342" s="630"/>
    </row>
    <row r="343" spans="12:20" s="467" customFormat="1" x14ac:dyDescent="0.2">
      <c r="L343" s="630"/>
      <c r="M343" s="903"/>
      <c r="N343" s="903"/>
      <c r="O343" s="903"/>
      <c r="P343" s="903"/>
      <c r="Q343" s="903"/>
      <c r="R343" s="903"/>
      <c r="S343" s="903"/>
      <c r="T343" s="630"/>
    </row>
    <row r="344" spans="12:20" s="467" customFormat="1" x14ac:dyDescent="0.2">
      <c r="L344" s="630"/>
      <c r="M344" s="903"/>
      <c r="N344" s="903"/>
      <c r="O344" s="903"/>
      <c r="P344" s="903"/>
      <c r="Q344" s="903"/>
      <c r="R344" s="903"/>
      <c r="S344" s="903"/>
      <c r="T344" s="630"/>
    </row>
    <row r="345" spans="12:20" s="467" customFormat="1" x14ac:dyDescent="0.2">
      <c r="L345" s="630"/>
      <c r="M345" s="903"/>
      <c r="N345" s="903"/>
      <c r="O345" s="903"/>
      <c r="P345" s="903"/>
      <c r="Q345" s="903"/>
      <c r="R345" s="903"/>
      <c r="S345" s="903"/>
      <c r="T345" s="630"/>
    </row>
    <row r="346" spans="12:20" s="467" customFormat="1" x14ac:dyDescent="0.2">
      <c r="L346" s="630"/>
      <c r="M346" s="903"/>
      <c r="N346" s="903"/>
      <c r="O346" s="903"/>
      <c r="P346" s="903"/>
      <c r="Q346" s="903"/>
      <c r="R346" s="903"/>
      <c r="S346" s="903"/>
      <c r="T346" s="630"/>
    </row>
    <row r="347" spans="12:20" s="467" customFormat="1" x14ac:dyDescent="0.2">
      <c r="L347" s="630"/>
      <c r="M347" s="903"/>
      <c r="N347" s="903"/>
      <c r="O347" s="903"/>
      <c r="P347" s="903"/>
      <c r="Q347" s="903"/>
      <c r="R347" s="903"/>
      <c r="S347" s="903"/>
      <c r="T347" s="630"/>
    </row>
    <row r="348" spans="12:20" s="467" customFormat="1" x14ac:dyDescent="0.2">
      <c r="L348" s="630"/>
      <c r="M348" s="903"/>
      <c r="N348" s="903"/>
      <c r="O348" s="903"/>
      <c r="P348" s="903"/>
      <c r="Q348" s="903"/>
      <c r="R348" s="903"/>
      <c r="S348" s="903"/>
      <c r="T348" s="630"/>
    </row>
    <row r="349" spans="12:20" s="467" customFormat="1" x14ac:dyDescent="0.2">
      <c r="L349" s="630"/>
      <c r="M349" s="903"/>
      <c r="N349" s="903"/>
      <c r="O349" s="903"/>
      <c r="P349" s="903"/>
      <c r="Q349" s="903"/>
      <c r="R349" s="903"/>
      <c r="S349" s="903"/>
      <c r="T349" s="630"/>
    </row>
    <row r="350" spans="12:20" s="467" customFormat="1" x14ac:dyDescent="0.2">
      <c r="L350" s="630"/>
      <c r="M350" s="903"/>
      <c r="N350" s="903"/>
      <c r="O350" s="903"/>
      <c r="P350" s="903"/>
      <c r="Q350" s="903"/>
      <c r="R350" s="903"/>
      <c r="S350" s="903"/>
      <c r="T350" s="630"/>
    </row>
    <row r="351" spans="12:20" s="467" customFormat="1" x14ac:dyDescent="0.2">
      <c r="L351" s="630"/>
      <c r="M351" s="903"/>
      <c r="N351" s="903"/>
      <c r="O351" s="903"/>
      <c r="P351" s="903"/>
      <c r="Q351" s="903"/>
      <c r="R351" s="903"/>
      <c r="S351" s="903"/>
      <c r="T351" s="630"/>
    </row>
    <row r="352" spans="12:20" s="467" customFormat="1" x14ac:dyDescent="0.2">
      <c r="L352" s="630"/>
      <c r="M352" s="903"/>
      <c r="N352" s="903"/>
      <c r="O352" s="903"/>
      <c r="P352" s="903"/>
      <c r="Q352" s="903"/>
      <c r="R352" s="903"/>
      <c r="S352" s="903"/>
      <c r="T352" s="630"/>
    </row>
    <row r="353" spans="12:20" s="467" customFormat="1" x14ac:dyDescent="0.2">
      <c r="L353" s="630"/>
      <c r="M353" s="903"/>
      <c r="N353" s="903"/>
      <c r="O353" s="903"/>
      <c r="P353" s="903"/>
      <c r="Q353" s="903"/>
      <c r="R353" s="903"/>
      <c r="S353" s="903"/>
      <c r="T353" s="630"/>
    </row>
    <row r="354" spans="12:20" s="467" customFormat="1" x14ac:dyDescent="0.2">
      <c r="L354" s="630"/>
      <c r="M354" s="903"/>
      <c r="N354" s="903"/>
      <c r="O354" s="903"/>
      <c r="P354" s="903"/>
      <c r="Q354" s="903"/>
      <c r="R354" s="903"/>
      <c r="S354" s="903"/>
      <c r="T354" s="630"/>
    </row>
    <row r="355" spans="12:20" s="467" customFormat="1" x14ac:dyDescent="0.2">
      <c r="L355" s="630"/>
      <c r="M355" s="903"/>
      <c r="N355" s="903"/>
      <c r="O355" s="903"/>
      <c r="P355" s="903"/>
      <c r="Q355" s="903"/>
      <c r="R355" s="903"/>
      <c r="S355" s="903"/>
      <c r="T355" s="630"/>
    </row>
    <row r="356" spans="12:20" s="467" customFormat="1" x14ac:dyDescent="0.2">
      <c r="L356" s="630"/>
      <c r="M356" s="903"/>
      <c r="N356" s="903"/>
      <c r="O356" s="903"/>
      <c r="P356" s="903"/>
      <c r="Q356" s="903"/>
      <c r="R356" s="903"/>
      <c r="S356" s="903"/>
      <c r="T356" s="630"/>
    </row>
    <row r="357" spans="12:20" s="467" customFormat="1" x14ac:dyDescent="0.2">
      <c r="L357" s="630"/>
      <c r="M357" s="903"/>
      <c r="N357" s="903"/>
      <c r="O357" s="903"/>
      <c r="P357" s="903"/>
      <c r="Q357" s="903"/>
      <c r="R357" s="903"/>
      <c r="S357" s="903"/>
      <c r="T357" s="630"/>
    </row>
    <row r="358" spans="12:20" s="467" customFormat="1" x14ac:dyDescent="0.2">
      <c r="L358" s="630"/>
      <c r="M358" s="903"/>
      <c r="N358" s="903"/>
      <c r="O358" s="903"/>
      <c r="P358" s="903"/>
      <c r="Q358" s="903"/>
      <c r="R358" s="903"/>
      <c r="S358" s="903"/>
      <c r="T358" s="630"/>
    </row>
    <row r="359" spans="12:20" s="467" customFormat="1" x14ac:dyDescent="0.2">
      <c r="L359" s="630"/>
      <c r="M359" s="903"/>
      <c r="N359" s="903"/>
      <c r="O359" s="903"/>
      <c r="P359" s="903"/>
      <c r="Q359" s="903"/>
      <c r="R359" s="903"/>
      <c r="S359" s="903"/>
      <c r="T359" s="630"/>
    </row>
    <row r="360" spans="12:20" s="467" customFormat="1" x14ac:dyDescent="0.2">
      <c r="L360" s="630"/>
      <c r="M360" s="903"/>
      <c r="N360" s="903"/>
      <c r="O360" s="903"/>
      <c r="P360" s="903"/>
      <c r="Q360" s="903"/>
      <c r="R360" s="903"/>
      <c r="S360" s="903"/>
      <c r="T360" s="630"/>
    </row>
    <row r="361" spans="12:20" s="467" customFormat="1" x14ac:dyDescent="0.2">
      <c r="L361" s="630"/>
      <c r="M361" s="903"/>
      <c r="N361" s="903"/>
      <c r="O361" s="903"/>
      <c r="P361" s="903"/>
      <c r="Q361" s="903"/>
      <c r="R361" s="903"/>
      <c r="S361" s="903"/>
      <c r="T361" s="630"/>
    </row>
    <row r="362" spans="12:20" s="467" customFormat="1" x14ac:dyDescent="0.2">
      <c r="L362" s="630"/>
      <c r="M362" s="903"/>
      <c r="N362" s="903"/>
      <c r="O362" s="903"/>
      <c r="P362" s="903"/>
      <c r="Q362" s="903"/>
      <c r="R362" s="903"/>
      <c r="S362" s="903"/>
      <c r="T362" s="630"/>
    </row>
    <row r="363" spans="12:20" s="467" customFormat="1" x14ac:dyDescent="0.2">
      <c r="L363" s="630"/>
      <c r="M363" s="903"/>
      <c r="N363" s="903"/>
      <c r="O363" s="903"/>
      <c r="P363" s="903"/>
      <c r="Q363" s="903"/>
      <c r="R363" s="903"/>
      <c r="S363" s="903"/>
      <c r="T363" s="630"/>
    </row>
    <row r="364" spans="12:20" s="467" customFormat="1" x14ac:dyDescent="0.2">
      <c r="L364" s="630"/>
      <c r="M364" s="903"/>
      <c r="N364" s="903"/>
      <c r="O364" s="903"/>
      <c r="P364" s="903"/>
      <c r="Q364" s="903"/>
      <c r="R364" s="903"/>
      <c r="S364" s="903"/>
      <c r="T364" s="630"/>
    </row>
    <row r="365" spans="12:20" s="467" customFormat="1" x14ac:dyDescent="0.2">
      <c r="L365" s="630"/>
      <c r="M365" s="903"/>
      <c r="N365" s="903"/>
      <c r="O365" s="903"/>
      <c r="P365" s="903"/>
      <c r="Q365" s="903"/>
      <c r="R365" s="903"/>
      <c r="S365" s="903"/>
      <c r="T365" s="630"/>
    </row>
    <row r="366" spans="12:20" s="467" customFormat="1" x14ac:dyDescent="0.2">
      <c r="L366" s="630"/>
      <c r="M366" s="903"/>
      <c r="N366" s="903"/>
      <c r="O366" s="903"/>
      <c r="P366" s="903"/>
      <c r="Q366" s="903"/>
      <c r="R366" s="903"/>
      <c r="S366" s="903"/>
      <c r="T366" s="630"/>
    </row>
    <row r="367" spans="12:20" s="467" customFormat="1" x14ac:dyDescent="0.2">
      <c r="L367" s="630"/>
      <c r="M367" s="903"/>
      <c r="N367" s="903"/>
      <c r="O367" s="903"/>
      <c r="P367" s="903"/>
      <c r="Q367" s="903"/>
      <c r="R367" s="903"/>
      <c r="S367" s="903"/>
      <c r="T367" s="630"/>
    </row>
    <row r="368" spans="12:20" s="467" customFormat="1" x14ac:dyDescent="0.2">
      <c r="L368" s="630"/>
      <c r="M368" s="903"/>
      <c r="N368" s="903"/>
      <c r="O368" s="903"/>
      <c r="P368" s="903"/>
      <c r="Q368" s="903"/>
      <c r="R368" s="903"/>
      <c r="S368" s="903"/>
      <c r="T368" s="630"/>
    </row>
    <row r="369" spans="12:20" s="467" customFormat="1" x14ac:dyDescent="0.2">
      <c r="L369" s="630"/>
      <c r="M369" s="903"/>
      <c r="N369" s="903"/>
      <c r="O369" s="903"/>
      <c r="P369" s="903"/>
      <c r="Q369" s="903"/>
      <c r="R369" s="903"/>
      <c r="S369" s="903"/>
      <c r="T369" s="630"/>
    </row>
    <row r="370" spans="12:20" s="467" customFormat="1" x14ac:dyDescent="0.2">
      <c r="L370" s="630"/>
      <c r="M370" s="903"/>
      <c r="N370" s="903"/>
      <c r="O370" s="903"/>
      <c r="P370" s="903"/>
      <c r="Q370" s="903"/>
      <c r="R370" s="903"/>
      <c r="S370" s="903"/>
      <c r="T370" s="630"/>
    </row>
    <row r="371" spans="12:20" s="467" customFormat="1" x14ac:dyDescent="0.2">
      <c r="L371" s="630"/>
      <c r="M371" s="903"/>
      <c r="N371" s="903"/>
      <c r="O371" s="903"/>
      <c r="P371" s="903"/>
      <c r="Q371" s="903"/>
      <c r="R371" s="903"/>
      <c r="S371" s="903"/>
      <c r="T371" s="630"/>
    </row>
    <row r="372" spans="12:20" s="467" customFormat="1" x14ac:dyDescent="0.2">
      <c r="L372" s="630"/>
      <c r="M372" s="903"/>
      <c r="N372" s="903"/>
      <c r="O372" s="903"/>
      <c r="P372" s="903"/>
      <c r="Q372" s="903"/>
      <c r="R372" s="903"/>
      <c r="S372" s="903"/>
      <c r="T372" s="630"/>
    </row>
    <row r="373" spans="12:20" s="467" customFormat="1" x14ac:dyDescent="0.2">
      <c r="L373" s="630"/>
      <c r="M373" s="903"/>
      <c r="N373" s="903"/>
      <c r="O373" s="903"/>
      <c r="P373" s="903"/>
      <c r="Q373" s="903"/>
      <c r="R373" s="903"/>
      <c r="S373" s="903"/>
      <c r="T373" s="630"/>
    </row>
    <row r="374" spans="12:20" s="467" customFormat="1" x14ac:dyDescent="0.2">
      <c r="L374" s="630"/>
      <c r="M374" s="903"/>
      <c r="N374" s="903"/>
      <c r="O374" s="903"/>
      <c r="P374" s="903"/>
      <c r="Q374" s="903"/>
      <c r="R374" s="903"/>
      <c r="S374" s="903"/>
      <c r="T374" s="630"/>
    </row>
    <row r="375" spans="12:20" s="467" customFormat="1" x14ac:dyDescent="0.2">
      <c r="L375" s="630"/>
      <c r="M375" s="903"/>
      <c r="N375" s="903"/>
      <c r="O375" s="903"/>
      <c r="P375" s="903"/>
      <c r="Q375" s="903"/>
      <c r="R375" s="903"/>
      <c r="S375" s="903"/>
      <c r="T375" s="630"/>
    </row>
    <row r="376" spans="12:20" s="467" customFormat="1" x14ac:dyDescent="0.2">
      <c r="L376" s="630"/>
      <c r="M376" s="903"/>
      <c r="N376" s="903"/>
      <c r="O376" s="903"/>
      <c r="P376" s="903"/>
      <c r="Q376" s="903"/>
      <c r="R376" s="903"/>
      <c r="S376" s="903"/>
      <c r="T376" s="630"/>
    </row>
    <row r="377" spans="12:20" s="467" customFormat="1" x14ac:dyDescent="0.2">
      <c r="L377" s="630"/>
      <c r="M377" s="903"/>
      <c r="N377" s="903"/>
      <c r="O377" s="903"/>
      <c r="P377" s="903"/>
      <c r="Q377" s="903"/>
      <c r="R377" s="903"/>
      <c r="S377" s="903"/>
      <c r="T377" s="630"/>
    </row>
    <row r="378" spans="12:20" s="467" customFormat="1" x14ac:dyDescent="0.2">
      <c r="L378" s="630"/>
      <c r="M378" s="903"/>
      <c r="N378" s="903"/>
      <c r="O378" s="903"/>
      <c r="P378" s="903"/>
      <c r="Q378" s="903"/>
      <c r="R378" s="903"/>
      <c r="S378" s="903"/>
      <c r="T378" s="630"/>
    </row>
    <row r="379" spans="12:20" s="467" customFormat="1" x14ac:dyDescent="0.2">
      <c r="L379" s="630"/>
      <c r="M379" s="903"/>
      <c r="N379" s="903"/>
      <c r="O379" s="903"/>
      <c r="P379" s="903"/>
      <c r="Q379" s="903"/>
      <c r="R379" s="903"/>
      <c r="S379" s="903"/>
      <c r="T379" s="630"/>
    </row>
    <row r="380" spans="12:20" s="467" customFormat="1" x14ac:dyDescent="0.2">
      <c r="L380" s="630"/>
      <c r="M380" s="903"/>
      <c r="N380" s="903"/>
      <c r="O380" s="903"/>
      <c r="P380" s="903"/>
      <c r="Q380" s="903"/>
      <c r="R380" s="903"/>
      <c r="S380" s="903"/>
      <c r="T380" s="630"/>
    </row>
    <row r="381" spans="12:20" s="467" customFormat="1" x14ac:dyDescent="0.2">
      <c r="L381" s="630"/>
      <c r="M381" s="903"/>
      <c r="N381" s="903"/>
      <c r="O381" s="903"/>
      <c r="P381" s="903"/>
      <c r="Q381" s="903"/>
      <c r="R381" s="903"/>
      <c r="S381" s="903"/>
      <c r="T381" s="630"/>
    </row>
    <row r="382" spans="12:20" s="467" customFormat="1" x14ac:dyDescent="0.2">
      <c r="L382" s="630"/>
      <c r="M382" s="903"/>
      <c r="N382" s="903"/>
      <c r="O382" s="903"/>
      <c r="P382" s="903"/>
      <c r="Q382" s="903"/>
      <c r="R382" s="903"/>
      <c r="S382" s="903"/>
      <c r="T382" s="630"/>
    </row>
    <row r="383" spans="12:20" s="467" customFormat="1" x14ac:dyDescent="0.2">
      <c r="L383" s="630"/>
      <c r="M383" s="903"/>
      <c r="N383" s="903"/>
      <c r="O383" s="903"/>
      <c r="P383" s="903"/>
      <c r="Q383" s="903"/>
      <c r="R383" s="903"/>
      <c r="S383" s="903"/>
      <c r="T383" s="630"/>
    </row>
    <row r="384" spans="12:20" s="467" customFormat="1" x14ac:dyDescent="0.2">
      <c r="L384" s="630"/>
      <c r="M384" s="903"/>
      <c r="N384" s="903"/>
      <c r="O384" s="903"/>
      <c r="P384" s="903"/>
      <c r="Q384" s="903"/>
      <c r="R384" s="903"/>
      <c r="S384" s="903"/>
      <c r="T384" s="630"/>
    </row>
    <row r="385" spans="12:20" s="467" customFormat="1" x14ac:dyDescent="0.2">
      <c r="L385" s="630"/>
      <c r="M385" s="903"/>
      <c r="N385" s="903"/>
      <c r="O385" s="903"/>
      <c r="P385" s="903"/>
      <c r="Q385" s="903"/>
      <c r="R385" s="903"/>
      <c r="S385" s="903"/>
      <c r="T385" s="630"/>
    </row>
    <row r="386" spans="12:20" s="467" customFormat="1" x14ac:dyDescent="0.2">
      <c r="L386" s="630"/>
      <c r="M386" s="903"/>
      <c r="N386" s="903"/>
      <c r="O386" s="903"/>
      <c r="P386" s="903"/>
      <c r="Q386" s="903"/>
      <c r="R386" s="903"/>
      <c r="S386" s="903"/>
      <c r="T386" s="630"/>
    </row>
    <row r="387" spans="12:20" s="467" customFormat="1" x14ac:dyDescent="0.2">
      <c r="L387" s="630"/>
      <c r="M387" s="903"/>
      <c r="N387" s="903"/>
      <c r="O387" s="903"/>
      <c r="P387" s="903"/>
      <c r="Q387" s="903"/>
      <c r="R387" s="903"/>
      <c r="S387" s="903"/>
      <c r="T387" s="630"/>
    </row>
    <row r="388" spans="12:20" s="467" customFormat="1" x14ac:dyDescent="0.2">
      <c r="L388" s="630"/>
      <c r="M388" s="903"/>
      <c r="N388" s="903"/>
      <c r="O388" s="903"/>
      <c r="P388" s="903"/>
      <c r="Q388" s="903"/>
      <c r="R388" s="903"/>
      <c r="S388" s="903"/>
      <c r="T388" s="630"/>
    </row>
    <row r="389" spans="12:20" s="467" customFormat="1" x14ac:dyDescent="0.2">
      <c r="L389" s="630"/>
      <c r="M389" s="903"/>
      <c r="N389" s="903"/>
      <c r="O389" s="903"/>
      <c r="P389" s="903"/>
      <c r="Q389" s="903"/>
      <c r="R389" s="903"/>
      <c r="S389" s="903"/>
      <c r="T389" s="630"/>
    </row>
    <row r="390" spans="12:20" s="467" customFormat="1" x14ac:dyDescent="0.2">
      <c r="L390" s="630"/>
      <c r="M390" s="903"/>
      <c r="N390" s="903"/>
      <c r="O390" s="903"/>
      <c r="P390" s="903"/>
      <c r="Q390" s="903"/>
      <c r="R390" s="903"/>
      <c r="S390" s="903"/>
      <c r="T390" s="630"/>
    </row>
    <row r="391" spans="12:20" s="467" customFormat="1" x14ac:dyDescent="0.2">
      <c r="L391" s="630"/>
      <c r="M391" s="903"/>
      <c r="N391" s="903"/>
      <c r="O391" s="903"/>
      <c r="P391" s="903"/>
      <c r="Q391" s="903"/>
      <c r="R391" s="903"/>
      <c r="S391" s="903"/>
      <c r="T391" s="630"/>
    </row>
    <row r="392" spans="12:20" s="467" customFormat="1" x14ac:dyDescent="0.2">
      <c r="L392" s="630"/>
      <c r="M392" s="903"/>
      <c r="N392" s="903"/>
      <c r="O392" s="903"/>
      <c r="P392" s="903"/>
      <c r="Q392" s="903"/>
      <c r="R392" s="903"/>
      <c r="S392" s="903"/>
      <c r="T392" s="630"/>
    </row>
    <row r="393" spans="12:20" s="467" customFormat="1" x14ac:dyDescent="0.2">
      <c r="L393" s="630"/>
      <c r="M393" s="903"/>
      <c r="N393" s="903"/>
      <c r="O393" s="903"/>
      <c r="P393" s="903"/>
      <c r="Q393" s="903"/>
      <c r="R393" s="903"/>
      <c r="S393" s="903"/>
      <c r="T393" s="630"/>
    </row>
    <row r="394" spans="12:20" s="467" customFormat="1" x14ac:dyDescent="0.2">
      <c r="L394" s="630"/>
      <c r="M394" s="903"/>
      <c r="N394" s="903"/>
      <c r="O394" s="903"/>
      <c r="P394" s="903"/>
      <c r="Q394" s="903"/>
      <c r="R394" s="903"/>
      <c r="S394" s="903"/>
      <c r="T394" s="630"/>
    </row>
    <row r="395" spans="12:20" s="467" customFormat="1" x14ac:dyDescent="0.2">
      <c r="L395" s="630"/>
      <c r="M395" s="903"/>
      <c r="N395" s="903"/>
      <c r="O395" s="903"/>
      <c r="P395" s="903"/>
      <c r="Q395" s="903"/>
      <c r="R395" s="903"/>
      <c r="S395" s="903"/>
      <c r="T395" s="630"/>
    </row>
    <row r="396" spans="12:20" s="467" customFormat="1" x14ac:dyDescent="0.2">
      <c r="L396" s="630"/>
      <c r="M396" s="903"/>
      <c r="N396" s="903"/>
      <c r="O396" s="903"/>
      <c r="P396" s="903"/>
      <c r="Q396" s="903"/>
      <c r="R396" s="903"/>
      <c r="S396" s="903"/>
      <c r="T396" s="630"/>
    </row>
    <row r="397" spans="12:20" s="467" customFormat="1" x14ac:dyDescent="0.2">
      <c r="L397" s="630"/>
      <c r="M397" s="903"/>
      <c r="N397" s="903"/>
      <c r="O397" s="903"/>
      <c r="P397" s="903"/>
      <c r="Q397" s="903"/>
      <c r="R397" s="903"/>
      <c r="S397" s="903"/>
      <c r="T397" s="630"/>
    </row>
    <row r="398" spans="12:20" s="467" customFormat="1" x14ac:dyDescent="0.2">
      <c r="L398" s="630"/>
      <c r="M398" s="903"/>
      <c r="N398" s="903"/>
      <c r="O398" s="903"/>
      <c r="P398" s="903"/>
      <c r="Q398" s="903"/>
      <c r="R398" s="903"/>
      <c r="S398" s="903"/>
      <c r="T398" s="630"/>
    </row>
    <row r="399" spans="12:20" s="467" customFormat="1" x14ac:dyDescent="0.2">
      <c r="L399" s="630"/>
      <c r="M399" s="903"/>
      <c r="N399" s="903"/>
      <c r="O399" s="903"/>
      <c r="P399" s="903"/>
      <c r="Q399" s="903"/>
      <c r="R399" s="903"/>
      <c r="S399" s="903"/>
      <c r="T399" s="630"/>
    </row>
    <row r="400" spans="12:20" s="467" customFormat="1" x14ac:dyDescent="0.2">
      <c r="L400" s="630"/>
      <c r="M400" s="903"/>
      <c r="N400" s="903"/>
      <c r="O400" s="903"/>
      <c r="P400" s="903"/>
      <c r="Q400" s="903"/>
      <c r="R400" s="903"/>
      <c r="S400" s="903"/>
      <c r="T400" s="630"/>
    </row>
    <row r="401" spans="12:20" s="467" customFormat="1" x14ac:dyDescent="0.2">
      <c r="L401" s="630"/>
      <c r="M401" s="903"/>
      <c r="N401" s="903"/>
      <c r="O401" s="903"/>
      <c r="P401" s="903"/>
      <c r="Q401" s="903"/>
      <c r="R401" s="903"/>
      <c r="S401" s="903"/>
      <c r="T401" s="630"/>
    </row>
    <row r="402" spans="12:20" s="467" customFormat="1" x14ac:dyDescent="0.2">
      <c r="L402" s="630"/>
      <c r="M402" s="903"/>
      <c r="N402" s="903"/>
      <c r="O402" s="903"/>
      <c r="P402" s="903"/>
      <c r="Q402" s="903"/>
      <c r="R402" s="903"/>
      <c r="S402" s="903"/>
      <c r="T402" s="630"/>
    </row>
    <row r="403" spans="12:20" s="467" customFormat="1" x14ac:dyDescent="0.2">
      <c r="L403" s="630"/>
      <c r="M403" s="903"/>
      <c r="N403" s="903"/>
      <c r="O403" s="903"/>
      <c r="P403" s="903"/>
      <c r="Q403" s="903"/>
      <c r="R403" s="903"/>
      <c r="S403" s="903"/>
      <c r="T403" s="630"/>
    </row>
    <row r="404" spans="12:20" s="467" customFormat="1" x14ac:dyDescent="0.2">
      <c r="L404" s="630"/>
      <c r="M404" s="903"/>
      <c r="N404" s="903"/>
      <c r="O404" s="903"/>
      <c r="P404" s="903"/>
      <c r="Q404" s="903"/>
      <c r="R404" s="903"/>
      <c r="S404" s="903"/>
      <c r="T404" s="630"/>
    </row>
    <row r="405" spans="12:20" s="467" customFormat="1" x14ac:dyDescent="0.2">
      <c r="L405" s="630"/>
      <c r="M405" s="903"/>
      <c r="N405" s="903"/>
      <c r="O405" s="903"/>
      <c r="P405" s="903"/>
      <c r="Q405" s="903"/>
      <c r="R405" s="903"/>
      <c r="S405" s="903"/>
      <c r="T405" s="630"/>
    </row>
    <row r="406" spans="12:20" s="467" customFormat="1" x14ac:dyDescent="0.2">
      <c r="L406" s="630"/>
      <c r="M406" s="903"/>
      <c r="N406" s="903"/>
      <c r="O406" s="903"/>
      <c r="P406" s="903"/>
      <c r="Q406" s="903"/>
      <c r="R406" s="903"/>
      <c r="S406" s="903"/>
      <c r="T406" s="630"/>
    </row>
    <row r="407" spans="12:20" s="467" customFormat="1" x14ac:dyDescent="0.2">
      <c r="L407" s="630"/>
      <c r="M407" s="903"/>
      <c r="N407" s="903"/>
      <c r="O407" s="903"/>
      <c r="P407" s="903"/>
      <c r="Q407" s="903"/>
      <c r="R407" s="903"/>
      <c r="S407" s="903"/>
      <c r="T407" s="630"/>
    </row>
    <row r="408" spans="12:20" s="467" customFormat="1" x14ac:dyDescent="0.2">
      <c r="L408" s="630"/>
      <c r="M408" s="903"/>
      <c r="N408" s="903"/>
      <c r="O408" s="903"/>
      <c r="P408" s="903"/>
      <c r="Q408" s="903"/>
      <c r="R408" s="903"/>
      <c r="S408" s="903"/>
      <c r="T408" s="630"/>
    </row>
    <row r="409" spans="12:20" s="467" customFormat="1" x14ac:dyDescent="0.2">
      <c r="L409" s="630"/>
      <c r="M409" s="903"/>
      <c r="N409" s="903"/>
      <c r="O409" s="903"/>
      <c r="P409" s="903"/>
      <c r="Q409" s="903"/>
      <c r="R409" s="903"/>
      <c r="S409" s="903"/>
      <c r="T409" s="630"/>
    </row>
    <row r="410" spans="12:20" s="467" customFormat="1" x14ac:dyDescent="0.2">
      <c r="L410" s="630"/>
      <c r="M410" s="903"/>
      <c r="N410" s="903"/>
      <c r="O410" s="903"/>
      <c r="P410" s="903"/>
      <c r="Q410" s="903"/>
      <c r="R410" s="903"/>
      <c r="S410" s="903"/>
      <c r="T410" s="630"/>
    </row>
    <row r="411" spans="12:20" s="467" customFormat="1" x14ac:dyDescent="0.2">
      <c r="L411" s="630"/>
      <c r="M411" s="903"/>
      <c r="N411" s="903"/>
      <c r="O411" s="903"/>
      <c r="P411" s="903"/>
      <c r="Q411" s="903"/>
      <c r="R411" s="903"/>
      <c r="S411" s="903"/>
      <c r="T411" s="630"/>
    </row>
    <row r="412" spans="12:20" s="467" customFormat="1" x14ac:dyDescent="0.2">
      <c r="L412" s="630"/>
      <c r="M412" s="903"/>
      <c r="N412" s="903"/>
      <c r="O412" s="903"/>
      <c r="P412" s="903"/>
      <c r="Q412" s="903"/>
      <c r="R412" s="903"/>
      <c r="S412" s="903"/>
      <c r="T412" s="630"/>
    </row>
    <row r="413" spans="12:20" s="467" customFormat="1" x14ac:dyDescent="0.2">
      <c r="L413" s="630"/>
      <c r="M413" s="903"/>
      <c r="N413" s="903"/>
      <c r="O413" s="903"/>
      <c r="P413" s="903"/>
      <c r="Q413" s="903"/>
      <c r="R413" s="903"/>
      <c r="S413" s="903"/>
      <c r="T413" s="630"/>
    </row>
    <row r="414" spans="12:20" s="467" customFormat="1" x14ac:dyDescent="0.2">
      <c r="L414" s="630"/>
      <c r="M414" s="903"/>
      <c r="N414" s="903"/>
      <c r="O414" s="903"/>
      <c r="P414" s="903"/>
      <c r="Q414" s="903"/>
      <c r="R414" s="903"/>
      <c r="S414" s="903"/>
      <c r="T414" s="630"/>
    </row>
    <row r="415" spans="12:20" s="467" customFormat="1" x14ac:dyDescent="0.2">
      <c r="L415" s="630"/>
      <c r="M415" s="903"/>
      <c r="N415" s="903"/>
      <c r="O415" s="903"/>
      <c r="P415" s="903"/>
      <c r="Q415" s="903"/>
      <c r="R415" s="903"/>
      <c r="S415" s="903"/>
      <c r="T415" s="630"/>
    </row>
    <row r="416" spans="12:20" s="467" customFormat="1" x14ac:dyDescent="0.2">
      <c r="L416" s="630"/>
      <c r="M416" s="903"/>
      <c r="N416" s="903"/>
      <c r="O416" s="903"/>
      <c r="P416" s="903"/>
      <c r="Q416" s="903"/>
      <c r="R416" s="903"/>
      <c r="S416" s="903"/>
      <c r="T416" s="630"/>
    </row>
    <row r="417" spans="12:20" s="467" customFormat="1" x14ac:dyDescent="0.2">
      <c r="L417" s="630"/>
      <c r="M417" s="903"/>
      <c r="N417" s="903"/>
      <c r="O417" s="903"/>
      <c r="P417" s="903"/>
      <c r="Q417" s="903"/>
      <c r="R417" s="903"/>
      <c r="S417" s="903"/>
      <c r="T417" s="630"/>
    </row>
    <row r="418" spans="12:20" s="467" customFormat="1" x14ac:dyDescent="0.2">
      <c r="L418" s="630"/>
      <c r="M418" s="903"/>
      <c r="N418" s="903"/>
      <c r="O418" s="903"/>
      <c r="P418" s="903"/>
      <c r="Q418" s="903"/>
      <c r="R418" s="903"/>
      <c r="S418" s="903"/>
      <c r="T418" s="630"/>
    </row>
    <row r="419" spans="12:20" s="467" customFormat="1" x14ac:dyDescent="0.2">
      <c r="L419" s="630"/>
      <c r="M419" s="903"/>
      <c r="N419" s="903"/>
      <c r="O419" s="903"/>
      <c r="P419" s="903"/>
      <c r="Q419" s="903"/>
      <c r="R419" s="903"/>
      <c r="S419" s="903"/>
      <c r="T419" s="630"/>
    </row>
    <row r="420" spans="12:20" s="467" customFormat="1" x14ac:dyDescent="0.2">
      <c r="L420" s="630"/>
      <c r="M420" s="903"/>
      <c r="N420" s="903"/>
      <c r="O420" s="903"/>
      <c r="P420" s="903"/>
      <c r="Q420" s="903"/>
      <c r="R420" s="903"/>
      <c r="S420" s="903"/>
      <c r="T420" s="630"/>
    </row>
    <row r="421" spans="12:20" s="467" customFormat="1" x14ac:dyDescent="0.2">
      <c r="L421" s="630"/>
      <c r="M421" s="903"/>
      <c r="N421" s="903"/>
      <c r="O421" s="903"/>
      <c r="P421" s="903"/>
      <c r="Q421" s="903"/>
      <c r="R421" s="903"/>
      <c r="S421" s="903"/>
      <c r="T421" s="630"/>
    </row>
    <row r="422" spans="12:20" s="467" customFormat="1" x14ac:dyDescent="0.2">
      <c r="L422" s="630"/>
      <c r="M422" s="903"/>
      <c r="N422" s="903"/>
      <c r="O422" s="903"/>
      <c r="P422" s="903"/>
      <c r="Q422" s="903"/>
      <c r="R422" s="903"/>
      <c r="S422" s="903"/>
      <c r="T422" s="630"/>
    </row>
    <row r="423" spans="12:20" s="467" customFormat="1" x14ac:dyDescent="0.2">
      <c r="L423" s="630"/>
      <c r="M423" s="903"/>
      <c r="N423" s="903"/>
      <c r="O423" s="903"/>
      <c r="P423" s="903"/>
      <c r="Q423" s="903"/>
      <c r="R423" s="903"/>
      <c r="S423" s="903"/>
      <c r="T423" s="630"/>
    </row>
    <row r="424" spans="12:20" s="467" customFormat="1" x14ac:dyDescent="0.2">
      <c r="L424" s="630"/>
      <c r="M424" s="903"/>
      <c r="N424" s="903"/>
      <c r="O424" s="903"/>
      <c r="P424" s="903"/>
      <c r="Q424" s="903"/>
      <c r="R424" s="903"/>
      <c r="S424" s="903"/>
      <c r="T424" s="630"/>
    </row>
    <row r="425" spans="12:20" s="467" customFormat="1" x14ac:dyDescent="0.2">
      <c r="L425" s="630"/>
      <c r="M425" s="903"/>
      <c r="N425" s="903"/>
      <c r="O425" s="903"/>
      <c r="P425" s="903"/>
      <c r="Q425" s="903"/>
      <c r="R425" s="903"/>
      <c r="S425" s="903"/>
      <c r="T425" s="630"/>
    </row>
    <row r="426" spans="12:20" s="467" customFormat="1" x14ac:dyDescent="0.2">
      <c r="L426" s="630"/>
      <c r="M426" s="903"/>
      <c r="N426" s="903"/>
      <c r="O426" s="903"/>
      <c r="P426" s="903"/>
      <c r="Q426" s="903"/>
      <c r="R426" s="903"/>
      <c r="S426" s="903"/>
      <c r="T426" s="630"/>
    </row>
    <row r="427" spans="12:20" s="467" customFormat="1" x14ac:dyDescent="0.2">
      <c r="L427" s="630"/>
      <c r="M427" s="903"/>
      <c r="N427" s="903"/>
      <c r="O427" s="903"/>
      <c r="P427" s="903"/>
      <c r="Q427" s="903"/>
      <c r="R427" s="903"/>
      <c r="S427" s="903"/>
      <c r="T427" s="630"/>
    </row>
    <row r="428" spans="12:20" s="467" customFormat="1" x14ac:dyDescent="0.2">
      <c r="L428" s="630"/>
      <c r="M428" s="903"/>
      <c r="N428" s="903"/>
      <c r="O428" s="903"/>
      <c r="P428" s="903"/>
      <c r="Q428" s="903"/>
      <c r="R428" s="903"/>
      <c r="S428" s="903"/>
      <c r="T428" s="630"/>
    </row>
    <row r="429" spans="12:20" s="467" customFormat="1" x14ac:dyDescent="0.2">
      <c r="L429" s="630"/>
      <c r="M429" s="903"/>
      <c r="N429" s="903"/>
      <c r="O429" s="903"/>
      <c r="P429" s="903"/>
      <c r="Q429" s="903"/>
      <c r="R429" s="903"/>
      <c r="S429" s="903"/>
      <c r="T429" s="630"/>
    </row>
    <row r="430" spans="12:20" s="467" customFormat="1" x14ac:dyDescent="0.2">
      <c r="L430" s="630"/>
      <c r="M430" s="903"/>
      <c r="N430" s="903"/>
      <c r="O430" s="903"/>
      <c r="P430" s="903"/>
      <c r="Q430" s="903"/>
      <c r="R430" s="903"/>
      <c r="S430" s="903"/>
      <c r="T430" s="630"/>
    </row>
    <row r="431" spans="12:20" s="467" customFormat="1" x14ac:dyDescent="0.2">
      <c r="L431" s="630"/>
      <c r="M431" s="903"/>
      <c r="N431" s="903"/>
      <c r="O431" s="903"/>
      <c r="P431" s="903"/>
      <c r="Q431" s="903"/>
      <c r="R431" s="903"/>
      <c r="S431" s="903"/>
      <c r="T431" s="630"/>
    </row>
    <row r="432" spans="12:20" s="467" customFormat="1" x14ac:dyDescent="0.2">
      <c r="L432" s="630"/>
      <c r="M432" s="903"/>
      <c r="N432" s="903"/>
      <c r="O432" s="903"/>
      <c r="P432" s="903"/>
      <c r="Q432" s="903"/>
      <c r="R432" s="903"/>
      <c r="S432" s="903"/>
      <c r="T432" s="630"/>
    </row>
    <row r="433" spans="12:20" s="467" customFormat="1" x14ac:dyDescent="0.2">
      <c r="L433" s="630"/>
      <c r="M433" s="903"/>
      <c r="N433" s="903"/>
      <c r="O433" s="903"/>
      <c r="P433" s="903"/>
      <c r="Q433" s="903"/>
      <c r="R433" s="903"/>
      <c r="S433" s="903"/>
      <c r="T433" s="630"/>
    </row>
    <row r="434" spans="12:20" s="467" customFormat="1" x14ac:dyDescent="0.2">
      <c r="L434" s="630"/>
      <c r="M434" s="903"/>
      <c r="N434" s="903"/>
      <c r="O434" s="903"/>
      <c r="P434" s="903"/>
      <c r="Q434" s="903"/>
      <c r="R434" s="903"/>
      <c r="S434" s="903"/>
      <c r="T434" s="630"/>
    </row>
    <row r="435" spans="12:20" s="467" customFormat="1" x14ac:dyDescent="0.2">
      <c r="L435" s="630"/>
      <c r="M435" s="903"/>
      <c r="N435" s="903"/>
      <c r="O435" s="903"/>
      <c r="P435" s="903"/>
      <c r="Q435" s="903"/>
      <c r="R435" s="903"/>
      <c r="S435" s="903"/>
      <c r="T435" s="630"/>
    </row>
    <row r="436" spans="12:20" s="467" customFormat="1" x14ac:dyDescent="0.2">
      <c r="L436" s="630"/>
      <c r="M436" s="903"/>
      <c r="N436" s="903"/>
      <c r="O436" s="903"/>
      <c r="P436" s="903"/>
      <c r="Q436" s="903"/>
      <c r="R436" s="903"/>
      <c r="S436" s="903"/>
      <c r="T436" s="630"/>
    </row>
    <row r="437" spans="12:20" s="467" customFormat="1" x14ac:dyDescent="0.2">
      <c r="L437" s="630"/>
      <c r="M437" s="903"/>
      <c r="N437" s="903"/>
      <c r="O437" s="903"/>
      <c r="P437" s="903"/>
      <c r="Q437" s="903"/>
      <c r="R437" s="903"/>
      <c r="S437" s="903"/>
      <c r="T437" s="630"/>
    </row>
    <row r="438" spans="12:20" s="467" customFormat="1" x14ac:dyDescent="0.2">
      <c r="L438" s="630"/>
      <c r="M438" s="903"/>
      <c r="N438" s="903"/>
      <c r="O438" s="903"/>
      <c r="P438" s="903"/>
      <c r="Q438" s="903"/>
      <c r="R438" s="903"/>
      <c r="S438" s="903"/>
      <c r="T438" s="630"/>
    </row>
    <row r="439" spans="12:20" s="467" customFormat="1" x14ac:dyDescent="0.2">
      <c r="L439" s="630"/>
      <c r="M439" s="903"/>
      <c r="N439" s="903"/>
      <c r="O439" s="903"/>
      <c r="P439" s="903"/>
      <c r="Q439" s="903"/>
      <c r="R439" s="903"/>
      <c r="S439" s="903"/>
      <c r="T439" s="630"/>
    </row>
    <row r="440" spans="12:20" s="467" customFormat="1" x14ac:dyDescent="0.2">
      <c r="L440" s="630"/>
      <c r="M440" s="903"/>
      <c r="N440" s="903"/>
      <c r="O440" s="903"/>
      <c r="P440" s="903"/>
      <c r="Q440" s="903"/>
      <c r="R440" s="903"/>
      <c r="S440" s="903"/>
      <c r="T440" s="630"/>
    </row>
    <row r="441" spans="12:20" s="467" customFormat="1" x14ac:dyDescent="0.2">
      <c r="L441" s="630"/>
      <c r="M441" s="903"/>
      <c r="N441" s="903"/>
      <c r="O441" s="903"/>
      <c r="P441" s="903"/>
      <c r="Q441" s="903"/>
      <c r="R441" s="903"/>
      <c r="S441" s="903"/>
      <c r="T441" s="630"/>
    </row>
    <row r="442" spans="12:20" s="467" customFormat="1" x14ac:dyDescent="0.2">
      <c r="L442" s="630"/>
      <c r="M442" s="903"/>
      <c r="N442" s="903"/>
      <c r="O442" s="903"/>
      <c r="P442" s="903"/>
      <c r="Q442" s="903"/>
      <c r="R442" s="903"/>
      <c r="S442" s="903"/>
      <c r="T442" s="630"/>
    </row>
    <row r="443" spans="12:20" s="467" customFormat="1" x14ac:dyDescent="0.2">
      <c r="L443" s="630"/>
      <c r="M443" s="903"/>
      <c r="N443" s="903"/>
      <c r="O443" s="903"/>
      <c r="P443" s="903"/>
      <c r="Q443" s="903"/>
      <c r="R443" s="903"/>
      <c r="S443" s="903"/>
      <c r="T443" s="630"/>
    </row>
    <row r="444" spans="12:20" s="467" customFormat="1" x14ac:dyDescent="0.2">
      <c r="L444" s="630"/>
      <c r="M444" s="903"/>
      <c r="N444" s="903"/>
      <c r="O444" s="903"/>
      <c r="P444" s="903"/>
      <c r="Q444" s="903"/>
      <c r="R444" s="903"/>
      <c r="S444" s="903"/>
      <c r="T444" s="630"/>
    </row>
    <row r="445" spans="12:20" s="467" customFormat="1" x14ac:dyDescent="0.2">
      <c r="L445" s="630"/>
      <c r="M445" s="903"/>
      <c r="N445" s="903"/>
      <c r="O445" s="903"/>
      <c r="P445" s="903"/>
      <c r="Q445" s="903"/>
      <c r="R445" s="903"/>
      <c r="S445" s="903"/>
      <c r="T445" s="630"/>
    </row>
    <row r="446" spans="12:20" s="467" customFormat="1" x14ac:dyDescent="0.2">
      <c r="L446" s="630"/>
      <c r="M446" s="903"/>
      <c r="N446" s="903"/>
      <c r="O446" s="903"/>
      <c r="P446" s="903"/>
      <c r="Q446" s="903"/>
      <c r="R446" s="903"/>
      <c r="S446" s="903"/>
      <c r="T446" s="630"/>
    </row>
    <row r="447" spans="12:20" s="467" customFormat="1" x14ac:dyDescent="0.2">
      <c r="L447" s="630"/>
      <c r="M447" s="903"/>
      <c r="N447" s="903"/>
      <c r="O447" s="903"/>
      <c r="P447" s="903"/>
      <c r="Q447" s="903"/>
      <c r="R447" s="903"/>
      <c r="S447" s="903"/>
      <c r="T447" s="630"/>
    </row>
    <row r="448" spans="12:20" s="467" customFormat="1" x14ac:dyDescent="0.2">
      <c r="L448" s="630"/>
      <c r="M448" s="903"/>
      <c r="N448" s="903"/>
      <c r="O448" s="903"/>
      <c r="P448" s="903"/>
      <c r="Q448" s="903"/>
      <c r="R448" s="903"/>
      <c r="S448" s="903"/>
      <c r="T448" s="630"/>
    </row>
    <row r="449" spans="12:20" s="467" customFormat="1" x14ac:dyDescent="0.2">
      <c r="L449" s="630"/>
      <c r="M449" s="903"/>
      <c r="N449" s="903"/>
      <c r="O449" s="903"/>
      <c r="P449" s="903"/>
      <c r="Q449" s="903"/>
      <c r="R449" s="903"/>
      <c r="S449" s="903"/>
      <c r="T449" s="630"/>
    </row>
    <row r="450" spans="12:20" s="467" customFormat="1" x14ac:dyDescent="0.2">
      <c r="L450" s="630"/>
      <c r="M450" s="903"/>
      <c r="N450" s="903"/>
      <c r="O450" s="903"/>
      <c r="P450" s="903"/>
      <c r="Q450" s="903"/>
      <c r="R450" s="903"/>
      <c r="S450" s="903"/>
      <c r="T450" s="630"/>
    </row>
    <row r="451" spans="12:20" s="467" customFormat="1" x14ac:dyDescent="0.2">
      <c r="L451" s="630"/>
      <c r="M451" s="903"/>
      <c r="N451" s="903"/>
      <c r="O451" s="903"/>
      <c r="P451" s="903"/>
      <c r="Q451" s="903"/>
      <c r="R451" s="903"/>
      <c r="S451" s="903"/>
      <c r="T451" s="630"/>
    </row>
    <row r="452" spans="12:20" s="467" customFormat="1" x14ac:dyDescent="0.2">
      <c r="L452" s="630"/>
      <c r="M452" s="903"/>
      <c r="N452" s="903"/>
      <c r="O452" s="903"/>
      <c r="P452" s="903"/>
      <c r="Q452" s="903"/>
      <c r="R452" s="903"/>
      <c r="S452" s="903"/>
      <c r="T452" s="630"/>
    </row>
    <row r="453" spans="12:20" s="467" customFormat="1" x14ac:dyDescent="0.2">
      <c r="L453" s="630"/>
      <c r="M453" s="903"/>
      <c r="N453" s="903"/>
      <c r="O453" s="903"/>
      <c r="P453" s="903"/>
      <c r="Q453" s="903"/>
      <c r="R453" s="903"/>
      <c r="S453" s="903"/>
      <c r="T453" s="630"/>
    </row>
    <row r="454" spans="12:20" s="467" customFormat="1" x14ac:dyDescent="0.2">
      <c r="L454" s="630"/>
      <c r="M454" s="903"/>
      <c r="N454" s="903"/>
      <c r="O454" s="903"/>
      <c r="P454" s="903"/>
      <c r="Q454" s="903"/>
      <c r="R454" s="903"/>
      <c r="S454" s="903"/>
      <c r="T454" s="630"/>
    </row>
    <row r="455" spans="12:20" s="467" customFormat="1" x14ac:dyDescent="0.2">
      <c r="L455" s="630"/>
      <c r="M455" s="903"/>
      <c r="N455" s="903"/>
      <c r="O455" s="903"/>
      <c r="P455" s="903"/>
      <c r="Q455" s="903"/>
      <c r="R455" s="903"/>
      <c r="S455" s="903"/>
      <c r="T455" s="630"/>
    </row>
    <row r="456" spans="12:20" s="467" customFormat="1" x14ac:dyDescent="0.2">
      <c r="L456" s="630"/>
      <c r="M456" s="903"/>
      <c r="N456" s="903"/>
      <c r="O456" s="903"/>
      <c r="P456" s="903"/>
      <c r="Q456" s="903"/>
      <c r="R456" s="903"/>
      <c r="S456" s="903"/>
      <c r="T456" s="630"/>
    </row>
    <row r="457" spans="12:20" s="467" customFormat="1" x14ac:dyDescent="0.2">
      <c r="L457" s="630"/>
      <c r="M457" s="903"/>
      <c r="N457" s="903"/>
      <c r="O457" s="903"/>
      <c r="P457" s="903"/>
      <c r="Q457" s="903"/>
      <c r="R457" s="903"/>
      <c r="S457" s="903"/>
      <c r="T457" s="630"/>
    </row>
    <row r="458" spans="12:20" s="467" customFormat="1" x14ac:dyDescent="0.2">
      <c r="L458" s="630"/>
      <c r="M458" s="903"/>
      <c r="N458" s="903"/>
      <c r="O458" s="903"/>
      <c r="P458" s="903"/>
      <c r="Q458" s="903"/>
      <c r="R458" s="903"/>
      <c r="S458" s="903"/>
      <c r="T458" s="630"/>
    </row>
    <row r="459" spans="12:20" s="467" customFormat="1" x14ac:dyDescent="0.2">
      <c r="L459" s="630"/>
      <c r="M459" s="903"/>
      <c r="N459" s="903"/>
      <c r="O459" s="903"/>
      <c r="P459" s="903"/>
      <c r="Q459" s="903"/>
      <c r="R459" s="903"/>
      <c r="S459" s="903"/>
      <c r="T459" s="630"/>
    </row>
    <row r="460" spans="12:20" s="467" customFormat="1" x14ac:dyDescent="0.2">
      <c r="L460" s="630"/>
      <c r="M460" s="903"/>
      <c r="N460" s="903"/>
      <c r="O460" s="903"/>
      <c r="P460" s="903"/>
      <c r="Q460" s="903"/>
      <c r="R460" s="903"/>
      <c r="S460" s="903"/>
      <c r="T460" s="630"/>
    </row>
    <row r="461" spans="12:20" s="467" customFormat="1" x14ac:dyDescent="0.2">
      <c r="L461" s="630"/>
      <c r="M461" s="903"/>
      <c r="N461" s="903"/>
      <c r="O461" s="903"/>
      <c r="P461" s="903"/>
      <c r="Q461" s="903"/>
      <c r="R461" s="903"/>
      <c r="S461" s="903"/>
      <c r="T461" s="630"/>
    </row>
    <row r="462" spans="12:20" s="467" customFormat="1" x14ac:dyDescent="0.2">
      <c r="L462" s="630"/>
      <c r="M462" s="903"/>
      <c r="N462" s="903"/>
      <c r="O462" s="903"/>
      <c r="P462" s="903"/>
      <c r="Q462" s="903"/>
      <c r="R462" s="903"/>
      <c r="S462" s="903"/>
      <c r="T462" s="630"/>
    </row>
    <row r="463" spans="12:20" s="467" customFormat="1" x14ac:dyDescent="0.2">
      <c r="L463" s="630"/>
      <c r="M463" s="903"/>
      <c r="N463" s="903"/>
      <c r="O463" s="903"/>
      <c r="P463" s="903"/>
      <c r="Q463" s="903"/>
      <c r="R463" s="903"/>
      <c r="S463" s="903"/>
      <c r="T463" s="630"/>
    </row>
    <row r="464" spans="12:20" s="467" customFormat="1" x14ac:dyDescent="0.2">
      <c r="L464" s="630"/>
      <c r="M464" s="903"/>
      <c r="N464" s="903"/>
      <c r="O464" s="903"/>
      <c r="P464" s="903"/>
      <c r="Q464" s="903"/>
      <c r="R464" s="903"/>
      <c r="S464" s="903"/>
      <c r="T464" s="630"/>
    </row>
    <row r="465" spans="12:20" s="467" customFormat="1" x14ac:dyDescent="0.2">
      <c r="L465" s="630"/>
      <c r="M465" s="903"/>
      <c r="N465" s="903"/>
      <c r="O465" s="903"/>
      <c r="P465" s="903"/>
      <c r="Q465" s="903"/>
      <c r="R465" s="903"/>
      <c r="S465" s="903"/>
      <c r="T465" s="630"/>
    </row>
    <row r="466" spans="12:20" s="467" customFormat="1" x14ac:dyDescent="0.2">
      <c r="L466" s="630"/>
      <c r="M466" s="903"/>
      <c r="N466" s="903"/>
      <c r="O466" s="903"/>
      <c r="P466" s="903"/>
      <c r="Q466" s="903"/>
      <c r="R466" s="903"/>
      <c r="S466" s="903"/>
      <c r="T466" s="630"/>
    </row>
    <row r="467" spans="12:20" s="467" customFormat="1" x14ac:dyDescent="0.2">
      <c r="L467" s="630"/>
      <c r="M467" s="903"/>
      <c r="N467" s="903"/>
      <c r="O467" s="903"/>
      <c r="P467" s="903"/>
      <c r="Q467" s="903"/>
      <c r="R467" s="903"/>
      <c r="S467" s="903"/>
      <c r="T467" s="630"/>
    </row>
    <row r="468" spans="12:20" s="467" customFormat="1" x14ac:dyDescent="0.2">
      <c r="L468" s="630"/>
      <c r="M468" s="903"/>
      <c r="N468" s="903"/>
      <c r="O468" s="903"/>
      <c r="P468" s="903"/>
      <c r="Q468" s="903"/>
      <c r="R468" s="903"/>
      <c r="S468" s="903"/>
      <c r="T468" s="630"/>
    </row>
    <row r="469" spans="12:20" s="467" customFormat="1" x14ac:dyDescent="0.2">
      <c r="L469" s="630"/>
      <c r="M469" s="903"/>
      <c r="N469" s="903"/>
      <c r="O469" s="903"/>
      <c r="P469" s="903"/>
      <c r="Q469" s="903"/>
      <c r="R469" s="903"/>
      <c r="S469" s="903"/>
      <c r="T469" s="630"/>
    </row>
    <row r="470" spans="12:20" s="467" customFormat="1" x14ac:dyDescent="0.2">
      <c r="L470" s="630"/>
      <c r="M470" s="903"/>
      <c r="N470" s="903"/>
      <c r="O470" s="903"/>
      <c r="P470" s="903"/>
      <c r="Q470" s="903"/>
      <c r="R470" s="903"/>
      <c r="S470" s="903"/>
      <c r="T470" s="630"/>
    </row>
    <row r="471" spans="12:20" s="467" customFormat="1" x14ac:dyDescent="0.2">
      <c r="L471" s="630"/>
      <c r="M471" s="903"/>
      <c r="N471" s="903"/>
      <c r="O471" s="903"/>
      <c r="P471" s="903"/>
      <c r="Q471" s="903"/>
      <c r="R471" s="903"/>
      <c r="S471" s="903"/>
      <c r="T471" s="630"/>
    </row>
    <row r="472" spans="12:20" s="467" customFormat="1" x14ac:dyDescent="0.2">
      <c r="L472" s="630"/>
      <c r="M472" s="903"/>
      <c r="N472" s="903"/>
      <c r="O472" s="903"/>
      <c r="P472" s="903"/>
      <c r="Q472" s="903"/>
      <c r="R472" s="903"/>
      <c r="S472" s="903"/>
      <c r="T472" s="630"/>
    </row>
    <row r="473" spans="12:20" s="467" customFormat="1" x14ac:dyDescent="0.2">
      <c r="L473" s="630"/>
      <c r="M473" s="903"/>
      <c r="N473" s="903"/>
      <c r="O473" s="903"/>
      <c r="P473" s="903"/>
      <c r="Q473" s="903"/>
      <c r="R473" s="903"/>
      <c r="S473" s="903"/>
      <c r="T473" s="630"/>
    </row>
    <row r="474" spans="12:20" s="467" customFormat="1" x14ac:dyDescent="0.2">
      <c r="L474" s="630"/>
      <c r="M474" s="903"/>
      <c r="N474" s="903"/>
      <c r="O474" s="903"/>
      <c r="P474" s="903"/>
      <c r="Q474" s="903"/>
      <c r="R474" s="903"/>
      <c r="S474" s="903"/>
      <c r="T474" s="630"/>
    </row>
    <row r="475" spans="12:20" s="467" customFormat="1" x14ac:dyDescent="0.2">
      <c r="L475" s="630"/>
      <c r="M475" s="903"/>
      <c r="N475" s="903"/>
      <c r="O475" s="903"/>
      <c r="P475" s="903"/>
      <c r="Q475" s="903"/>
      <c r="R475" s="903"/>
      <c r="S475" s="903"/>
      <c r="T475" s="630"/>
    </row>
    <row r="476" spans="12:20" s="467" customFormat="1" x14ac:dyDescent="0.2">
      <c r="L476" s="630"/>
      <c r="M476" s="903"/>
      <c r="N476" s="903"/>
      <c r="O476" s="903"/>
      <c r="P476" s="903"/>
      <c r="Q476" s="903"/>
      <c r="R476" s="903"/>
      <c r="S476" s="903"/>
      <c r="T476" s="630"/>
    </row>
    <row r="477" spans="12:20" s="467" customFormat="1" x14ac:dyDescent="0.2">
      <c r="L477" s="630"/>
      <c r="M477" s="903"/>
      <c r="N477" s="903"/>
      <c r="O477" s="903"/>
      <c r="P477" s="903"/>
      <c r="Q477" s="903"/>
      <c r="R477" s="903"/>
      <c r="S477" s="903"/>
      <c r="T477" s="630"/>
    </row>
    <row r="478" spans="12:20" s="467" customFormat="1" x14ac:dyDescent="0.2">
      <c r="L478" s="630"/>
      <c r="M478" s="903"/>
      <c r="N478" s="903"/>
      <c r="O478" s="903"/>
      <c r="P478" s="903"/>
      <c r="Q478" s="903"/>
      <c r="R478" s="903"/>
      <c r="S478" s="903"/>
      <c r="T478" s="630"/>
    </row>
    <row r="479" spans="12:20" s="467" customFormat="1" x14ac:dyDescent="0.2">
      <c r="L479" s="630"/>
      <c r="M479" s="903"/>
      <c r="N479" s="903"/>
      <c r="O479" s="903"/>
      <c r="P479" s="903"/>
      <c r="Q479" s="903"/>
      <c r="R479" s="903"/>
      <c r="S479" s="903"/>
      <c r="T479" s="630"/>
    </row>
    <row r="480" spans="12:20" s="467" customFormat="1" x14ac:dyDescent="0.2">
      <c r="L480" s="630"/>
      <c r="M480" s="903"/>
      <c r="N480" s="903"/>
      <c r="O480" s="903"/>
      <c r="P480" s="903"/>
      <c r="Q480" s="903"/>
      <c r="R480" s="903"/>
      <c r="S480" s="903"/>
      <c r="T480" s="630"/>
    </row>
    <row r="481" spans="12:20" s="467" customFormat="1" x14ac:dyDescent="0.2">
      <c r="L481" s="630"/>
      <c r="M481" s="903"/>
      <c r="N481" s="903"/>
      <c r="O481" s="903"/>
      <c r="P481" s="903"/>
      <c r="Q481" s="903"/>
      <c r="R481" s="903"/>
      <c r="S481" s="903"/>
      <c r="T481" s="630"/>
    </row>
    <row r="482" spans="12:20" s="467" customFormat="1" x14ac:dyDescent="0.2">
      <c r="L482" s="630"/>
      <c r="M482" s="903"/>
      <c r="N482" s="903"/>
      <c r="O482" s="903"/>
      <c r="P482" s="903"/>
      <c r="Q482" s="903"/>
      <c r="R482" s="903"/>
      <c r="S482" s="903"/>
      <c r="T482" s="630"/>
    </row>
    <row r="483" spans="12:20" s="467" customFormat="1" x14ac:dyDescent="0.2">
      <c r="L483" s="630"/>
      <c r="M483" s="903"/>
      <c r="N483" s="903"/>
      <c r="O483" s="903"/>
      <c r="P483" s="903"/>
      <c r="Q483" s="903"/>
      <c r="R483" s="903"/>
      <c r="S483" s="903"/>
      <c r="T483" s="630"/>
    </row>
    <row r="484" spans="12:20" s="467" customFormat="1" x14ac:dyDescent="0.2">
      <c r="L484" s="630"/>
      <c r="M484" s="903"/>
      <c r="N484" s="903"/>
      <c r="O484" s="903"/>
      <c r="P484" s="903"/>
      <c r="Q484" s="903"/>
      <c r="R484" s="903"/>
      <c r="S484" s="903"/>
      <c r="T484" s="630"/>
    </row>
    <row r="485" spans="12:20" s="467" customFormat="1" x14ac:dyDescent="0.2">
      <c r="L485" s="630"/>
      <c r="M485" s="903"/>
      <c r="N485" s="903"/>
      <c r="O485" s="903"/>
      <c r="P485" s="903"/>
      <c r="Q485" s="903"/>
      <c r="R485" s="903"/>
      <c r="S485" s="903"/>
      <c r="T485" s="630"/>
    </row>
    <row r="486" spans="12:20" s="467" customFormat="1" x14ac:dyDescent="0.2">
      <c r="L486" s="630"/>
      <c r="M486" s="903"/>
      <c r="N486" s="903"/>
      <c r="O486" s="903"/>
      <c r="P486" s="903"/>
      <c r="Q486" s="903"/>
      <c r="R486" s="903"/>
      <c r="S486" s="903"/>
      <c r="T486" s="630"/>
    </row>
    <row r="487" spans="12:20" s="467" customFormat="1" x14ac:dyDescent="0.2">
      <c r="L487" s="630"/>
      <c r="M487" s="903"/>
      <c r="N487" s="903"/>
      <c r="O487" s="903"/>
      <c r="P487" s="903"/>
      <c r="Q487" s="903"/>
      <c r="R487" s="903"/>
      <c r="S487" s="903"/>
      <c r="T487" s="630"/>
    </row>
    <row r="488" spans="12:20" s="467" customFormat="1" x14ac:dyDescent="0.2">
      <c r="L488" s="630"/>
      <c r="M488" s="903"/>
      <c r="N488" s="903"/>
      <c r="O488" s="903"/>
      <c r="P488" s="903"/>
      <c r="Q488" s="903"/>
      <c r="R488" s="903"/>
      <c r="S488" s="903"/>
      <c r="T488" s="630"/>
    </row>
    <row r="489" spans="12:20" s="467" customFormat="1" x14ac:dyDescent="0.2">
      <c r="L489" s="630"/>
      <c r="M489" s="903"/>
      <c r="N489" s="903"/>
      <c r="O489" s="903"/>
      <c r="P489" s="903"/>
      <c r="Q489" s="903"/>
      <c r="R489" s="903"/>
      <c r="S489" s="903"/>
      <c r="T489" s="630"/>
    </row>
    <row r="490" spans="12:20" s="467" customFormat="1" x14ac:dyDescent="0.2">
      <c r="L490" s="630"/>
      <c r="M490" s="903"/>
      <c r="N490" s="903"/>
      <c r="O490" s="903"/>
      <c r="P490" s="903"/>
      <c r="Q490" s="903"/>
      <c r="R490" s="903"/>
      <c r="S490" s="903"/>
      <c r="T490" s="630"/>
    </row>
    <row r="491" spans="12:20" s="467" customFormat="1" x14ac:dyDescent="0.2">
      <c r="L491" s="630"/>
      <c r="M491" s="903"/>
      <c r="N491" s="903"/>
      <c r="O491" s="903"/>
      <c r="P491" s="903"/>
      <c r="Q491" s="903"/>
      <c r="R491" s="903"/>
      <c r="S491" s="903"/>
      <c r="T491" s="630"/>
    </row>
    <row r="492" spans="12:20" s="467" customFormat="1" x14ac:dyDescent="0.2">
      <c r="L492" s="630"/>
      <c r="M492" s="903"/>
      <c r="N492" s="903"/>
      <c r="O492" s="903"/>
      <c r="P492" s="903"/>
      <c r="Q492" s="903"/>
      <c r="R492" s="903"/>
      <c r="S492" s="903"/>
      <c r="T492" s="630"/>
    </row>
    <row r="493" spans="12:20" s="467" customFormat="1" x14ac:dyDescent="0.2">
      <c r="L493" s="630"/>
      <c r="M493" s="903"/>
      <c r="N493" s="903"/>
      <c r="O493" s="903"/>
      <c r="P493" s="903"/>
      <c r="Q493" s="903"/>
      <c r="R493" s="903"/>
      <c r="S493" s="903"/>
      <c r="T493" s="630"/>
    </row>
    <row r="494" spans="12:20" s="467" customFormat="1" x14ac:dyDescent="0.2">
      <c r="L494" s="630"/>
      <c r="M494" s="903"/>
      <c r="N494" s="903"/>
      <c r="O494" s="903"/>
      <c r="P494" s="903"/>
      <c r="Q494" s="903"/>
      <c r="R494" s="903"/>
      <c r="S494" s="903"/>
      <c r="T494" s="630"/>
    </row>
    <row r="495" spans="12:20" s="467" customFormat="1" x14ac:dyDescent="0.2">
      <c r="L495" s="630"/>
      <c r="M495" s="903"/>
      <c r="N495" s="903"/>
      <c r="O495" s="903"/>
      <c r="P495" s="903"/>
      <c r="Q495" s="903"/>
      <c r="R495" s="903"/>
      <c r="S495" s="903"/>
      <c r="T495" s="630"/>
    </row>
    <row r="496" spans="12:20" s="467" customFormat="1" x14ac:dyDescent="0.2">
      <c r="L496" s="630"/>
      <c r="M496" s="903"/>
      <c r="N496" s="903"/>
      <c r="O496" s="903"/>
      <c r="P496" s="903"/>
      <c r="Q496" s="903"/>
      <c r="R496" s="903"/>
      <c r="S496" s="903"/>
      <c r="T496" s="630"/>
    </row>
    <row r="497" spans="12:20" s="467" customFormat="1" x14ac:dyDescent="0.2">
      <c r="L497" s="630"/>
      <c r="M497" s="903"/>
      <c r="N497" s="903"/>
      <c r="O497" s="903"/>
      <c r="P497" s="903"/>
      <c r="Q497" s="903"/>
      <c r="R497" s="903"/>
      <c r="S497" s="903"/>
      <c r="T497" s="630"/>
    </row>
    <row r="498" spans="12:20" s="467" customFormat="1" x14ac:dyDescent="0.2">
      <c r="L498" s="630"/>
      <c r="M498" s="903"/>
      <c r="N498" s="903"/>
      <c r="O498" s="903"/>
      <c r="P498" s="903"/>
      <c r="Q498" s="903"/>
      <c r="R498" s="903"/>
      <c r="S498" s="903"/>
      <c r="T498" s="630"/>
    </row>
    <row r="499" spans="12:20" s="467" customFormat="1" x14ac:dyDescent="0.2">
      <c r="L499" s="630"/>
      <c r="M499" s="903"/>
      <c r="N499" s="903"/>
      <c r="O499" s="903"/>
      <c r="P499" s="903"/>
      <c r="Q499" s="903"/>
      <c r="R499" s="903"/>
      <c r="S499" s="903"/>
      <c r="T499" s="630"/>
    </row>
    <row r="500" spans="12:20" s="467" customFormat="1" x14ac:dyDescent="0.2">
      <c r="L500" s="630"/>
      <c r="M500" s="903"/>
      <c r="N500" s="903"/>
      <c r="O500" s="903"/>
      <c r="P500" s="903"/>
      <c r="Q500" s="903"/>
      <c r="R500" s="903"/>
      <c r="S500" s="903"/>
      <c r="T500" s="630"/>
    </row>
    <row r="501" spans="12:20" s="467" customFormat="1" x14ac:dyDescent="0.2">
      <c r="L501" s="630"/>
      <c r="M501" s="903"/>
      <c r="N501" s="903"/>
      <c r="O501" s="903"/>
      <c r="P501" s="903"/>
      <c r="Q501" s="903"/>
      <c r="R501" s="903"/>
      <c r="S501" s="903"/>
      <c r="T501" s="630"/>
    </row>
    <row r="502" spans="12:20" s="467" customFormat="1" x14ac:dyDescent="0.2">
      <c r="L502" s="630"/>
      <c r="M502" s="903"/>
      <c r="N502" s="903"/>
      <c r="O502" s="903"/>
      <c r="P502" s="903"/>
      <c r="Q502" s="903"/>
      <c r="R502" s="903"/>
      <c r="S502" s="903"/>
      <c r="T502" s="630"/>
    </row>
    <row r="503" spans="12:20" s="467" customFormat="1" x14ac:dyDescent="0.2">
      <c r="L503" s="630"/>
      <c r="M503" s="903"/>
      <c r="N503" s="903"/>
      <c r="O503" s="903"/>
      <c r="P503" s="903"/>
      <c r="Q503" s="903"/>
      <c r="R503" s="903"/>
      <c r="S503" s="903"/>
      <c r="T503" s="630"/>
    </row>
    <row r="504" spans="12:20" s="467" customFormat="1" x14ac:dyDescent="0.2">
      <c r="L504" s="630"/>
      <c r="M504" s="903"/>
      <c r="N504" s="903"/>
      <c r="O504" s="903"/>
      <c r="P504" s="903"/>
      <c r="Q504" s="903"/>
      <c r="R504" s="903"/>
      <c r="S504" s="903"/>
      <c r="T504" s="630"/>
    </row>
    <row r="505" spans="12:20" s="467" customFormat="1" x14ac:dyDescent="0.2">
      <c r="L505" s="630"/>
      <c r="M505" s="903"/>
      <c r="N505" s="903"/>
      <c r="O505" s="903"/>
      <c r="P505" s="903"/>
      <c r="Q505" s="903"/>
      <c r="R505" s="903"/>
      <c r="S505" s="903"/>
      <c r="T505" s="630"/>
    </row>
    <row r="506" spans="12:20" s="467" customFormat="1" x14ac:dyDescent="0.2">
      <c r="L506" s="630"/>
      <c r="M506" s="903"/>
      <c r="N506" s="903"/>
      <c r="O506" s="903"/>
      <c r="P506" s="903"/>
      <c r="Q506" s="903"/>
      <c r="R506" s="903"/>
      <c r="S506" s="903"/>
      <c r="T506" s="630"/>
    </row>
    <row r="507" spans="12:20" s="467" customFormat="1" x14ac:dyDescent="0.2">
      <c r="L507" s="630"/>
      <c r="M507" s="903"/>
      <c r="N507" s="903"/>
      <c r="O507" s="903"/>
      <c r="P507" s="903"/>
      <c r="Q507" s="903"/>
      <c r="R507" s="903"/>
      <c r="S507" s="903"/>
      <c r="T507" s="630"/>
    </row>
    <row r="508" spans="12:20" s="467" customFormat="1" x14ac:dyDescent="0.2">
      <c r="L508" s="630"/>
      <c r="M508" s="903"/>
      <c r="N508" s="903"/>
      <c r="O508" s="903"/>
      <c r="P508" s="903"/>
      <c r="Q508" s="903"/>
      <c r="R508" s="903"/>
      <c r="S508" s="903"/>
      <c r="T508" s="630"/>
    </row>
    <row r="509" spans="12:20" s="467" customFormat="1" x14ac:dyDescent="0.2">
      <c r="L509" s="630"/>
      <c r="M509" s="903"/>
      <c r="N509" s="903"/>
      <c r="O509" s="903"/>
      <c r="P509" s="903"/>
      <c r="Q509" s="903"/>
      <c r="R509" s="903"/>
      <c r="S509" s="903"/>
      <c r="T509" s="630"/>
    </row>
    <row r="510" spans="12:20" s="467" customFormat="1" x14ac:dyDescent="0.2">
      <c r="L510" s="630"/>
      <c r="M510" s="903"/>
      <c r="N510" s="903"/>
      <c r="O510" s="903"/>
      <c r="P510" s="903"/>
      <c r="Q510" s="903"/>
      <c r="R510" s="903"/>
      <c r="S510" s="903"/>
      <c r="T510" s="630"/>
    </row>
    <row r="511" spans="12:20" s="467" customFormat="1" x14ac:dyDescent="0.2">
      <c r="L511" s="630"/>
      <c r="M511" s="903"/>
      <c r="N511" s="903"/>
      <c r="O511" s="903"/>
      <c r="P511" s="903"/>
      <c r="Q511" s="903"/>
      <c r="R511" s="903"/>
      <c r="S511" s="903"/>
      <c r="T511" s="630"/>
    </row>
    <row r="512" spans="12:20" s="467" customFormat="1" x14ac:dyDescent="0.2">
      <c r="L512" s="630"/>
      <c r="M512" s="903"/>
      <c r="N512" s="903"/>
      <c r="O512" s="903"/>
      <c r="P512" s="903"/>
      <c r="Q512" s="903"/>
      <c r="R512" s="903"/>
      <c r="S512" s="903"/>
      <c r="T512" s="630"/>
    </row>
    <row r="513" spans="12:20" s="467" customFormat="1" x14ac:dyDescent="0.2">
      <c r="L513" s="630"/>
      <c r="M513" s="903"/>
      <c r="N513" s="903"/>
      <c r="O513" s="903"/>
      <c r="P513" s="903"/>
      <c r="Q513" s="903"/>
      <c r="R513" s="903"/>
      <c r="S513" s="903"/>
      <c r="T513" s="630"/>
    </row>
    <row r="514" spans="12:20" s="467" customFormat="1" x14ac:dyDescent="0.2">
      <c r="L514" s="630"/>
      <c r="M514" s="903"/>
      <c r="N514" s="903"/>
      <c r="O514" s="903"/>
      <c r="P514" s="903"/>
      <c r="Q514" s="903"/>
      <c r="R514" s="903"/>
      <c r="S514" s="903"/>
      <c r="T514" s="630"/>
    </row>
    <row r="515" spans="12:20" s="467" customFormat="1" x14ac:dyDescent="0.2">
      <c r="L515" s="630"/>
      <c r="M515" s="903"/>
      <c r="N515" s="903"/>
      <c r="O515" s="903"/>
      <c r="P515" s="903"/>
      <c r="Q515" s="903"/>
      <c r="R515" s="903"/>
      <c r="S515" s="903"/>
      <c r="T515" s="630"/>
    </row>
    <row r="516" spans="12:20" s="467" customFormat="1" x14ac:dyDescent="0.2">
      <c r="L516" s="630"/>
      <c r="M516" s="903"/>
      <c r="N516" s="903"/>
      <c r="O516" s="903"/>
      <c r="P516" s="903"/>
      <c r="Q516" s="903"/>
      <c r="R516" s="903"/>
      <c r="S516" s="903"/>
      <c r="T516" s="630"/>
    </row>
    <row r="517" spans="12:20" s="467" customFormat="1" x14ac:dyDescent="0.2">
      <c r="L517" s="630"/>
      <c r="M517" s="903"/>
      <c r="N517" s="903"/>
      <c r="O517" s="903"/>
      <c r="P517" s="903"/>
      <c r="Q517" s="903"/>
      <c r="R517" s="903"/>
      <c r="S517" s="903"/>
      <c r="T517" s="630"/>
    </row>
    <row r="518" spans="12:20" s="467" customFormat="1" x14ac:dyDescent="0.2">
      <c r="L518" s="630"/>
      <c r="M518" s="903"/>
      <c r="N518" s="903"/>
      <c r="O518" s="903"/>
      <c r="P518" s="903"/>
      <c r="Q518" s="903"/>
      <c r="R518" s="903"/>
      <c r="S518" s="903"/>
      <c r="T518" s="630"/>
    </row>
    <row r="519" spans="12:20" s="467" customFormat="1" x14ac:dyDescent="0.2">
      <c r="L519" s="630"/>
      <c r="M519" s="903"/>
      <c r="N519" s="903"/>
      <c r="O519" s="903"/>
      <c r="P519" s="903"/>
      <c r="Q519" s="903"/>
      <c r="R519" s="903"/>
      <c r="S519" s="903"/>
      <c r="T519" s="630"/>
    </row>
    <row r="520" spans="12:20" s="467" customFormat="1" x14ac:dyDescent="0.2">
      <c r="L520" s="630"/>
      <c r="M520" s="903"/>
      <c r="N520" s="903"/>
      <c r="O520" s="903"/>
      <c r="P520" s="903"/>
      <c r="Q520" s="903"/>
      <c r="R520" s="903"/>
      <c r="S520" s="903"/>
      <c r="T520" s="630"/>
    </row>
    <row r="521" spans="12:20" s="467" customFormat="1" x14ac:dyDescent="0.2">
      <c r="L521" s="630"/>
      <c r="M521" s="903"/>
      <c r="N521" s="903"/>
      <c r="O521" s="903"/>
      <c r="P521" s="903"/>
      <c r="Q521" s="903"/>
      <c r="R521" s="903"/>
      <c r="S521" s="903"/>
      <c r="T521" s="630"/>
    </row>
    <row r="522" spans="12:20" s="467" customFormat="1" x14ac:dyDescent="0.2">
      <c r="L522" s="630"/>
      <c r="M522" s="903"/>
      <c r="N522" s="903"/>
      <c r="O522" s="903"/>
      <c r="P522" s="903"/>
      <c r="Q522" s="903"/>
      <c r="R522" s="903"/>
      <c r="S522" s="903"/>
      <c r="T522" s="630"/>
    </row>
    <row r="523" spans="12:20" s="467" customFormat="1" x14ac:dyDescent="0.2">
      <c r="L523" s="630"/>
      <c r="M523" s="903"/>
      <c r="N523" s="903"/>
      <c r="O523" s="903"/>
      <c r="P523" s="903"/>
      <c r="Q523" s="903"/>
      <c r="R523" s="903"/>
      <c r="S523" s="903"/>
      <c r="T523" s="630"/>
    </row>
    <row r="524" spans="12:20" s="467" customFormat="1" x14ac:dyDescent="0.2">
      <c r="L524" s="630"/>
      <c r="M524" s="903"/>
      <c r="N524" s="903"/>
      <c r="O524" s="903"/>
      <c r="P524" s="903"/>
      <c r="Q524" s="903"/>
      <c r="R524" s="903"/>
      <c r="S524" s="903"/>
      <c r="T524" s="630"/>
    </row>
    <row r="525" spans="12:20" s="467" customFormat="1" x14ac:dyDescent="0.2">
      <c r="L525" s="630"/>
      <c r="M525" s="903"/>
      <c r="N525" s="903"/>
      <c r="O525" s="903"/>
      <c r="P525" s="903"/>
      <c r="Q525" s="903"/>
      <c r="R525" s="903"/>
      <c r="S525" s="903"/>
      <c r="T525" s="630"/>
    </row>
    <row r="526" spans="12:20" s="467" customFormat="1" x14ac:dyDescent="0.2">
      <c r="L526" s="630"/>
      <c r="M526" s="903"/>
      <c r="N526" s="903"/>
      <c r="O526" s="903"/>
      <c r="P526" s="903"/>
      <c r="Q526" s="903"/>
      <c r="R526" s="903"/>
      <c r="S526" s="903"/>
      <c r="T526" s="630"/>
    </row>
    <row r="527" spans="12:20" s="467" customFormat="1" x14ac:dyDescent="0.2">
      <c r="L527" s="630"/>
      <c r="M527" s="903"/>
      <c r="N527" s="903"/>
      <c r="O527" s="903"/>
      <c r="P527" s="903"/>
      <c r="Q527" s="903"/>
      <c r="R527" s="903"/>
      <c r="S527" s="903"/>
      <c r="T527" s="630"/>
    </row>
    <row r="528" spans="12:20" s="467" customFormat="1" x14ac:dyDescent="0.2">
      <c r="L528" s="630"/>
      <c r="M528" s="903"/>
      <c r="N528" s="903"/>
      <c r="O528" s="903"/>
      <c r="P528" s="903"/>
      <c r="Q528" s="903"/>
      <c r="R528" s="903"/>
      <c r="S528" s="903"/>
      <c r="T528" s="630"/>
    </row>
    <row r="529" spans="12:20" s="467" customFormat="1" x14ac:dyDescent="0.2">
      <c r="L529" s="630"/>
      <c r="M529" s="903"/>
      <c r="N529" s="903"/>
      <c r="O529" s="903"/>
      <c r="P529" s="903"/>
      <c r="Q529" s="903"/>
      <c r="R529" s="903"/>
      <c r="S529" s="903"/>
      <c r="T529" s="630"/>
    </row>
    <row r="530" spans="12:20" s="467" customFormat="1" x14ac:dyDescent="0.2">
      <c r="L530" s="630"/>
      <c r="M530" s="903"/>
      <c r="N530" s="903"/>
      <c r="O530" s="903"/>
      <c r="P530" s="903"/>
      <c r="Q530" s="903"/>
      <c r="R530" s="903"/>
      <c r="S530" s="903"/>
      <c r="T530" s="630"/>
    </row>
    <row r="531" spans="12:20" s="467" customFormat="1" x14ac:dyDescent="0.2">
      <c r="L531" s="630"/>
      <c r="M531" s="903"/>
      <c r="N531" s="903"/>
      <c r="O531" s="903"/>
      <c r="P531" s="903"/>
      <c r="Q531" s="903"/>
      <c r="R531" s="903"/>
      <c r="S531" s="903"/>
      <c r="T531" s="630"/>
    </row>
    <row r="532" spans="12:20" s="467" customFormat="1" x14ac:dyDescent="0.2">
      <c r="L532" s="630"/>
      <c r="M532" s="903"/>
      <c r="N532" s="903"/>
      <c r="O532" s="903"/>
      <c r="P532" s="903"/>
      <c r="Q532" s="903"/>
      <c r="R532" s="903"/>
      <c r="S532" s="903"/>
      <c r="T532" s="630"/>
    </row>
    <row r="533" spans="12:20" s="467" customFormat="1" x14ac:dyDescent="0.2">
      <c r="L533" s="630"/>
      <c r="M533" s="903"/>
      <c r="N533" s="903"/>
      <c r="O533" s="903"/>
      <c r="P533" s="903"/>
      <c r="Q533" s="903"/>
      <c r="R533" s="903"/>
      <c r="S533" s="903"/>
      <c r="T533" s="630"/>
    </row>
  </sheetData>
  <mergeCells count="20">
    <mergeCell ref="A9:B12"/>
    <mergeCell ref="C36:AA36"/>
    <mergeCell ref="AD8:AF8"/>
    <mergeCell ref="T9:AA9"/>
    <mergeCell ref="AB9:AF9"/>
    <mergeCell ref="AB10:AB11"/>
    <mergeCell ref="C9:C12"/>
    <mergeCell ref="C38:AA38"/>
    <mergeCell ref="Z1:AA1"/>
    <mergeCell ref="L10:L12"/>
    <mergeCell ref="D13:K13"/>
    <mergeCell ref="L13:S13"/>
    <mergeCell ref="T10:T12"/>
    <mergeCell ref="T13:AA13"/>
    <mergeCell ref="M10:S10"/>
    <mergeCell ref="U10:AA10"/>
    <mergeCell ref="L9:S9"/>
    <mergeCell ref="D9:K9"/>
    <mergeCell ref="D10:D11"/>
    <mergeCell ref="E10:K10"/>
  </mergeCells>
  <pageMargins left="0.6692913385826772" right="0.39370078740157483" top="0.47244094488188981" bottom="0.98425196850393704" header="0.51181102362204722" footer="0.51181102362204722"/>
  <pageSetup paperSize="9" scale="52" firstPageNumber="94" orientation="landscape" useFirstPageNumber="1" r:id="rId1"/>
  <headerFooter alignWithMargins="0">
    <oddFooter>&amp;L&amp;"-,Kurzíva"Zastupitelstvo Olomouckého kraje 11.12.2023
2.1. - Rozpočet Olomouckého kraje na rok 2024 - návrh rozpočtu
Příloha č. 3c): Příspěvkové organizace zřizované&amp;R&amp;"-,Kurzíva"Strana &amp;P (Celkem 216)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BB1140"/>
  <sheetViews>
    <sheetView view="pageBreakPreview" zoomScale="90" zoomScaleNormal="100" zoomScaleSheetLayoutView="90" workbookViewId="0">
      <selection activeCell="Z15" sqref="Z15"/>
    </sheetView>
  </sheetViews>
  <sheetFormatPr defaultRowHeight="12.75" x14ac:dyDescent="0.2"/>
  <cols>
    <col min="1" max="1" width="14.140625" style="1" customWidth="1"/>
    <col min="2" max="2" width="7" style="1" customWidth="1"/>
    <col min="3" max="3" width="62.85546875" style="1" customWidth="1"/>
    <col min="4" max="4" width="15.28515625" style="1" customWidth="1"/>
    <col min="5" max="5" width="10.85546875" style="1" customWidth="1"/>
    <col min="6" max="11" width="11.7109375" style="1" customWidth="1"/>
    <col min="12" max="19" width="11.7109375" style="1" hidden="1" customWidth="1"/>
    <col min="20" max="20" width="16.140625" style="1" customWidth="1"/>
    <col min="21" max="21" width="11.7109375" style="1" customWidth="1"/>
    <col min="22" max="22" width="13.42578125" style="1" customWidth="1"/>
    <col min="23" max="27" width="11.7109375" style="1" customWidth="1"/>
    <col min="28" max="54" width="9.140625" style="467"/>
    <col min="55" max="202" width="9.140625" style="1"/>
    <col min="203" max="203" width="10.28515625" style="1" customWidth="1"/>
    <col min="204" max="204" width="7" style="1" customWidth="1"/>
    <col min="205" max="205" width="15.85546875" style="1" customWidth="1"/>
    <col min="206" max="206" width="45.7109375" style="1" customWidth="1"/>
    <col min="207" max="207" width="13" style="1" customWidth="1"/>
    <col min="208" max="208" width="11" style="1" customWidth="1"/>
    <col min="209" max="209" width="11.140625" style="1" customWidth="1"/>
    <col min="210" max="210" width="11" style="1" customWidth="1"/>
    <col min="211" max="211" width="0.140625" style="1" customWidth="1"/>
    <col min="212" max="212" width="9.140625" style="1" customWidth="1"/>
    <col min="213" max="458" width="9.140625" style="1"/>
    <col min="459" max="459" width="10.28515625" style="1" customWidth="1"/>
    <col min="460" max="460" width="7" style="1" customWidth="1"/>
    <col min="461" max="461" width="15.85546875" style="1" customWidth="1"/>
    <col min="462" max="462" width="45.7109375" style="1" customWidth="1"/>
    <col min="463" max="463" width="13" style="1" customWidth="1"/>
    <col min="464" max="464" width="11" style="1" customWidth="1"/>
    <col min="465" max="465" width="11.140625" style="1" customWidth="1"/>
    <col min="466" max="466" width="11" style="1" customWidth="1"/>
    <col min="467" max="467" width="0.140625" style="1" customWidth="1"/>
    <col min="468" max="468" width="9.140625" style="1" customWidth="1"/>
    <col min="469" max="714" width="9.140625" style="1"/>
    <col min="715" max="715" width="10.28515625" style="1" customWidth="1"/>
    <col min="716" max="716" width="7" style="1" customWidth="1"/>
    <col min="717" max="717" width="15.85546875" style="1" customWidth="1"/>
    <col min="718" max="718" width="45.7109375" style="1" customWidth="1"/>
    <col min="719" max="719" width="13" style="1" customWidth="1"/>
    <col min="720" max="720" width="11" style="1" customWidth="1"/>
    <col min="721" max="721" width="11.140625" style="1" customWidth="1"/>
    <col min="722" max="722" width="11" style="1" customWidth="1"/>
    <col min="723" max="723" width="0.140625" style="1" customWidth="1"/>
    <col min="724" max="724" width="9.140625" style="1" customWidth="1"/>
    <col min="725" max="970" width="9.140625" style="1"/>
    <col min="971" max="971" width="10.28515625" style="1" customWidth="1"/>
    <col min="972" max="972" width="7" style="1" customWidth="1"/>
    <col min="973" max="973" width="15.85546875" style="1" customWidth="1"/>
    <col min="974" max="974" width="45.7109375" style="1" customWidth="1"/>
    <col min="975" max="975" width="13" style="1" customWidth="1"/>
    <col min="976" max="976" width="11" style="1" customWidth="1"/>
    <col min="977" max="977" width="11.140625" style="1" customWidth="1"/>
    <col min="978" max="978" width="11" style="1" customWidth="1"/>
    <col min="979" max="979" width="0.140625" style="1" customWidth="1"/>
    <col min="980" max="980" width="9.140625" style="1" customWidth="1"/>
    <col min="981" max="1226" width="9.140625" style="1"/>
    <col min="1227" max="1227" width="10.28515625" style="1" customWidth="1"/>
    <col min="1228" max="1228" width="7" style="1" customWidth="1"/>
    <col min="1229" max="1229" width="15.85546875" style="1" customWidth="1"/>
    <col min="1230" max="1230" width="45.7109375" style="1" customWidth="1"/>
    <col min="1231" max="1231" width="13" style="1" customWidth="1"/>
    <col min="1232" max="1232" width="11" style="1" customWidth="1"/>
    <col min="1233" max="1233" width="11.140625" style="1" customWidth="1"/>
    <col min="1234" max="1234" width="11" style="1" customWidth="1"/>
    <col min="1235" max="1235" width="0.140625" style="1" customWidth="1"/>
    <col min="1236" max="1236" width="9.140625" style="1" customWidth="1"/>
    <col min="1237" max="1482" width="9.140625" style="1"/>
    <col min="1483" max="1483" width="10.28515625" style="1" customWidth="1"/>
    <col min="1484" max="1484" width="7" style="1" customWidth="1"/>
    <col min="1485" max="1485" width="15.85546875" style="1" customWidth="1"/>
    <col min="1486" max="1486" width="45.7109375" style="1" customWidth="1"/>
    <col min="1487" max="1487" width="13" style="1" customWidth="1"/>
    <col min="1488" max="1488" width="11" style="1" customWidth="1"/>
    <col min="1489" max="1489" width="11.140625" style="1" customWidth="1"/>
    <col min="1490" max="1490" width="11" style="1" customWidth="1"/>
    <col min="1491" max="1491" width="0.140625" style="1" customWidth="1"/>
    <col min="1492" max="1492" width="9.140625" style="1" customWidth="1"/>
    <col min="1493" max="1738" width="9.140625" style="1"/>
    <col min="1739" max="1739" width="10.28515625" style="1" customWidth="1"/>
    <col min="1740" max="1740" width="7" style="1" customWidth="1"/>
    <col min="1741" max="1741" width="15.85546875" style="1" customWidth="1"/>
    <col min="1742" max="1742" width="45.7109375" style="1" customWidth="1"/>
    <col min="1743" max="1743" width="13" style="1" customWidth="1"/>
    <col min="1744" max="1744" width="11" style="1" customWidth="1"/>
    <col min="1745" max="1745" width="11.140625" style="1" customWidth="1"/>
    <col min="1746" max="1746" width="11" style="1" customWidth="1"/>
    <col min="1747" max="1747" width="0.140625" style="1" customWidth="1"/>
    <col min="1748" max="1748" width="9.140625" style="1" customWidth="1"/>
    <col min="1749" max="1994" width="9.140625" style="1"/>
    <col min="1995" max="1995" width="10.28515625" style="1" customWidth="1"/>
    <col min="1996" max="1996" width="7" style="1" customWidth="1"/>
    <col min="1997" max="1997" width="15.85546875" style="1" customWidth="1"/>
    <col min="1998" max="1998" width="45.7109375" style="1" customWidth="1"/>
    <col min="1999" max="1999" width="13" style="1" customWidth="1"/>
    <col min="2000" max="2000" width="11" style="1" customWidth="1"/>
    <col min="2001" max="2001" width="11.140625" style="1" customWidth="1"/>
    <col min="2002" max="2002" width="11" style="1" customWidth="1"/>
    <col min="2003" max="2003" width="0.140625" style="1" customWidth="1"/>
    <col min="2004" max="2004" width="9.140625" style="1" customWidth="1"/>
    <col min="2005" max="2250" width="9.140625" style="1"/>
    <col min="2251" max="2251" width="10.28515625" style="1" customWidth="1"/>
    <col min="2252" max="2252" width="7" style="1" customWidth="1"/>
    <col min="2253" max="2253" width="15.85546875" style="1" customWidth="1"/>
    <col min="2254" max="2254" width="45.7109375" style="1" customWidth="1"/>
    <col min="2255" max="2255" width="13" style="1" customWidth="1"/>
    <col min="2256" max="2256" width="11" style="1" customWidth="1"/>
    <col min="2257" max="2257" width="11.140625" style="1" customWidth="1"/>
    <col min="2258" max="2258" width="11" style="1" customWidth="1"/>
    <col min="2259" max="2259" width="0.140625" style="1" customWidth="1"/>
    <col min="2260" max="2260" width="9.140625" style="1" customWidth="1"/>
    <col min="2261" max="2506" width="9.140625" style="1"/>
    <col min="2507" max="2507" width="10.28515625" style="1" customWidth="1"/>
    <col min="2508" max="2508" width="7" style="1" customWidth="1"/>
    <col min="2509" max="2509" width="15.85546875" style="1" customWidth="1"/>
    <col min="2510" max="2510" width="45.7109375" style="1" customWidth="1"/>
    <col min="2511" max="2511" width="13" style="1" customWidth="1"/>
    <col min="2512" max="2512" width="11" style="1" customWidth="1"/>
    <col min="2513" max="2513" width="11.140625" style="1" customWidth="1"/>
    <col min="2514" max="2514" width="11" style="1" customWidth="1"/>
    <col min="2515" max="2515" width="0.140625" style="1" customWidth="1"/>
    <col min="2516" max="2516" width="9.140625" style="1" customWidth="1"/>
    <col min="2517" max="2762" width="9.140625" style="1"/>
    <col min="2763" max="2763" width="10.28515625" style="1" customWidth="1"/>
    <col min="2764" max="2764" width="7" style="1" customWidth="1"/>
    <col min="2765" max="2765" width="15.85546875" style="1" customWidth="1"/>
    <col min="2766" max="2766" width="45.7109375" style="1" customWidth="1"/>
    <col min="2767" max="2767" width="13" style="1" customWidth="1"/>
    <col min="2768" max="2768" width="11" style="1" customWidth="1"/>
    <col min="2769" max="2769" width="11.140625" style="1" customWidth="1"/>
    <col min="2770" max="2770" width="11" style="1" customWidth="1"/>
    <col min="2771" max="2771" width="0.140625" style="1" customWidth="1"/>
    <col min="2772" max="2772" width="9.140625" style="1" customWidth="1"/>
    <col min="2773" max="3018" width="9.140625" style="1"/>
    <col min="3019" max="3019" width="10.28515625" style="1" customWidth="1"/>
    <col min="3020" max="3020" width="7" style="1" customWidth="1"/>
    <col min="3021" max="3021" width="15.85546875" style="1" customWidth="1"/>
    <col min="3022" max="3022" width="45.7109375" style="1" customWidth="1"/>
    <col min="3023" max="3023" width="13" style="1" customWidth="1"/>
    <col min="3024" max="3024" width="11" style="1" customWidth="1"/>
    <col min="3025" max="3025" width="11.140625" style="1" customWidth="1"/>
    <col min="3026" max="3026" width="11" style="1" customWidth="1"/>
    <col min="3027" max="3027" width="0.140625" style="1" customWidth="1"/>
    <col min="3028" max="3028" width="9.140625" style="1" customWidth="1"/>
    <col min="3029" max="3274" width="9.140625" style="1"/>
    <col min="3275" max="3275" width="10.28515625" style="1" customWidth="1"/>
    <col min="3276" max="3276" width="7" style="1" customWidth="1"/>
    <col min="3277" max="3277" width="15.85546875" style="1" customWidth="1"/>
    <col min="3278" max="3278" width="45.7109375" style="1" customWidth="1"/>
    <col min="3279" max="3279" width="13" style="1" customWidth="1"/>
    <col min="3280" max="3280" width="11" style="1" customWidth="1"/>
    <col min="3281" max="3281" width="11.140625" style="1" customWidth="1"/>
    <col min="3282" max="3282" width="11" style="1" customWidth="1"/>
    <col min="3283" max="3283" width="0.140625" style="1" customWidth="1"/>
    <col min="3284" max="3284" width="9.140625" style="1" customWidth="1"/>
    <col min="3285" max="3530" width="9.140625" style="1"/>
    <col min="3531" max="3531" width="10.28515625" style="1" customWidth="1"/>
    <col min="3532" max="3532" width="7" style="1" customWidth="1"/>
    <col min="3533" max="3533" width="15.85546875" style="1" customWidth="1"/>
    <col min="3534" max="3534" width="45.7109375" style="1" customWidth="1"/>
    <col min="3535" max="3535" width="13" style="1" customWidth="1"/>
    <col min="3536" max="3536" width="11" style="1" customWidth="1"/>
    <col min="3537" max="3537" width="11.140625" style="1" customWidth="1"/>
    <col min="3538" max="3538" width="11" style="1" customWidth="1"/>
    <col min="3539" max="3539" width="0.140625" style="1" customWidth="1"/>
    <col min="3540" max="3540" width="9.140625" style="1" customWidth="1"/>
    <col min="3541" max="3786" width="9.140625" style="1"/>
    <col min="3787" max="3787" width="10.28515625" style="1" customWidth="1"/>
    <col min="3788" max="3788" width="7" style="1" customWidth="1"/>
    <col min="3789" max="3789" width="15.85546875" style="1" customWidth="1"/>
    <col min="3790" max="3790" width="45.7109375" style="1" customWidth="1"/>
    <col min="3791" max="3791" width="13" style="1" customWidth="1"/>
    <col min="3792" max="3792" width="11" style="1" customWidth="1"/>
    <col min="3793" max="3793" width="11.140625" style="1" customWidth="1"/>
    <col min="3794" max="3794" width="11" style="1" customWidth="1"/>
    <col min="3795" max="3795" width="0.140625" style="1" customWidth="1"/>
    <col min="3796" max="3796" width="9.140625" style="1" customWidth="1"/>
    <col min="3797" max="4042" width="9.140625" style="1"/>
    <col min="4043" max="4043" width="10.28515625" style="1" customWidth="1"/>
    <col min="4044" max="4044" width="7" style="1" customWidth="1"/>
    <col min="4045" max="4045" width="15.85546875" style="1" customWidth="1"/>
    <col min="4046" max="4046" width="45.7109375" style="1" customWidth="1"/>
    <col min="4047" max="4047" width="13" style="1" customWidth="1"/>
    <col min="4048" max="4048" width="11" style="1" customWidth="1"/>
    <col min="4049" max="4049" width="11.140625" style="1" customWidth="1"/>
    <col min="4050" max="4050" width="11" style="1" customWidth="1"/>
    <col min="4051" max="4051" width="0.140625" style="1" customWidth="1"/>
    <col min="4052" max="4052" width="9.140625" style="1" customWidth="1"/>
    <col min="4053" max="4298" width="9.140625" style="1"/>
    <col min="4299" max="4299" width="10.28515625" style="1" customWidth="1"/>
    <col min="4300" max="4300" width="7" style="1" customWidth="1"/>
    <col min="4301" max="4301" width="15.85546875" style="1" customWidth="1"/>
    <col min="4302" max="4302" width="45.7109375" style="1" customWidth="1"/>
    <col min="4303" max="4303" width="13" style="1" customWidth="1"/>
    <col min="4304" max="4304" width="11" style="1" customWidth="1"/>
    <col min="4305" max="4305" width="11.140625" style="1" customWidth="1"/>
    <col min="4306" max="4306" width="11" style="1" customWidth="1"/>
    <col min="4307" max="4307" width="0.140625" style="1" customWidth="1"/>
    <col min="4308" max="4308" width="9.140625" style="1" customWidth="1"/>
    <col min="4309" max="4554" width="9.140625" style="1"/>
    <col min="4555" max="4555" width="10.28515625" style="1" customWidth="1"/>
    <col min="4556" max="4556" width="7" style="1" customWidth="1"/>
    <col min="4557" max="4557" width="15.85546875" style="1" customWidth="1"/>
    <col min="4558" max="4558" width="45.7109375" style="1" customWidth="1"/>
    <col min="4559" max="4559" width="13" style="1" customWidth="1"/>
    <col min="4560" max="4560" width="11" style="1" customWidth="1"/>
    <col min="4561" max="4561" width="11.140625" style="1" customWidth="1"/>
    <col min="4562" max="4562" width="11" style="1" customWidth="1"/>
    <col min="4563" max="4563" width="0.140625" style="1" customWidth="1"/>
    <col min="4564" max="4564" width="9.140625" style="1" customWidth="1"/>
    <col min="4565" max="4810" width="9.140625" style="1"/>
    <col min="4811" max="4811" width="10.28515625" style="1" customWidth="1"/>
    <col min="4812" max="4812" width="7" style="1" customWidth="1"/>
    <col min="4813" max="4813" width="15.85546875" style="1" customWidth="1"/>
    <col min="4814" max="4814" width="45.7109375" style="1" customWidth="1"/>
    <col min="4815" max="4815" width="13" style="1" customWidth="1"/>
    <col min="4816" max="4816" width="11" style="1" customWidth="1"/>
    <col min="4817" max="4817" width="11.140625" style="1" customWidth="1"/>
    <col min="4818" max="4818" width="11" style="1" customWidth="1"/>
    <col min="4819" max="4819" width="0.140625" style="1" customWidth="1"/>
    <col min="4820" max="4820" width="9.140625" style="1" customWidth="1"/>
    <col min="4821" max="5066" width="9.140625" style="1"/>
    <col min="5067" max="5067" width="10.28515625" style="1" customWidth="1"/>
    <col min="5068" max="5068" width="7" style="1" customWidth="1"/>
    <col min="5069" max="5069" width="15.85546875" style="1" customWidth="1"/>
    <col min="5070" max="5070" width="45.7109375" style="1" customWidth="1"/>
    <col min="5071" max="5071" width="13" style="1" customWidth="1"/>
    <col min="5072" max="5072" width="11" style="1" customWidth="1"/>
    <col min="5073" max="5073" width="11.140625" style="1" customWidth="1"/>
    <col min="5074" max="5074" width="11" style="1" customWidth="1"/>
    <col min="5075" max="5075" width="0.140625" style="1" customWidth="1"/>
    <col min="5076" max="5076" width="9.140625" style="1" customWidth="1"/>
    <col min="5077" max="5322" width="9.140625" style="1"/>
    <col min="5323" max="5323" width="10.28515625" style="1" customWidth="1"/>
    <col min="5324" max="5324" width="7" style="1" customWidth="1"/>
    <col min="5325" max="5325" width="15.85546875" style="1" customWidth="1"/>
    <col min="5326" max="5326" width="45.7109375" style="1" customWidth="1"/>
    <col min="5327" max="5327" width="13" style="1" customWidth="1"/>
    <col min="5328" max="5328" width="11" style="1" customWidth="1"/>
    <col min="5329" max="5329" width="11.140625" style="1" customWidth="1"/>
    <col min="5330" max="5330" width="11" style="1" customWidth="1"/>
    <col min="5331" max="5331" width="0.140625" style="1" customWidth="1"/>
    <col min="5332" max="5332" width="9.140625" style="1" customWidth="1"/>
    <col min="5333" max="5578" width="9.140625" style="1"/>
    <col min="5579" max="5579" width="10.28515625" style="1" customWidth="1"/>
    <col min="5580" max="5580" width="7" style="1" customWidth="1"/>
    <col min="5581" max="5581" width="15.85546875" style="1" customWidth="1"/>
    <col min="5582" max="5582" width="45.7109375" style="1" customWidth="1"/>
    <col min="5583" max="5583" width="13" style="1" customWidth="1"/>
    <col min="5584" max="5584" width="11" style="1" customWidth="1"/>
    <col min="5585" max="5585" width="11.140625" style="1" customWidth="1"/>
    <col min="5586" max="5586" width="11" style="1" customWidth="1"/>
    <col min="5587" max="5587" width="0.140625" style="1" customWidth="1"/>
    <col min="5588" max="5588" width="9.140625" style="1" customWidth="1"/>
    <col min="5589" max="5834" width="9.140625" style="1"/>
    <col min="5835" max="5835" width="10.28515625" style="1" customWidth="1"/>
    <col min="5836" max="5836" width="7" style="1" customWidth="1"/>
    <col min="5837" max="5837" width="15.85546875" style="1" customWidth="1"/>
    <col min="5838" max="5838" width="45.7109375" style="1" customWidth="1"/>
    <col min="5839" max="5839" width="13" style="1" customWidth="1"/>
    <col min="5840" max="5840" width="11" style="1" customWidth="1"/>
    <col min="5841" max="5841" width="11.140625" style="1" customWidth="1"/>
    <col min="5842" max="5842" width="11" style="1" customWidth="1"/>
    <col min="5843" max="5843" width="0.140625" style="1" customWidth="1"/>
    <col min="5844" max="5844" width="9.140625" style="1" customWidth="1"/>
    <col min="5845" max="6090" width="9.140625" style="1"/>
    <col min="6091" max="6091" width="10.28515625" style="1" customWidth="1"/>
    <col min="6092" max="6092" width="7" style="1" customWidth="1"/>
    <col min="6093" max="6093" width="15.85546875" style="1" customWidth="1"/>
    <col min="6094" max="6094" width="45.7109375" style="1" customWidth="1"/>
    <col min="6095" max="6095" width="13" style="1" customWidth="1"/>
    <col min="6096" max="6096" width="11" style="1" customWidth="1"/>
    <col min="6097" max="6097" width="11.140625" style="1" customWidth="1"/>
    <col min="6098" max="6098" width="11" style="1" customWidth="1"/>
    <col min="6099" max="6099" width="0.140625" style="1" customWidth="1"/>
    <col min="6100" max="6100" width="9.140625" style="1" customWidth="1"/>
    <col min="6101" max="6346" width="9.140625" style="1"/>
    <col min="6347" max="6347" width="10.28515625" style="1" customWidth="1"/>
    <col min="6348" max="6348" width="7" style="1" customWidth="1"/>
    <col min="6349" max="6349" width="15.85546875" style="1" customWidth="1"/>
    <col min="6350" max="6350" width="45.7109375" style="1" customWidth="1"/>
    <col min="6351" max="6351" width="13" style="1" customWidth="1"/>
    <col min="6352" max="6352" width="11" style="1" customWidth="1"/>
    <col min="6353" max="6353" width="11.140625" style="1" customWidth="1"/>
    <col min="6354" max="6354" width="11" style="1" customWidth="1"/>
    <col min="6355" max="6355" width="0.140625" style="1" customWidth="1"/>
    <col min="6356" max="6356" width="9.140625" style="1" customWidth="1"/>
    <col min="6357" max="6602" width="9.140625" style="1"/>
    <col min="6603" max="6603" width="10.28515625" style="1" customWidth="1"/>
    <col min="6604" max="6604" width="7" style="1" customWidth="1"/>
    <col min="6605" max="6605" width="15.85546875" style="1" customWidth="1"/>
    <col min="6606" max="6606" width="45.7109375" style="1" customWidth="1"/>
    <col min="6607" max="6607" width="13" style="1" customWidth="1"/>
    <col min="6608" max="6608" width="11" style="1" customWidth="1"/>
    <col min="6609" max="6609" width="11.140625" style="1" customWidth="1"/>
    <col min="6610" max="6610" width="11" style="1" customWidth="1"/>
    <col min="6611" max="6611" width="0.140625" style="1" customWidth="1"/>
    <col min="6612" max="6612" width="9.140625" style="1" customWidth="1"/>
    <col min="6613" max="6858" width="9.140625" style="1"/>
    <col min="6859" max="6859" width="10.28515625" style="1" customWidth="1"/>
    <col min="6860" max="6860" width="7" style="1" customWidth="1"/>
    <col min="6861" max="6861" width="15.85546875" style="1" customWidth="1"/>
    <col min="6862" max="6862" width="45.7109375" style="1" customWidth="1"/>
    <col min="6863" max="6863" width="13" style="1" customWidth="1"/>
    <col min="6864" max="6864" width="11" style="1" customWidth="1"/>
    <col min="6865" max="6865" width="11.140625" style="1" customWidth="1"/>
    <col min="6866" max="6866" width="11" style="1" customWidth="1"/>
    <col min="6867" max="6867" width="0.140625" style="1" customWidth="1"/>
    <col min="6868" max="6868" width="9.140625" style="1" customWidth="1"/>
    <col min="6869" max="7114" width="9.140625" style="1"/>
    <col min="7115" max="7115" width="10.28515625" style="1" customWidth="1"/>
    <col min="7116" max="7116" width="7" style="1" customWidth="1"/>
    <col min="7117" max="7117" width="15.85546875" style="1" customWidth="1"/>
    <col min="7118" max="7118" width="45.7109375" style="1" customWidth="1"/>
    <col min="7119" max="7119" width="13" style="1" customWidth="1"/>
    <col min="7120" max="7120" width="11" style="1" customWidth="1"/>
    <col min="7121" max="7121" width="11.140625" style="1" customWidth="1"/>
    <col min="7122" max="7122" width="11" style="1" customWidth="1"/>
    <col min="7123" max="7123" width="0.140625" style="1" customWidth="1"/>
    <col min="7124" max="7124" width="9.140625" style="1" customWidth="1"/>
    <col min="7125" max="7370" width="9.140625" style="1"/>
    <col min="7371" max="7371" width="10.28515625" style="1" customWidth="1"/>
    <col min="7372" max="7372" width="7" style="1" customWidth="1"/>
    <col min="7373" max="7373" width="15.85546875" style="1" customWidth="1"/>
    <col min="7374" max="7374" width="45.7109375" style="1" customWidth="1"/>
    <col min="7375" max="7375" width="13" style="1" customWidth="1"/>
    <col min="7376" max="7376" width="11" style="1" customWidth="1"/>
    <col min="7377" max="7377" width="11.140625" style="1" customWidth="1"/>
    <col min="7378" max="7378" width="11" style="1" customWidth="1"/>
    <col min="7379" max="7379" width="0.140625" style="1" customWidth="1"/>
    <col min="7380" max="7380" width="9.140625" style="1" customWidth="1"/>
    <col min="7381" max="7626" width="9.140625" style="1"/>
    <col min="7627" max="7627" width="10.28515625" style="1" customWidth="1"/>
    <col min="7628" max="7628" width="7" style="1" customWidth="1"/>
    <col min="7629" max="7629" width="15.85546875" style="1" customWidth="1"/>
    <col min="7630" max="7630" width="45.7109375" style="1" customWidth="1"/>
    <col min="7631" max="7631" width="13" style="1" customWidth="1"/>
    <col min="7632" max="7632" width="11" style="1" customWidth="1"/>
    <col min="7633" max="7633" width="11.140625" style="1" customWidth="1"/>
    <col min="7634" max="7634" width="11" style="1" customWidth="1"/>
    <col min="7635" max="7635" width="0.140625" style="1" customWidth="1"/>
    <col min="7636" max="7636" width="9.140625" style="1" customWidth="1"/>
    <col min="7637" max="7882" width="9.140625" style="1"/>
    <col min="7883" max="7883" width="10.28515625" style="1" customWidth="1"/>
    <col min="7884" max="7884" width="7" style="1" customWidth="1"/>
    <col min="7885" max="7885" width="15.85546875" style="1" customWidth="1"/>
    <col min="7886" max="7886" width="45.7109375" style="1" customWidth="1"/>
    <col min="7887" max="7887" width="13" style="1" customWidth="1"/>
    <col min="7888" max="7888" width="11" style="1" customWidth="1"/>
    <col min="7889" max="7889" width="11.140625" style="1" customWidth="1"/>
    <col min="7890" max="7890" width="11" style="1" customWidth="1"/>
    <col min="7891" max="7891" width="0.140625" style="1" customWidth="1"/>
    <col min="7892" max="7892" width="9.140625" style="1" customWidth="1"/>
    <col min="7893" max="8138" width="9.140625" style="1"/>
    <col min="8139" max="8139" width="10.28515625" style="1" customWidth="1"/>
    <col min="8140" max="8140" width="7" style="1" customWidth="1"/>
    <col min="8141" max="8141" width="15.85546875" style="1" customWidth="1"/>
    <col min="8142" max="8142" width="45.7109375" style="1" customWidth="1"/>
    <col min="8143" max="8143" width="13" style="1" customWidth="1"/>
    <col min="8144" max="8144" width="11" style="1" customWidth="1"/>
    <col min="8145" max="8145" width="11.140625" style="1" customWidth="1"/>
    <col min="8146" max="8146" width="11" style="1" customWidth="1"/>
    <col min="8147" max="8147" width="0.140625" style="1" customWidth="1"/>
    <col min="8148" max="8148" width="9.140625" style="1" customWidth="1"/>
    <col min="8149" max="8394" width="9.140625" style="1"/>
    <col min="8395" max="8395" width="10.28515625" style="1" customWidth="1"/>
    <col min="8396" max="8396" width="7" style="1" customWidth="1"/>
    <col min="8397" max="8397" width="15.85546875" style="1" customWidth="1"/>
    <col min="8398" max="8398" width="45.7109375" style="1" customWidth="1"/>
    <col min="8399" max="8399" width="13" style="1" customWidth="1"/>
    <col min="8400" max="8400" width="11" style="1" customWidth="1"/>
    <col min="8401" max="8401" width="11.140625" style="1" customWidth="1"/>
    <col min="8402" max="8402" width="11" style="1" customWidth="1"/>
    <col min="8403" max="8403" width="0.140625" style="1" customWidth="1"/>
    <col min="8404" max="8404" width="9.140625" style="1" customWidth="1"/>
    <col min="8405" max="8650" width="9.140625" style="1"/>
    <col min="8651" max="8651" width="10.28515625" style="1" customWidth="1"/>
    <col min="8652" max="8652" width="7" style="1" customWidth="1"/>
    <col min="8653" max="8653" width="15.85546875" style="1" customWidth="1"/>
    <col min="8654" max="8654" width="45.7109375" style="1" customWidth="1"/>
    <col min="8655" max="8655" width="13" style="1" customWidth="1"/>
    <col min="8656" max="8656" width="11" style="1" customWidth="1"/>
    <col min="8657" max="8657" width="11.140625" style="1" customWidth="1"/>
    <col min="8658" max="8658" width="11" style="1" customWidth="1"/>
    <col min="8659" max="8659" width="0.140625" style="1" customWidth="1"/>
    <col min="8660" max="8660" width="9.140625" style="1" customWidth="1"/>
    <col min="8661" max="8906" width="9.140625" style="1"/>
    <col min="8907" max="8907" width="10.28515625" style="1" customWidth="1"/>
    <col min="8908" max="8908" width="7" style="1" customWidth="1"/>
    <col min="8909" max="8909" width="15.85546875" style="1" customWidth="1"/>
    <col min="8910" max="8910" width="45.7109375" style="1" customWidth="1"/>
    <col min="8911" max="8911" width="13" style="1" customWidth="1"/>
    <col min="8912" max="8912" width="11" style="1" customWidth="1"/>
    <col min="8913" max="8913" width="11.140625" style="1" customWidth="1"/>
    <col min="8914" max="8914" width="11" style="1" customWidth="1"/>
    <col min="8915" max="8915" width="0.140625" style="1" customWidth="1"/>
    <col min="8916" max="8916" width="9.140625" style="1" customWidth="1"/>
    <col min="8917" max="9162" width="9.140625" style="1"/>
    <col min="9163" max="9163" width="10.28515625" style="1" customWidth="1"/>
    <col min="9164" max="9164" width="7" style="1" customWidth="1"/>
    <col min="9165" max="9165" width="15.85546875" style="1" customWidth="1"/>
    <col min="9166" max="9166" width="45.7109375" style="1" customWidth="1"/>
    <col min="9167" max="9167" width="13" style="1" customWidth="1"/>
    <col min="9168" max="9168" width="11" style="1" customWidth="1"/>
    <col min="9169" max="9169" width="11.140625" style="1" customWidth="1"/>
    <col min="9170" max="9170" width="11" style="1" customWidth="1"/>
    <col min="9171" max="9171" width="0.140625" style="1" customWidth="1"/>
    <col min="9172" max="9172" width="9.140625" style="1" customWidth="1"/>
    <col min="9173" max="9418" width="9.140625" style="1"/>
    <col min="9419" max="9419" width="10.28515625" style="1" customWidth="1"/>
    <col min="9420" max="9420" width="7" style="1" customWidth="1"/>
    <col min="9421" max="9421" width="15.85546875" style="1" customWidth="1"/>
    <col min="9422" max="9422" width="45.7109375" style="1" customWidth="1"/>
    <col min="9423" max="9423" width="13" style="1" customWidth="1"/>
    <col min="9424" max="9424" width="11" style="1" customWidth="1"/>
    <col min="9425" max="9425" width="11.140625" style="1" customWidth="1"/>
    <col min="9426" max="9426" width="11" style="1" customWidth="1"/>
    <col min="9427" max="9427" width="0.140625" style="1" customWidth="1"/>
    <col min="9428" max="9428" width="9.140625" style="1" customWidth="1"/>
    <col min="9429" max="9674" width="9.140625" style="1"/>
    <col min="9675" max="9675" width="10.28515625" style="1" customWidth="1"/>
    <col min="9676" max="9676" width="7" style="1" customWidth="1"/>
    <col min="9677" max="9677" width="15.85546875" style="1" customWidth="1"/>
    <col min="9678" max="9678" width="45.7109375" style="1" customWidth="1"/>
    <col min="9679" max="9679" width="13" style="1" customWidth="1"/>
    <col min="9680" max="9680" width="11" style="1" customWidth="1"/>
    <col min="9681" max="9681" width="11.140625" style="1" customWidth="1"/>
    <col min="9682" max="9682" width="11" style="1" customWidth="1"/>
    <col min="9683" max="9683" width="0.140625" style="1" customWidth="1"/>
    <col min="9684" max="9684" width="9.140625" style="1" customWidth="1"/>
    <col min="9685" max="9930" width="9.140625" style="1"/>
    <col min="9931" max="9931" width="10.28515625" style="1" customWidth="1"/>
    <col min="9932" max="9932" width="7" style="1" customWidth="1"/>
    <col min="9933" max="9933" width="15.85546875" style="1" customWidth="1"/>
    <col min="9934" max="9934" width="45.7109375" style="1" customWidth="1"/>
    <col min="9935" max="9935" width="13" style="1" customWidth="1"/>
    <col min="9936" max="9936" width="11" style="1" customWidth="1"/>
    <col min="9937" max="9937" width="11.140625" style="1" customWidth="1"/>
    <col min="9938" max="9938" width="11" style="1" customWidth="1"/>
    <col min="9939" max="9939" width="0.140625" style="1" customWidth="1"/>
    <col min="9940" max="9940" width="9.140625" style="1" customWidth="1"/>
    <col min="9941" max="10186" width="9.140625" style="1"/>
    <col min="10187" max="10187" width="10.28515625" style="1" customWidth="1"/>
    <col min="10188" max="10188" width="7" style="1" customWidth="1"/>
    <col min="10189" max="10189" width="15.85546875" style="1" customWidth="1"/>
    <col min="10190" max="10190" width="45.7109375" style="1" customWidth="1"/>
    <col min="10191" max="10191" width="13" style="1" customWidth="1"/>
    <col min="10192" max="10192" width="11" style="1" customWidth="1"/>
    <col min="10193" max="10193" width="11.140625" style="1" customWidth="1"/>
    <col min="10194" max="10194" width="11" style="1" customWidth="1"/>
    <col min="10195" max="10195" width="0.140625" style="1" customWidth="1"/>
    <col min="10196" max="10196" width="9.140625" style="1" customWidth="1"/>
    <col min="10197" max="10442" width="9.140625" style="1"/>
    <col min="10443" max="10443" width="10.28515625" style="1" customWidth="1"/>
    <col min="10444" max="10444" width="7" style="1" customWidth="1"/>
    <col min="10445" max="10445" width="15.85546875" style="1" customWidth="1"/>
    <col min="10446" max="10446" width="45.7109375" style="1" customWidth="1"/>
    <col min="10447" max="10447" width="13" style="1" customWidth="1"/>
    <col min="10448" max="10448" width="11" style="1" customWidth="1"/>
    <col min="10449" max="10449" width="11.140625" style="1" customWidth="1"/>
    <col min="10450" max="10450" width="11" style="1" customWidth="1"/>
    <col min="10451" max="10451" width="0.140625" style="1" customWidth="1"/>
    <col min="10452" max="10452" width="9.140625" style="1" customWidth="1"/>
    <col min="10453" max="10698" width="9.140625" style="1"/>
    <col min="10699" max="10699" width="10.28515625" style="1" customWidth="1"/>
    <col min="10700" max="10700" width="7" style="1" customWidth="1"/>
    <col min="10701" max="10701" width="15.85546875" style="1" customWidth="1"/>
    <col min="10702" max="10702" width="45.7109375" style="1" customWidth="1"/>
    <col min="10703" max="10703" width="13" style="1" customWidth="1"/>
    <col min="10704" max="10704" width="11" style="1" customWidth="1"/>
    <col min="10705" max="10705" width="11.140625" style="1" customWidth="1"/>
    <col min="10706" max="10706" width="11" style="1" customWidth="1"/>
    <col min="10707" max="10707" width="0.140625" style="1" customWidth="1"/>
    <col min="10708" max="10708" width="9.140625" style="1" customWidth="1"/>
    <col min="10709" max="10954" width="9.140625" style="1"/>
    <col min="10955" max="10955" width="10.28515625" style="1" customWidth="1"/>
    <col min="10956" max="10956" width="7" style="1" customWidth="1"/>
    <col min="10957" max="10957" width="15.85546875" style="1" customWidth="1"/>
    <col min="10958" max="10958" width="45.7109375" style="1" customWidth="1"/>
    <col min="10959" max="10959" width="13" style="1" customWidth="1"/>
    <col min="10960" max="10960" width="11" style="1" customWidth="1"/>
    <col min="10961" max="10961" width="11.140625" style="1" customWidth="1"/>
    <col min="10962" max="10962" width="11" style="1" customWidth="1"/>
    <col min="10963" max="10963" width="0.140625" style="1" customWidth="1"/>
    <col min="10964" max="10964" width="9.140625" style="1" customWidth="1"/>
    <col min="10965" max="11210" width="9.140625" style="1"/>
    <col min="11211" max="11211" width="10.28515625" style="1" customWidth="1"/>
    <col min="11212" max="11212" width="7" style="1" customWidth="1"/>
    <col min="11213" max="11213" width="15.85546875" style="1" customWidth="1"/>
    <col min="11214" max="11214" width="45.7109375" style="1" customWidth="1"/>
    <col min="11215" max="11215" width="13" style="1" customWidth="1"/>
    <col min="11216" max="11216" width="11" style="1" customWidth="1"/>
    <col min="11217" max="11217" width="11.140625" style="1" customWidth="1"/>
    <col min="11218" max="11218" width="11" style="1" customWidth="1"/>
    <col min="11219" max="11219" width="0.140625" style="1" customWidth="1"/>
    <col min="11220" max="11220" width="9.140625" style="1" customWidth="1"/>
    <col min="11221" max="11466" width="9.140625" style="1"/>
    <col min="11467" max="11467" width="10.28515625" style="1" customWidth="1"/>
    <col min="11468" max="11468" width="7" style="1" customWidth="1"/>
    <col min="11469" max="11469" width="15.85546875" style="1" customWidth="1"/>
    <col min="11470" max="11470" width="45.7109375" style="1" customWidth="1"/>
    <col min="11471" max="11471" width="13" style="1" customWidth="1"/>
    <col min="11472" max="11472" width="11" style="1" customWidth="1"/>
    <col min="11473" max="11473" width="11.140625" style="1" customWidth="1"/>
    <col min="11474" max="11474" width="11" style="1" customWidth="1"/>
    <col min="11475" max="11475" width="0.140625" style="1" customWidth="1"/>
    <col min="11476" max="11476" width="9.140625" style="1" customWidth="1"/>
    <col min="11477" max="11722" width="9.140625" style="1"/>
    <col min="11723" max="11723" width="10.28515625" style="1" customWidth="1"/>
    <col min="11724" max="11724" width="7" style="1" customWidth="1"/>
    <col min="11725" max="11725" width="15.85546875" style="1" customWidth="1"/>
    <col min="11726" max="11726" width="45.7109375" style="1" customWidth="1"/>
    <col min="11727" max="11727" width="13" style="1" customWidth="1"/>
    <col min="11728" max="11728" width="11" style="1" customWidth="1"/>
    <col min="11729" max="11729" width="11.140625" style="1" customWidth="1"/>
    <col min="11730" max="11730" width="11" style="1" customWidth="1"/>
    <col min="11731" max="11731" width="0.140625" style="1" customWidth="1"/>
    <col min="11732" max="11732" width="9.140625" style="1" customWidth="1"/>
    <col min="11733" max="11978" width="9.140625" style="1"/>
    <col min="11979" max="11979" width="10.28515625" style="1" customWidth="1"/>
    <col min="11980" max="11980" width="7" style="1" customWidth="1"/>
    <col min="11981" max="11981" width="15.85546875" style="1" customWidth="1"/>
    <col min="11982" max="11982" width="45.7109375" style="1" customWidth="1"/>
    <col min="11983" max="11983" width="13" style="1" customWidth="1"/>
    <col min="11984" max="11984" width="11" style="1" customWidth="1"/>
    <col min="11985" max="11985" width="11.140625" style="1" customWidth="1"/>
    <col min="11986" max="11986" width="11" style="1" customWidth="1"/>
    <col min="11987" max="11987" width="0.140625" style="1" customWidth="1"/>
    <col min="11988" max="11988" width="9.140625" style="1" customWidth="1"/>
    <col min="11989" max="12234" width="9.140625" style="1"/>
    <col min="12235" max="12235" width="10.28515625" style="1" customWidth="1"/>
    <col min="12236" max="12236" width="7" style="1" customWidth="1"/>
    <col min="12237" max="12237" width="15.85546875" style="1" customWidth="1"/>
    <col min="12238" max="12238" width="45.7109375" style="1" customWidth="1"/>
    <col min="12239" max="12239" width="13" style="1" customWidth="1"/>
    <col min="12240" max="12240" width="11" style="1" customWidth="1"/>
    <col min="12241" max="12241" width="11.140625" style="1" customWidth="1"/>
    <col min="12242" max="12242" width="11" style="1" customWidth="1"/>
    <col min="12243" max="12243" width="0.140625" style="1" customWidth="1"/>
    <col min="12244" max="12244" width="9.140625" style="1" customWidth="1"/>
    <col min="12245" max="12490" width="9.140625" style="1"/>
    <col min="12491" max="12491" width="10.28515625" style="1" customWidth="1"/>
    <col min="12492" max="12492" width="7" style="1" customWidth="1"/>
    <col min="12493" max="12493" width="15.85546875" style="1" customWidth="1"/>
    <col min="12494" max="12494" width="45.7109375" style="1" customWidth="1"/>
    <col min="12495" max="12495" width="13" style="1" customWidth="1"/>
    <col min="12496" max="12496" width="11" style="1" customWidth="1"/>
    <col min="12497" max="12497" width="11.140625" style="1" customWidth="1"/>
    <col min="12498" max="12498" width="11" style="1" customWidth="1"/>
    <col min="12499" max="12499" width="0.140625" style="1" customWidth="1"/>
    <col min="12500" max="12500" width="9.140625" style="1" customWidth="1"/>
    <col min="12501" max="12746" width="9.140625" style="1"/>
    <col min="12747" max="12747" width="10.28515625" style="1" customWidth="1"/>
    <col min="12748" max="12748" width="7" style="1" customWidth="1"/>
    <col min="12749" max="12749" width="15.85546875" style="1" customWidth="1"/>
    <col min="12750" max="12750" width="45.7109375" style="1" customWidth="1"/>
    <col min="12751" max="12751" width="13" style="1" customWidth="1"/>
    <col min="12752" max="12752" width="11" style="1" customWidth="1"/>
    <col min="12753" max="12753" width="11.140625" style="1" customWidth="1"/>
    <col min="12754" max="12754" width="11" style="1" customWidth="1"/>
    <col min="12755" max="12755" width="0.140625" style="1" customWidth="1"/>
    <col min="12756" max="12756" width="9.140625" style="1" customWidth="1"/>
    <col min="12757" max="13002" width="9.140625" style="1"/>
    <col min="13003" max="13003" width="10.28515625" style="1" customWidth="1"/>
    <col min="13004" max="13004" width="7" style="1" customWidth="1"/>
    <col min="13005" max="13005" width="15.85546875" style="1" customWidth="1"/>
    <col min="13006" max="13006" width="45.7109375" style="1" customWidth="1"/>
    <col min="13007" max="13007" width="13" style="1" customWidth="1"/>
    <col min="13008" max="13008" width="11" style="1" customWidth="1"/>
    <col min="13009" max="13009" width="11.140625" style="1" customWidth="1"/>
    <col min="13010" max="13010" width="11" style="1" customWidth="1"/>
    <col min="13011" max="13011" width="0.140625" style="1" customWidth="1"/>
    <col min="13012" max="13012" width="9.140625" style="1" customWidth="1"/>
    <col min="13013" max="13258" width="9.140625" style="1"/>
    <col min="13259" max="13259" width="10.28515625" style="1" customWidth="1"/>
    <col min="13260" max="13260" width="7" style="1" customWidth="1"/>
    <col min="13261" max="13261" width="15.85546875" style="1" customWidth="1"/>
    <col min="13262" max="13262" width="45.7109375" style="1" customWidth="1"/>
    <col min="13263" max="13263" width="13" style="1" customWidth="1"/>
    <col min="13264" max="13264" width="11" style="1" customWidth="1"/>
    <col min="13265" max="13265" width="11.140625" style="1" customWidth="1"/>
    <col min="13266" max="13266" width="11" style="1" customWidth="1"/>
    <col min="13267" max="13267" width="0.140625" style="1" customWidth="1"/>
    <col min="13268" max="13268" width="9.140625" style="1" customWidth="1"/>
    <col min="13269" max="13514" width="9.140625" style="1"/>
    <col min="13515" max="13515" width="10.28515625" style="1" customWidth="1"/>
    <col min="13516" max="13516" width="7" style="1" customWidth="1"/>
    <col min="13517" max="13517" width="15.85546875" style="1" customWidth="1"/>
    <col min="13518" max="13518" width="45.7109375" style="1" customWidth="1"/>
    <col min="13519" max="13519" width="13" style="1" customWidth="1"/>
    <col min="13520" max="13520" width="11" style="1" customWidth="1"/>
    <col min="13521" max="13521" width="11.140625" style="1" customWidth="1"/>
    <col min="13522" max="13522" width="11" style="1" customWidth="1"/>
    <col min="13523" max="13523" width="0.140625" style="1" customWidth="1"/>
    <col min="13524" max="13524" width="9.140625" style="1" customWidth="1"/>
    <col min="13525" max="13770" width="9.140625" style="1"/>
    <col min="13771" max="13771" width="10.28515625" style="1" customWidth="1"/>
    <col min="13772" max="13772" width="7" style="1" customWidth="1"/>
    <col min="13773" max="13773" width="15.85546875" style="1" customWidth="1"/>
    <col min="13774" max="13774" width="45.7109375" style="1" customWidth="1"/>
    <col min="13775" max="13775" width="13" style="1" customWidth="1"/>
    <col min="13776" max="13776" width="11" style="1" customWidth="1"/>
    <col min="13777" max="13777" width="11.140625" style="1" customWidth="1"/>
    <col min="13778" max="13778" width="11" style="1" customWidth="1"/>
    <col min="13779" max="13779" width="0.140625" style="1" customWidth="1"/>
    <col min="13780" max="13780" width="9.140625" style="1" customWidth="1"/>
    <col min="13781" max="14026" width="9.140625" style="1"/>
    <col min="14027" max="14027" width="10.28515625" style="1" customWidth="1"/>
    <col min="14028" max="14028" width="7" style="1" customWidth="1"/>
    <col min="14029" max="14029" width="15.85546875" style="1" customWidth="1"/>
    <col min="14030" max="14030" width="45.7109375" style="1" customWidth="1"/>
    <col min="14031" max="14031" width="13" style="1" customWidth="1"/>
    <col min="14032" max="14032" width="11" style="1" customWidth="1"/>
    <col min="14033" max="14033" width="11.140625" style="1" customWidth="1"/>
    <col min="14034" max="14034" width="11" style="1" customWidth="1"/>
    <col min="14035" max="14035" width="0.140625" style="1" customWidth="1"/>
    <col min="14036" max="14036" width="9.140625" style="1" customWidth="1"/>
    <col min="14037" max="14282" width="9.140625" style="1"/>
    <col min="14283" max="14283" width="10.28515625" style="1" customWidth="1"/>
    <col min="14284" max="14284" width="7" style="1" customWidth="1"/>
    <col min="14285" max="14285" width="15.85546875" style="1" customWidth="1"/>
    <col min="14286" max="14286" width="45.7109375" style="1" customWidth="1"/>
    <col min="14287" max="14287" width="13" style="1" customWidth="1"/>
    <col min="14288" max="14288" width="11" style="1" customWidth="1"/>
    <col min="14289" max="14289" width="11.140625" style="1" customWidth="1"/>
    <col min="14290" max="14290" width="11" style="1" customWidth="1"/>
    <col min="14291" max="14291" width="0.140625" style="1" customWidth="1"/>
    <col min="14292" max="14292" width="9.140625" style="1" customWidth="1"/>
    <col min="14293" max="14538" width="9.140625" style="1"/>
    <col min="14539" max="14539" width="10.28515625" style="1" customWidth="1"/>
    <col min="14540" max="14540" width="7" style="1" customWidth="1"/>
    <col min="14541" max="14541" width="15.85546875" style="1" customWidth="1"/>
    <col min="14542" max="14542" width="45.7109375" style="1" customWidth="1"/>
    <col min="14543" max="14543" width="13" style="1" customWidth="1"/>
    <col min="14544" max="14544" width="11" style="1" customWidth="1"/>
    <col min="14545" max="14545" width="11.140625" style="1" customWidth="1"/>
    <col min="14546" max="14546" width="11" style="1" customWidth="1"/>
    <col min="14547" max="14547" width="0.140625" style="1" customWidth="1"/>
    <col min="14548" max="14548" width="9.140625" style="1" customWidth="1"/>
    <col min="14549" max="14794" width="9.140625" style="1"/>
    <col min="14795" max="14795" width="10.28515625" style="1" customWidth="1"/>
    <col min="14796" max="14796" width="7" style="1" customWidth="1"/>
    <col min="14797" max="14797" width="15.85546875" style="1" customWidth="1"/>
    <col min="14798" max="14798" width="45.7109375" style="1" customWidth="1"/>
    <col min="14799" max="14799" width="13" style="1" customWidth="1"/>
    <col min="14800" max="14800" width="11" style="1" customWidth="1"/>
    <col min="14801" max="14801" width="11.140625" style="1" customWidth="1"/>
    <col min="14802" max="14802" width="11" style="1" customWidth="1"/>
    <col min="14803" max="14803" width="0.140625" style="1" customWidth="1"/>
    <col min="14804" max="14804" width="9.140625" style="1" customWidth="1"/>
    <col min="14805" max="15050" width="9.140625" style="1"/>
    <col min="15051" max="15051" width="10.28515625" style="1" customWidth="1"/>
    <col min="15052" max="15052" width="7" style="1" customWidth="1"/>
    <col min="15053" max="15053" width="15.85546875" style="1" customWidth="1"/>
    <col min="15054" max="15054" width="45.7109375" style="1" customWidth="1"/>
    <col min="15055" max="15055" width="13" style="1" customWidth="1"/>
    <col min="15056" max="15056" width="11" style="1" customWidth="1"/>
    <col min="15057" max="15057" width="11.140625" style="1" customWidth="1"/>
    <col min="15058" max="15058" width="11" style="1" customWidth="1"/>
    <col min="15059" max="15059" width="0.140625" style="1" customWidth="1"/>
    <col min="15060" max="15060" width="9.140625" style="1" customWidth="1"/>
    <col min="15061" max="15306" width="9.140625" style="1"/>
    <col min="15307" max="15307" width="10.28515625" style="1" customWidth="1"/>
    <col min="15308" max="15308" width="7" style="1" customWidth="1"/>
    <col min="15309" max="15309" width="15.85546875" style="1" customWidth="1"/>
    <col min="15310" max="15310" width="45.7109375" style="1" customWidth="1"/>
    <col min="15311" max="15311" width="13" style="1" customWidth="1"/>
    <col min="15312" max="15312" width="11" style="1" customWidth="1"/>
    <col min="15313" max="15313" width="11.140625" style="1" customWidth="1"/>
    <col min="15314" max="15314" width="11" style="1" customWidth="1"/>
    <col min="15315" max="15315" width="0.140625" style="1" customWidth="1"/>
    <col min="15316" max="15316" width="9.140625" style="1" customWidth="1"/>
    <col min="15317" max="15562" width="9.140625" style="1"/>
    <col min="15563" max="15563" width="10.28515625" style="1" customWidth="1"/>
    <col min="15564" max="15564" width="7" style="1" customWidth="1"/>
    <col min="15565" max="15565" width="15.85546875" style="1" customWidth="1"/>
    <col min="15566" max="15566" width="45.7109375" style="1" customWidth="1"/>
    <col min="15567" max="15567" width="13" style="1" customWidth="1"/>
    <col min="15568" max="15568" width="11" style="1" customWidth="1"/>
    <col min="15569" max="15569" width="11.140625" style="1" customWidth="1"/>
    <col min="15570" max="15570" width="11" style="1" customWidth="1"/>
    <col min="15571" max="15571" width="0.140625" style="1" customWidth="1"/>
    <col min="15572" max="15572" width="9.140625" style="1" customWidth="1"/>
    <col min="15573" max="15818" width="9.140625" style="1"/>
    <col min="15819" max="15819" width="10.28515625" style="1" customWidth="1"/>
    <col min="15820" max="15820" width="7" style="1" customWidth="1"/>
    <col min="15821" max="15821" width="15.85546875" style="1" customWidth="1"/>
    <col min="15822" max="15822" width="45.7109375" style="1" customWidth="1"/>
    <col min="15823" max="15823" width="13" style="1" customWidth="1"/>
    <col min="15824" max="15824" width="11" style="1" customWidth="1"/>
    <col min="15825" max="15825" width="11.140625" style="1" customWidth="1"/>
    <col min="15826" max="15826" width="11" style="1" customWidth="1"/>
    <col min="15827" max="15827" width="0.140625" style="1" customWidth="1"/>
    <col min="15828" max="15828" width="9.140625" style="1" customWidth="1"/>
    <col min="15829" max="16074" width="9.140625" style="1"/>
    <col min="16075" max="16075" width="10.28515625" style="1" customWidth="1"/>
    <col min="16076" max="16076" width="7" style="1" customWidth="1"/>
    <col min="16077" max="16077" width="15.85546875" style="1" customWidth="1"/>
    <col min="16078" max="16078" width="45.7109375" style="1" customWidth="1"/>
    <col min="16079" max="16079" width="13" style="1" customWidth="1"/>
    <col min="16080" max="16080" width="11" style="1" customWidth="1"/>
    <col min="16081" max="16081" width="11.140625" style="1" customWidth="1"/>
    <col min="16082" max="16082" width="11" style="1" customWidth="1"/>
    <col min="16083" max="16083" width="0.140625" style="1" customWidth="1"/>
    <col min="16084" max="16084" width="9.140625" style="1" customWidth="1"/>
    <col min="16085" max="16384" width="9.140625" style="1"/>
  </cols>
  <sheetData>
    <row r="1" spans="1:54" ht="20.25" x14ac:dyDescent="0.3">
      <c r="A1" s="467"/>
      <c r="B1" s="467"/>
      <c r="C1" s="617" t="s">
        <v>9</v>
      </c>
      <c r="D1" s="618"/>
      <c r="E1" s="467"/>
      <c r="F1" s="619"/>
      <c r="G1" s="619"/>
      <c r="H1" s="619"/>
      <c r="I1" s="619"/>
      <c r="J1" s="619"/>
      <c r="K1" s="467"/>
      <c r="L1" s="467"/>
      <c r="M1" s="467"/>
      <c r="N1" s="619"/>
      <c r="O1" s="467"/>
      <c r="P1" s="467"/>
      <c r="Q1" s="467"/>
      <c r="R1" s="467"/>
      <c r="S1" s="467"/>
      <c r="T1" s="467"/>
      <c r="U1" s="467"/>
      <c r="V1" s="467"/>
      <c r="W1" s="467"/>
      <c r="X1" s="619"/>
      <c r="Y1" s="467"/>
      <c r="Z1" s="1239" t="s">
        <v>512</v>
      </c>
      <c r="AA1" s="1239"/>
    </row>
    <row r="2" spans="1:54" ht="15" x14ac:dyDescent="0.2">
      <c r="A2" s="467"/>
      <c r="B2" s="467"/>
      <c r="C2" s="620" t="s">
        <v>511</v>
      </c>
      <c r="D2" s="621"/>
      <c r="E2" s="468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</row>
    <row r="3" spans="1:54" ht="15" x14ac:dyDescent="0.2">
      <c r="A3" s="467"/>
      <c r="B3" s="467"/>
      <c r="C3" s="621" t="s">
        <v>482</v>
      </c>
      <c r="D3" s="621"/>
      <c r="E3" s="468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622"/>
      <c r="T3" s="467"/>
      <c r="U3" s="467"/>
      <c r="V3" s="467"/>
      <c r="W3" s="467"/>
      <c r="X3" s="467"/>
      <c r="Y3" s="467"/>
      <c r="Z3" s="467"/>
      <c r="AA3" s="467"/>
    </row>
    <row r="4" spans="1:54" ht="15.75" x14ac:dyDescent="0.25">
      <c r="A4" s="467"/>
      <c r="B4" s="467"/>
      <c r="C4" s="623" t="s">
        <v>417</v>
      </c>
      <c r="D4" s="624"/>
      <c r="E4" s="468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622"/>
      <c r="T4" s="467"/>
      <c r="U4" s="467"/>
      <c r="V4" s="467"/>
      <c r="W4" s="467"/>
      <c r="X4" s="467"/>
      <c r="Y4" s="467"/>
      <c r="Z4" s="467"/>
      <c r="AA4" s="467"/>
    </row>
    <row r="5" spans="1:54" ht="13.5" thickBot="1" x14ac:dyDescent="0.25">
      <c r="A5" s="467"/>
      <c r="B5" s="467"/>
      <c r="C5" s="467"/>
      <c r="D5" s="625"/>
      <c r="E5" s="625"/>
      <c r="F5" s="625"/>
      <c r="G5" s="625"/>
      <c r="H5" s="625"/>
      <c r="I5" s="625"/>
      <c r="J5" s="625"/>
      <c r="K5" s="625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626" t="s">
        <v>17</v>
      </c>
    </row>
    <row r="6" spans="1:54" ht="18.75" customHeight="1" thickBot="1" x14ac:dyDescent="0.3">
      <c r="A6" s="1216" t="s">
        <v>19</v>
      </c>
      <c r="B6" s="1217"/>
      <c r="C6" s="1260" t="s">
        <v>20</v>
      </c>
      <c r="D6" s="1281" t="s">
        <v>574</v>
      </c>
      <c r="E6" s="1272"/>
      <c r="F6" s="1272"/>
      <c r="G6" s="1272"/>
      <c r="H6" s="1272"/>
      <c r="I6" s="1272"/>
      <c r="J6" s="1272"/>
      <c r="K6" s="1273"/>
      <c r="L6" s="1230" t="s">
        <v>580</v>
      </c>
      <c r="M6" s="1231"/>
      <c r="N6" s="1231"/>
      <c r="O6" s="1231"/>
      <c r="P6" s="1231"/>
      <c r="Q6" s="1231"/>
      <c r="R6" s="1231"/>
      <c r="S6" s="1232"/>
      <c r="T6" s="1230" t="s">
        <v>576</v>
      </c>
      <c r="U6" s="1231"/>
      <c r="V6" s="1231"/>
      <c r="W6" s="1231"/>
      <c r="X6" s="1231"/>
      <c r="Y6" s="1231"/>
      <c r="Z6" s="1233"/>
      <c r="AA6" s="1234"/>
    </row>
    <row r="7" spans="1:54" ht="15" customHeight="1" thickBot="1" x14ac:dyDescent="0.25">
      <c r="A7" s="1218"/>
      <c r="B7" s="1219"/>
      <c r="C7" s="1261"/>
      <c r="D7" s="1235" t="s">
        <v>21</v>
      </c>
      <c r="E7" s="1222" t="s">
        <v>22</v>
      </c>
      <c r="F7" s="1244"/>
      <c r="G7" s="1244"/>
      <c r="H7" s="1244"/>
      <c r="I7" s="1244"/>
      <c r="J7" s="1244"/>
      <c r="K7" s="1245"/>
      <c r="L7" s="1235" t="s">
        <v>21</v>
      </c>
      <c r="M7" s="1222" t="s">
        <v>22</v>
      </c>
      <c r="N7" s="1244"/>
      <c r="O7" s="1244"/>
      <c r="P7" s="1244"/>
      <c r="Q7" s="1244"/>
      <c r="R7" s="1244"/>
      <c r="S7" s="1245"/>
      <c r="T7" s="1235" t="s">
        <v>21</v>
      </c>
      <c r="U7" s="1222" t="s">
        <v>22</v>
      </c>
      <c r="V7" s="1222"/>
      <c r="W7" s="1222"/>
      <c r="X7" s="1244"/>
      <c r="Y7" s="1244"/>
      <c r="Z7" s="1244"/>
      <c r="AA7" s="1245"/>
    </row>
    <row r="8" spans="1:54" ht="47.25" customHeight="1" x14ac:dyDescent="0.2">
      <c r="A8" s="1218"/>
      <c r="B8" s="1219"/>
      <c r="C8" s="1261"/>
      <c r="D8" s="1236"/>
      <c r="E8" s="182" t="s">
        <v>23</v>
      </c>
      <c r="F8" s="192" t="s">
        <v>24</v>
      </c>
      <c r="G8" s="337" t="s">
        <v>26</v>
      </c>
      <c r="H8" s="500" t="s">
        <v>27</v>
      </c>
      <c r="I8" s="182" t="s">
        <v>578</v>
      </c>
      <c r="J8" s="500" t="s">
        <v>579</v>
      </c>
      <c r="K8" s="428" t="s">
        <v>572</v>
      </c>
      <c r="L8" s="1236"/>
      <c r="M8" s="182" t="s">
        <v>23</v>
      </c>
      <c r="N8" s="192" t="s">
        <v>24</v>
      </c>
      <c r="O8" s="337" t="s">
        <v>26</v>
      </c>
      <c r="P8" s="500" t="s">
        <v>27</v>
      </c>
      <c r="Q8" s="182" t="s">
        <v>578</v>
      </c>
      <c r="R8" s="500" t="s">
        <v>579</v>
      </c>
      <c r="S8" s="428" t="s">
        <v>572</v>
      </c>
      <c r="T8" s="1236"/>
      <c r="U8" s="182" t="s">
        <v>23</v>
      </c>
      <c r="V8" s="192" t="s">
        <v>24</v>
      </c>
      <c r="W8" s="337" t="s">
        <v>26</v>
      </c>
      <c r="X8" s="500" t="s">
        <v>27</v>
      </c>
      <c r="Y8" s="182" t="s">
        <v>578</v>
      </c>
      <c r="Z8" s="500" t="s">
        <v>579</v>
      </c>
      <c r="AA8" s="428" t="s">
        <v>572</v>
      </c>
    </row>
    <row r="9" spans="1:54" ht="19.5" customHeight="1" thickBot="1" x14ac:dyDescent="0.25">
      <c r="A9" s="1220"/>
      <c r="B9" s="1221"/>
      <c r="C9" s="267"/>
      <c r="D9" s="1237"/>
      <c r="E9" s="191" t="s">
        <v>103</v>
      </c>
      <c r="F9" s="60" t="s">
        <v>104</v>
      </c>
      <c r="G9" s="60" t="s">
        <v>105</v>
      </c>
      <c r="H9" s="613" t="s">
        <v>107</v>
      </c>
      <c r="I9" s="614" t="s">
        <v>558</v>
      </c>
      <c r="J9" s="614" t="s">
        <v>559</v>
      </c>
      <c r="K9" s="193" t="s">
        <v>573</v>
      </c>
      <c r="L9" s="1237"/>
      <c r="M9" s="191" t="s">
        <v>103</v>
      </c>
      <c r="N9" s="60" t="s">
        <v>104</v>
      </c>
      <c r="O9" s="60" t="s">
        <v>105</v>
      </c>
      <c r="P9" s="613" t="s">
        <v>107</v>
      </c>
      <c r="Q9" s="614" t="s">
        <v>558</v>
      </c>
      <c r="R9" s="614" t="s">
        <v>559</v>
      </c>
      <c r="S9" s="193" t="s">
        <v>573</v>
      </c>
      <c r="T9" s="1237"/>
      <c r="U9" s="191" t="s">
        <v>103</v>
      </c>
      <c r="V9" s="60" t="s">
        <v>104</v>
      </c>
      <c r="W9" s="60" t="s">
        <v>105</v>
      </c>
      <c r="X9" s="613" t="s">
        <v>107</v>
      </c>
      <c r="Y9" s="614" t="s">
        <v>558</v>
      </c>
      <c r="Z9" s="614" t="s">
        <v>559</v>
      </c>
      <c r="AA9" s="193" t="s">
        <v>573</v>
      </c>
    </row>
    <row r="10" spans="1:54" s="261" customFormat="1" ht="17.45" customHeight="1" thickTop="1" thickBot="1" x14ac:dyDescent="0.3">
      <c r="A10" s="519" t="s">
        <v>154</v>
      </c>
      <c r="B10" s="695" t="s">
        <v>29</v>
      </c>
      <c r="C10" s="268"/>
      <c r="D10" s="1225" t="s">
        <v>33</v>
      </c>
      <c r="E10" s="1228"/>
      <c r="F10" s="1228"/>
      <c r="G10" s="1228"/>
      <c r="H10" s="1228"/>
      <c r="I10" s="1228"/>
      <c r="J10" s="1228"/>
      <c r="K10" s="1229"/>
      <c r="L10" s="1225" t="s">
        <v>33</v>
      </c>
      <c r="M10" s="1228"/>
      <c r="N10" s="1228"/>
      <c r="O10" s="1228"/>
      <c r="P10" s="1228"/>
      <c r="Q10" s="1228"/>
      <c r="R10" s="1228"/>
      <c r="S10" s="1229"/>
      <c r="T10" s="1225" t="s">
        <v>33</v>
      </c>
      <c r="U10" s="1228"/>
      <c r="V10" s="1228"/>
      <c r="W10" s="1228"/>
      <c r="X10" s="1228"/>
      <c r="Y10" s="1228"/>
      <c r="Z10" s="1228"/>
      <c r="AA10" s="1229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7"/>
      <c r="AV10" s="467"/>
      <c r="AW10" s="467"/>
      <c r="AX10" s="467"/>
      <c r="AY10" s="467"/>
      <c r="AZ10" s="467"/>
      <c r="BA10" s="467"/>
      <c r="BB10" s="467"/>
    </row>
    <row r="11" spans="1:54" s="262" customFormat="1" ht="30.75" customHeight="1" thickTop="1" x14ac:dyDescent="0.2">
      <c r="A11" s="521" t="s">
        <v>250</v>
      </c>
      <c r="B11" s="522" t="s">
        <v>158</v>
      </c>
      <c r="C11" s="604" t="s">
        <v>344</v>
      </c>
      <c r="D11" s="605">
        <f t="shared" ref="D11:D22" si="0">SUM(E11:K11)</f>
        <v>1417</v>
      </c>
      <c r="E11" s="465">
        <v>1367</v>
      </c>
      <c r="F11" s="466">
        <v>0</v>
      </c>
      <c r="G11" s="466">
        <v>1</v>
      </c>
      <c r="H11" s="466">
        <v>0</v>
      </c>
      <c r="I11" s="442">
        <v>0</v>
      </c>
      <c r="J11" s="442">
        <v>49</v>
      </c>
      <c r="K11" s="443">
        <v>0</v>
      </c>
      <c r="L11" s="477">
        <f t="shared" ref="L11:L22" si="1">SUM(M11:S11)</f>
        <v>567</v>
      </c>
      <c r="M11" s="441">
        <v>517</v>
      </c>
      <c r="N11" s="442">
        <v>0</v>
      </c>
      <c r="O11" s="442">
        <v>1</v>
      </c>
      <c r="P11" s="442">
        <v>0</v>
      </c>
      <c r="Q11" s="442">
        <v>0</v>
      </c>
      <c r="R11" s="442">
        <v>49</v>
      </c>
      <c r="S11" s="443">
        <v>0</v>
      </c>
      <c r="T11" s="477">
        <f t="shared" ref="T11:T22" si="2">SUM(U11:AA11)</f>
        <v>558</v>
      </c>
      <c r="U11" s="465">
        <v>421</v>
      </c>
      <c r="V11" s="952">
        <v>0</v>
      </c>
      <c r="W11" s="951">
        <v>0</v>
      </c>
      <c r="X11" s="466">
        <v>0</v>
      </c>
      <c r="Y11" s="466">
        <v>0</v>
      </c>
      <c r="Z11" s="466">
        <v>40</v>
      </c>
      <c r="AA11" s="443">
        <v>97</v>
      </c>
      <c r="AB11" s="609"/>
    </row>
    <row r="12" spans="1:54" s="262" customFormat="1" ht="30" customHeight="1" x14ac:dyDescent="0.2">
      <c r="A12" s="523" t="s">
        <v>251</v>
      </c>
      <c r="B12" s="524" t="s">
        <v>158</v>
      </c>
      <c r="C12" s="606" t="s">
        <v>345</v>
      </c>
      <c r="D12" s="1044">
        <f t="shared" si="0"/>
        <v>446</v>
      </c>
      <c r="E12" s="458">
        <v>360</v>
      </c>
      <c r="F12" s="459">
        <v>0</v>
      </c>
      <c r="G12" s="459">
        <v>8</v>
      </c>
      <c r="H12" s="459">
        <v>0</v>
      </c>
      <c r="I12" s="445">
        <v>40</v>
      </c>
      <c r="J12" s="445">
        <v>38</v>
      </c>
      <c r="K12" s="446">
        <v>0</v>
      </c>
      <c r="L12" s="477">
        <f t="shared" si="1"/>
        <v>506</v>
      </c>
      <c r="M12" s="444">
        <v>360</v>
      </c>
      <c r="N12" s="445">
        <v>0</v>
      </c>
      <c r="O12" s="445">
        <v>8</v>
      </c>
      <c r="P12" s="445">
        <v>60</v>
      </c>
      <c r="Q12" s="445">
        <v>40</v>
      </c>
      <c r="R12" s="445">
        <v>38</v>
      </c>
      <c r="S12" s="446">
        <v>0</v>
      </c>
      <c r="T12" s="477">
        <f t="shared" si="2"/>
        <v>458</v>
      </c>
      <c r="U12" s="458">
        <v>360</v>
      </c>
      <c r="V12" s="952">
        <v>0</v>
      </c>
      <c r="W12" s="952">
        <v>8</v>
      </c>
      <c r="X12" s="900">
        <v>0</v>
      </c>
      <c r="Y12" s="900">
        <v>40</v>
      </c>
      <c r="Z12" s="900">
        <v>50</v>
      </c>
      <c r="AA12" s="446">
        <v>0</v>
      </c>
      <c r="AB12" s="609"/>
    </row>
    <row r="13" spans="1:54" s="262" customFormat="1" ht="30" customHeight="1" x14ac:dyDescent="0.2">
      <c r="A13" s="523" t="s">
        <v>252</v>
      </c>
      <c r="B13" s="524" t="s">
        <v>158</v>
      </c>
      <c r="C13" s="607" t="s">
        <v>408</v>
      </c>
      <c r="D13" s="1044">
        <f t="shared" si="0"/>
        <v>2833</v>
      </c>
      <c r="E13" s="458">
        <v>1405</v>
      </c>
      <c r="F13" s="459">
        <v>0</v>
      </c>
      <c r="G13" s="459">
        <v>265</v>
      </c>
      <c r="H13" s="459">
        <v>0</v>
      </c>
      <c r="I13" s="445">
        <v>828</v>
      </c>
      <c r="J13" s="445">
        <v>335</v>
      </c>
      <c r="K13" s="446">
        <v>0</v>
      </c>
      <c r="L13" s="477">
        <f t="shared" si="1"/>
        <v>2958</v>
      </c>
      <c r="M13" s="444">
        <v>1405</v>
      </c>
      <c r="N13" s="445">
        <v>0</v>
      </c>
      <c r="O13" s="445">
        <v>265</v>
      </c>
      <c r="P13" s="445">
        <v>125</v>
      </c>
      <c r="Q13" s="445">
        <v>828</v>
      </c>
      <c r="R13" s="445">
        <v>335</v>
      </c>
      <c r="S13" s="446">
        <v>0</v>
      </c>
      <c r="T13" s="477">
        <f t="shared" si="2"/>
        <v>2675</v>
      </c>
      <c r="U13" s="458">
        <v>1600</v>
      </c>
      <c r="V13" s="952">
        <v>0</v>
      </c>
      <c r="W13" s="952">
        <v>265</v>
      </c>
      <c r="X13" s="900">
        <v>0</v>
      </c>
      <c r="Y13" s="900">
        <v>500</v>
      </c>
      <c r="Z13" s="900">
        <v>310</v>
      </c>
      <c r="AA13" s="446">
        <v>0</v>
      </c>
      <c r="AB13" s="609"/>
    </row>
    <row r="14" spans="1:54" s="807" customFormat="1" ht="30" customHeight="1" x14ac:dyDescent="0.2">
      <c r="A14" s="523" t="s">
        <v>253</v>
      </c>
      <c r="B14" s="524" t="s">
        <v>166</v>
      </c>
      <c r="C14" s="607" t="s">
        <v>346</v>
      </c>
      <c r="D14" s="1044">
        <f t="shared" si="0"/>
        <v>5427</v>
      </c>
      <c r="E14" s="458">
        <v>2044</v>
      </c>
      <c r="F14" s="459">
        <v>0</v>
      </c>
      <c r="G14" s="459">
        <v>1132</v>
      </c>
      <c r="H14" s="459">
        <v>0</v>
      </c>
      <c r="I14" s="445">
        <v>1426</v>
      </c>
      <c r="J14" s="445">
        <v>825</v>
      </c>
      <c r="K14" s="446">
        <v>0</v>
      </c>
      <c r="L14" s="477">
        <f t="shared" si="1"/>
        <v>5577</v>
      </c>
      <c r="M14" s="444">
        <v>2044</v>
      </c>
      <c r="N14" s="445">
        <v>0</v>
      </c>
      <c r="O14" s="445">
        <v>1132</v>
      </c>
      <c r="P14" s="445">
        <v>150</v>
      </c>
      <c r="Q14" s="445">
        <v>1426</v>
      </c>
      <c r="R14" s="445">
        <v>825</v>
      </c>
      <c r="S14" s="446">
        <v>0</v>
      </c>
      <c r="T14" s="477">
        <f t="shared" si="2"/>
        <v>5086</v>
      </c>
      <c r="U14" s="458">
        <v>2352</v>
      </c>
      <c r="V14" s="952">
        <v>0</v>
      </c>
      <c r="W14" s="952">
        <v>1194</v>
      </c>
      <c r="X14" s="900">
        <v>0</v>
      </c>
      <c r="Y14" s="900">
        <v>800</v>
      </c>
      <c r="Z14" s="900">
        <v>740</v>
      </c>
      <c r="AA14" s="446">
        <v>0</v>
      </c>
      <c r="AB14" s="806"/>
    </row>
    <row r="15" spans="1:54" s="807" customFormat="1" ht="30" customHeight="1" x14ac:dyDescent="0.2">
      <c r="A15" s="523" t="s">
        <v>254</v>
      </c>
      <c r="B15" s="524" t="s">
        <v>176</v>
      </c>
      <c r="C15" s="607" t="s">
        <v>488</v>
      </c>
      <c r="D15" s="1044">
        <f t="shared" si="0"/>
        <v>11833</v>
      </c>
      <c r="E15" s="458">
        <v>1045</v>
      </c>
      <c r="F15" s="459">
        <v>0</v>
      </c>
      <c r="G15" s="459">
        <v>1894</v>
      </c>
      <c r="H15" s="459">
        <v>0</v>
      </c>
      <c r="I15" s="445">
        <v>5658</v>
      </c>
      <c r="J15" s="445">
        <v>3236</v>
      </c>
      <c r="K15" s="446">
        <v>0</v>
      </c>
      <c r="L15" s="477">
        <f t="shared" si="1"/>
        <v>11869</v>
      </c>
      <c r="M15" s="444">
        <v>1045</v>
      </c>
      <c r="N15" s="445">
        <v>0</v>
      </c>
      <c r="O15" s="445">
        <v>1894</v>
      </c>
      <c r="P15" s="445">
        <v>36</v>
      </c>
      <c r="Q15" s="445">
        <v>5658</v>
      </c>
      <c r="R15" s="445">
        <v>3236</v>
      </c>
      <c r="S15" s="446">
        <v>0</v>
      </c>
      <c r="T15" s="477">
        <f t="shared" si="2"/>
        <v>7018</v>
      </c>
      <c r="U15" s="458">
        <v>1045</v>
      </c>
      <c r="V15" s="952">
        <v>0</v>
      </c>
      <c r="W15" s="952">
        <v>1923</v>
      </c>
      <c r="X15" s="900">
        <v>0</v>
      </c>
      <c r="Y15" s="900">
        <v>2300</v>
      </c>
      <c r="Z15" s="900">
        <v>1750</v>
      </c>
      <c r="AA15" s="446">
        <v>0</v>
      </c>
      <c r="AB15" s="806"/>
    </row>
    <row r="16" spans="1:54" s="807" customFormat="1" ht="30" customHeight="1" x14ac:dyDescent="0.2">
      <c r="A16" s="523" t="s">
        <v>255</v>
      </c>
      <c r="B16" s="524" t="s">
        <v>173</v>
      </c>
      <c r="C16" s="607" t="s">
        <v>347</v>
      </c>
      <c r="D16" s="1044">
        <f t="shared" si="0"/>
        <v>3816</v>
      </c>
      <c r="E16" s="458">
        <v>1573</v>
      </c>
      <c r="F16" s="459">
        <v>0</v>
      </c>
      <c r="G16" s="459">
        <v>482</v>
      </c>
      <c r="H16" s="459">
        <v>0</v>
      </c>
      <c r="I16" s="445">
        <v>989</v>
      </c>
      <c r="J16" s="445">
        <v>772</v>
      </c>
      <c r="K16" s="446">
        <v>0</v>
      </c>
      <c r="L16" s="477">
        <f t="shared" si="1"/>
        <v>3816</v>
      </c>
      <c r="M16" s="444">
        <v>1573</v>
      </c>
      <c r="N16" s="445">
        <v>0</v>
      </c>
      <c r="O16" s="445">
        <v>482</v>
      </c>
      <c r="P16" s="445">
        <v>0</v>
      </c>
      <c r="Q16" s="445">
        <v>989</v>
      </c>
      <c r="R16" s="445">
        <v>772</v>
      </c>
      <c r="S16" s="446">
        <v>0</v>
      </c>
      <c r="T16" s="477">
        <f t="shared" si="2"/>
        <v>3272</v>
      </c>
      <c r="U16" s="458">
        <v>1573</v>
      </c>
      <c r="V16" s="952">
        <v>0</v>
      </c>
      <c r="W16" s="952">
        <v>449</v>
      </c>
      <c r="X16" s="900">
        <v>0</v>
      </c>
      <c r="Y16" s="900">
        <v>550</v>
      </c>
      <c r="Z16" s="900">
        <v>700</v>
      </c>
      <c r="AA16" s="446">
        <v>0</v>
      </c>
      <c r="AB16" s="806"/>
    </row>
    <row r="17" spans="1:54" s="807" customFormat="1" ht="30" customHeight="1" x14ac:dyDescent="0.2">
      <c r="A17" s="523" t="s">
        <v>256</v>
      </c>
      <c r="B17" s="524" t="s">
        <v>160</v>
      </c>
      <c r="C17" s="607" t="s">
        <v>551</v>
      </c>
      <c r="D17" s="1044">
        <f t="shared" si="0"/>
        <v>5149</v>
      </c>
      <c r="E17" s="458">
        <v>1437</v>
      </c>
      <c r="F17" s="459">
        <v>80</v>
      </c>
      <c r="G17" s="459">
        <v>939</v>
      </c>
      <c r="H17" s="459">
        <v>0</v>
      </c>
      <c r="I17" s="445">
        <v>1765</v>
      </c>
      <c r="J17" s="445">
        <v>928</v>
      </c>
      <c r="K17" s="446">
        <v>0</v>
      </c>
      <c r="L17" s="477">
        <f t="shared" si="1"/>
        <v>5149</v>
      </c>
      <c r="M17" s="444">
        <v>1437</v>
      </c>
      <c r="N17" s="445">
        <v>80</v>
      </c>
      <c r="O17" s="445">
        <v>939</v>
      </c>
      <c r="P17" s="445">
        <v>0</v>
      </c>
      <c r="Q17" s="445">
        <v>1765</v>
      </c>
      <c r="R17" s="445">
        <v>928</v>
      </c>
      <c r="S17" s="446">
        <v>0</v>
      </c>
      <c r="T17" s="477">
        <f t="shared" si="2"/>
        <v>4444</v>
      </c>
      <c r="U17" s="458">
        <v>1740</v>
      </c>
      <c r="V17" s="952">
        <v>80</v>
      </c>
      <c r="W17" s="952">
        <v>874</v>
      </c>
      <c r="X17" s="900">
        <v>0</v>
      </c>
      <c r="Y17" s="900">
        <v>1000</v>
      </c>
      <c r="Z17" s="900">
        <v>750</v>
      </c>
      <c r="AA17" s="446">
        <v>0</v>
      </c>
      <c r="AB17" s="806"/>
    </row>
    <row r="18" spans="1:54" s="807" customFormat="1" ht="30" customHeight="1" x14ac:dyDescent="0.2">
      <c r="A18" s="523" t="s">
        <v>257</v>
      </c>
      <c r="B18" s="524" t="s">
        <v>176</v>
      </c>
      <c r="C18" s="607" t="s">
        <v>552</v>
      </c>
      <c r="D18" s="1044">
        <f t="shared" si="0"/>
        <v>15137</v>
      </c>
      <c r="E18" s="458">
        <v>4971</v>
      </c>
      <c r="F18" s="459">
        <v>650</v>
      </c>
      <c r="G18" s="459">
        <v>4453</v>
      </c>
      <c r="H18" s="459">
        <v>0</v>
      </c>
      <c r="I18" s="445">
        <v>2352</v>
      </c>
      <c r="J18" s="445">
        <v>2711</v>
      </c>
      <c r="K18" s="446">
        <v>0</v>
      </c>
      <c r="L18" s="477">
        <f t="shared" si="1"/>
        <v>15137</v>
      </c>
      <c r="M18" s="444">
        <v>4971</v>
      </c>
      <c r="N18" s="445">
        <v>650</v>
      </c>
      <c r="O18" s="445">
        <v>4453</v>
      </c>
      <c r="P18" s="445">
        <v>0</v>
      </c>
      <c r="Q18" s="445">
        <v>2352</v>
      </c>
      <c r="R18" s="445">
        <v>2711</v>
      </c>
      <c r="S18" s="446">
        <v>0</v>
      </c>
      <c r="T18" s="477">
        <f t="shared" si="2"/>
        <v>13899</v>
      </c>
      <c r="U18" s="458">
        <v>4971</v>
      </c>
      <c r="V18" s="952">
        <v>660</v>
      </c>
      <c r="W18" s="952">
        <v>4618</v>
      </c>
      <c r="X18" s="900">
        <v>0</v>
      </c>
      <c r="Y18" s="900">
        <v>1250</v>
      </c>
      <c r="Z18" s="900">
        <v>2400</v>
      </c>
      <c r="AA18" s="446">
        <v>0</v>
      </c>
      <c r="AB18" s="806"/>
    </row>
    <row r="19" spans="1:54" s="262" customFormat="1" ht="30" customHeight="1" x14ac:dyDescent="0.2">
      <c r="A19" s="523" t="s">
        <v>258</v>
      </c>
      <c r="B19" s="524" t="s">
        <v>190</v>
      </c>
      <c r="C19" s="607" t="s">
        <v>348</v>
      </c>
      <c r="D19" s="1044">
        <f t="shared" si="0"/>
        <v>639</v>
      </c>
      <c r="E19" s="458">
        <v>137</v>
      </c>
      <c r="F19" s="459">
        <v>0</v>
      </c>
      <c r="G19" s="459">
        <v>0</v>
      </c>
      <c r="H19" s="459">
        <v>0</v>
      </c>
      <c r="I19" s="445">
        <v>433</v>
      </c>
      <c r="J19" s="445">
        <v>69</v>
      </c>
      <c r="K19" s="446">
        <v>0</v>
      </c>
      <c r="L19" s="477">
        <f t="shared" si="1"/>
        <v>639</v>
      </c>
      <c r="M19" s="444">
        <v>137</v>
      </c>
      <c r="N19" s="445">
        <v>0</v>
      </c>
      <c r="O19" s="445">
        <v>0</v>
      </c>
      <c r="P19" s="445">
        <v>0</v>
      </c>
      <c r="Q19" s="445">
        <v>433</v>
      </c>
      <c r="R19" s="445">
        <v>69</v>
      </c>
      <c r="S19" s="446">
        <v>0</v>
      </c>
      <c r="T19" s="477">
        <f t="shared" si="2"/>
        <v>467</v>
      </c>
      <c r="U19" s="458">
        <v>137</v>
      </c>
      <c r="V19" s="952">
        <v>0</v>
      </c>
      <c r="W19" s="952">
        <v>0</v>
      </c>
      <c r="X19" s="900">
        <v>0</v>
      </c>
      <c r="Y19" s="900">
        <v>260</v>
      </c>
      <c r="Z19" s="900">
        <v>70</v>
      </c>
      <c r="AA19" s="446">
        <v>0</v>
      </c>
      <c r="AB19" s="609"/>
    </row>
    <row r="20" spans="1:54" s="262" customFormat="1" ht="30" customHeight="1" x14ac:dyDescent="0.2">
      <c r="A20" s="523" t="s">
        <v>259</v>
      </c>
      <c r="B20" s="524" t="s">
        <v>190</v>
      </c>
      <c r="C20" s="607" t="s">
        <v>476</v>
      </c>
      <c r="D20" s="1044">
        <f t="shared" si="0"/>
        <v>668</v>
      </c>
      <c r="E20" s="458">
        <v>88</v>
      </c>
      <c r="F20" s="459">
        <v>0</v>
      </c>
      <c r="G20" s="459">
        <v>1</v>
      </c>
      <c r="H20" s="459">
        <v>0</v>
      </c>
      <c r="I20" s="445">
        <v>537</v>
      </c>
      <c r="J20" s="445">
        <v>42</v>
      </c>
      <c r="K20" s="446">
        <v>0</v>
      </c>
      <c r="L20" s="477">
        <f t="shared" si="1"/>
        <v>668</v>
      </c>
      <c r="M20" s="444">
        <v>88</v>
      </c>
      <c r="N20" s="445">
        <v>0</v>
      </c>
      <c r="O20" s="445">
        <v>1</v>
      </c>
      <c r="P20" s="445">
        <v>0</v>
      </c>
      <c r="Q20" s="445">
        <v>537</v>
      </c>
      <c r="R20" s="445">
        <v>42</v>
      </c>
      <c r="S20" s="446">
        <v>0</v>
      </c>
      <c r="T20" s="477">
        <f t="shared" si="2"/>
        <v>656</v>
      </c>
      <c r="U20" s="458">
        <v>88</v>
      </c>
      <c r="V20" s="952">
        <v>0</v>
      </c>
      <c r="W20" s="952">
        <v>1</v>
      </c>
      <c r="X20" s="900">
        <v>0</v>
      </c>
      <c r="Y20" s="900">
        <v>0</v>
      </c>
      <c r="Z20" s="900">
        <v>30</v>
      </c>
      <c r="AA20" s="446">
        <v>537</v>
      </c>
      <c r="AB20" s="609"/>
    </row>
    <row r="21" spans="1:54" s="262" customFormat="1" ht="30" customHeight="1" x14ac:dyDescent="0.2">
      <c r="A21" s="523" t="s">
        <v>260</v>
      </c>
      <c r="B21" s="524" t="s">
        <v>164</v>
      </c>
      <c r="C21" s="607" t="s">
        <v>409</v>
      </c>
      <c r="D21" s="1044">
        <f t="shared" si="0"/>
        <v>2910</v>
      </c>
      <c r="E21" s="458">
        <v>1580</v>
      </c>
      <c r="F21" s="459">
        <v>0</v>
      </c>
      <c r="G21" s="459">
        <v>141</v>
      </c>
      <c r="H21" s="459">
        <v>0</v>
      </c>
      <c r="I21" s="445">
        <v>960</v>
      </c>
      <c r="J21" s="445">
        <v>229</v>
      </c>
      <c r="K21" s="446">
        <v>0</v>
      </c>
      <c r="L21" s="477">
        <f t="shared" si="1"/>
        <v>2924</v>
      </c>
      <c r="M21" s="444">
        <v>1580</v>
      </c>
      <c r="N21" s="445">
        <v>0</v>
      </c>
      <c r="O21" s="445">
        <v>141</v>
      </c>
      <c r="P21" s="445">
        <v>14</v>
      </c>
      <c r="Q21" s="445">
        <v>960</v>
      </c>
      <c r="R21" s="445">
        <v>229</v>
      </c>
      <c r="S21" s="446">
        <v>0</v>
      </c>
      <c r="T21" s="477">
        <f t="shared" si="2"/>
        <v>2386</v>
      </c>
      <c r="U21" s="458">
        <v>1580</v>
      </c>
      <c r="V21" s="952">
        <v>0</v>
      </c>
      <c r="W21" s="952">
        <v>141</v>
      </c>
      <c r="X21" s="900">
        <v>0</v>
      </c>
      <c r="Y21" s="900">
        <v>490</v>
      </c>
      <c r="Z21" s="900">
        <v>175</v>
      </c>
      <c r="AA21" s="446">
        <v>0</v>
      </c>
      <c r="AB21" s="609"/>
    </row>
    <row r="22" spans="1:54" s="262" customFormat="1" ht="30" customHeight="1" thickBot="1" x14ac:dyDescent="0.25">
      <c r="A22" s="525" t="s">
        <v>261</v>
      </c>
      <c r="B22" s="526" t="s">
        <v>164</v>
      </c>
      <c r="C22" s="607" t="s">
        <v>410</v>
      </c>
      <c r="D22" s="477">
        <f t="shared" si="0"/>
        <v>2575</v>
      </c>
      <c r="E22" s="460">
        <v>1714</v>
      </c>
      <c r="F22" s="461">
        <v>0</v>
      </c>
      <c r="G22" s="461">
        <v>42</v>
      </c>
      <c r="H22" s="461">
        <v>0</v>
      </c>
      <c r="I22" s="439">
        <v>512</v>
      </c>
      <c r="J22" s="439">
        <v>307</v>
      </c>
      <c r="K22" s="440">
        <v>0</v>
      </c>
      <c r="L22" s="477">
        <f t="shared" si="1"/>
        <v>2778</v>
      </c>
      <c r="M22" s="464">
        <v>1714</v>
      </c>
      <c r="N22" s="447">
        <v>0</v>
      </c>
      <c r="O22" s="447">
        <v>42</v>
      </c>
      <c r="P22" s="447">
        <v>203</v>
      </c>
      <c r="Q22" s="447">
        <v>512</v>
      </c>
      <c r="R22" s="447">
        <v>307</v>
      </c>
      <c r="S22" s="448">
        <v>0</v>
      </c>
      <c r="T22" s="477">
        <f t="shared" si="2"/>
        <v>2510</v>
      </c>
      <c r="U22" s="460">
        <v>1958</v>
      </c>
      <c r="V22" s="492">
        <v>0</v>
      </c>
      <c r="W22" s="492">
        <v>42</v>
      </c>
      <c r="X22" s="901">
        <v>0</v>
      </c>
      <c r="Y22" s="901">
        <v>260</v>
      </c>
      <c r="Z22" s="901">
        <v>250</v>
      </c>
      <c r="AA22" s="446">
        <v>0</v>
      </c>
      <c r="AB22" s="609"/>
    </row>
    <row r="23" spans="1:54" s="11" customFormat="1" ht="30" customHeight="1" thickBot="1" x14ac:dyDescent="0.3">
      <c r="A23" s="532"/>
      <c r="B23" s="533"/>
      <c r="C23" s="269" t="s">
        <v>51</v>
      </c>
      <c r="D23" s="263">
        <f t="shared" ref="D23:AA23" si="3">SUM(D11:D22)</f>
        <v>52850</v>
      </c>
      <c r="E23" s="264">
        <f t="shared" si="3"/>
        <v>17721</v>
      </c>
      <c r="F23" s="265">
        <f t="shared" si="3"/>
        <v>730</v>
      </c>
      <c r="G23" s="265">
        <f t="shared" si="3"/>
        <v>9358</v>
      </c>
      <c r="H23" s="265">
        <f t="shared" si="3"/>
        <v>0</v>
      </c>
      <c r="I23" s="265">
        <f t="shared" si="3"/>
        <v>15500</v>
      </c>
      <c r="J23" s="265">
        <f t="shared" si="3"/>
        <v>9541</v>
      </c>
      <c r="K23" s="266">
        <f t="shared" si="3"/>
        <v>0</v>
      </c>
      <c r="L23" s="263">
        <f t="shared" si="3"/>
        <v>52588</v>
      </c>
      <c r="M23" s="264">
        <f t="shared" si="3"/>
        <v>16871</v>
      </c>
      <c r="N23" s="265">
        <f t="shared" si="3"/>
        <v>730</v>
      </c>
      <c r="O23" s="265">
        <f t="shared" si="3"/>
        <v>9358</v>
      </c>
      <c r="P23" s="265">
        <f t="shared" si="3"/>
        <v>588</v>
      </c>
      <c r="Q23" s="265">
        <f t="shared" si="3"/>
        <v>15500</v>
      </c>
      <c r="R23" s="265">
        <f t="shared" si="3"/>
        <v>9541</v>
      </c>
      <c r="S23" s="266">
        <f t="shared" si="3"/>
        <v>0</v>
      </c>
      <c r="T23" s="263">
        <f t="shared" si="3"/>
        <v>43429</v>
      </c>
      <c r="U23" s="264">
        <f t="shared" si="3"/>
        <v>17825</v>
      </c>
      <c r="V23" s="265">
        <f t="shared" si="3"/>
        <v>740</v>
      </c>
      <c r="W23" s="265">
        <f t="shared" si="3"/>
        <v>9515</v>
      </c>
      <c r="X23" s="265">
        <f t="shared" si="3"/>
        <v>0</v>
      </c>
      <c r="Y23" s="265">
        <f t="shared" si="3"/>
        <v>7450</v>
      </c>
      <c r="Z23" s="265">
        <f t="shared" si="3"/>
        <v>7265</v>
      </c>
      <c r="AA23" s="266">
        <f t="shared" si="3"/>
        <v>634</v>
      </c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8"/>
      <c r="AV23" s="468"/>
      <c r="AW23" s="468"/>
      <c r="AX23" s="468"/>
      <c r="AY23" s="468"/>
      <c r="AZ23" s="468"/>
      <c r="BA23" s="468"/>
      <c r="BB23" s="468"/>
    </row>
    <row r="24" spans="1:54" s="467" customFormat="1" ht="12.75" customHeight="1" x14ac:dyDescent="0.2"/>
    <row r="25" spans="1:54" s="467" customFormat="1" ht="13.7" customHeight="1" x14ac:dyDescent="0.2">
      <c r="C25" s="627"/>
      <c r="D25" s="628"/>
      <c r="L25" s="628"/>
      <c r="T25" s="628"/>
    </row>
    <row r="26" spans="1:54" s="467" customFormat="1" ht="13.7" customHeight="1" x14ac:dyDescent="0.2">
      <c r="E26" s="628"/>
      <c r="G26" s="626"/>
      <c r="M26" s="628"/>
      <c r="U26" s="628"/>
      <c r="V26" s="628"/>
      <c r="W26" s="628"/>
      <c r="AA26" s="628"/>
    </row>
    <row r="27" spans="1:54" s="467" customFormat="1" ht="13.7" customHeight="1" x14ac:dyDescent="0.2">
      <c r="E27" s="628"/>
      <c r="M27" s="628"/>
      <c r="U27" s="628"/>
      <c r="V27" s="628"/>
      <c r="W27" s="628"/>
      <c r="AA27" s="628"/>
    </row>
    <row r="28" spans="1:54" s="467" customFormat="1" ht="13.7" customHeight="1" x14ac:dyDescent="0.2"/>
    <row r="29" spans="1:54" s="467" customFormat="1" ht="13.7" customHeight="1" x14ac:dyDescent="0.2"/>
    <row r="30" spans="1:54" s="467" customFormat="1" ht="13.7" customHeight="1" x14ac:dyDescent="0.2">
      <c r="C30" s="976"/>
    </row>
    <row r="31" spans="1:54" s="467" customFormat="1" ht="13.7" customHeight="1" x14ac:dyDescent="0.2"/>
    <row r="32" spans="1:54" s="467" customFormat="1" ht="13.7" customHeight="1" x14ac:dyDescent="0.2"/>
    <row r="33" s="467" customFormat="1" ht="13.7" customHeight="1" x14ac:dyDescent="0.2"/>
    <row r="34" s="467" customFormat="1" ht="13.7" customHeight="1" x14ac:dyDescent="0.2"/>
    <row r="35" s="467" customFormat="1" ht="13.7" customHeight="1" x14ac:dyDescent="0.2"/>
    <row r="36" s="467" customFormat="1" ht="13.7" customHeight="1" x14ac:dyDescent="0.2"/>
    <row r="37" s="467" customFormat="1" ht="13.7" customHeight="1" x14ac:dyDescent="0.2"/>
    <row r="38" s="467" customFormat="1" ht="13.7" customHeight="1" x14ac:dyDescent="0.2"/>
    <row r="39" s="467" customFormat="1" ht="13.7" customHeight="1" x14ac:dyDescent="0.2"/>
    <row r="40" s="467" customFormat="1" ht="13.7" customHeight="1" x14ac:dyDescent="0.2"/>
    <row r="41" s="467" customFormat="1" ht="13.7" customHeight="1" x14ac:dyDescent="0.2"/>
    <row r="42" s="467" customFormat="1" ht="13.7" customHeight="1" x14ac:dyDescent="0.2"/>
    <row r="43" s="467" customFormat="1" ht="13.7" customHeight="1" x14ac:dyDescent="0.2"/>
    <row r="44" s="467" customFormat="1" ht="13.7" customHeight="1" x14ac:dyDescent="0.2"/>
    <row r="45" s="467" customFormat="1" ht="13.7" customHeight="1" x14ac:dyDescent="0.2"/>
    <row r="46" s="467" customFormat="1" ht="13.7" customHeight="1" x14ac:dyDescent="0.2"/>
    <row r="47" s="467" customFormat="1" ht="13.7" customHeight="1" x14ac:dyDescent="0.2"/>
    <row r="48" s="467" customFormat="1" ht="13.7" customHeight="1" x14ac:dyDescent="0.2"/>
    <row r="49" s="467" customFormat="1" ht="13.7" customHeight="1" x14ac:dyDescent="0.2"/>
    <row r="50" s="467" customFormat="1" ht="13.7" customHeight="1" x14ac:dyDescent="0.2"/>
    <row r="51" s="467" customFormat="1" ht="13.7" customHeight="1" x14ac:dyDescent="0.2"/>
    <row r="52" s="467" customFormat="1" ht="13.7" customHeight="1" x14ac:dyDescent="0.2"/>
    <row r="53" s="467" customFormat="1" ht="13.7" customHeight="1" x14ac:dyDescent="0.2"/>
    <row r="54" s="467" customFormat="1" ht="13.7" customHeight="1" x14ac:dyDescent="0.2"/>
    <row r="55" s="467" customFormat="1" ht="13.7" customHeight="1" x14ac:dyDescent="0.2"/>
    <row r="56" s="467" customFormat="1" ht="13.7" customHeight="1" x14ac:dyDescent="0.2"/>
    <row r="57" s="467" customFormat="1" ht="13.7" customHeight="1" x14ac:dyDescent="0.2"/>
    <row r="58" s="467" customFormat="1" ht="13.7" customHeight="1" x14ac:dyDescent="0.2"/>
    <row r="59" s="467" customFormat="1" ht="13.7" customHeight="1" x14ac:dyDescent="0.2"/>
    <row r="60" s="467" customFormat="1" ht="13.7" customHeight="1" x14ac:dyDescent="0.2"/>
    <row r="61" s="467" customFormat="1" ht="13.7" customHeight="1" x14ac:dyDescent="0.2"/>
    <row r="62" s="467" customFormat="1" ht="13.7" customHeight="1" x14ac:dyDescent="0.2"/>
    <row r="63" s="467" customFormat="1" ht="13.7" customHeight="1" x14ac:dyDescent="0.2"/>
    <row r="64" s="467" customFormat="1" ht="13.7" customHeight="1" x14ac:dyDescent="0.2"/>
    <row r="65" s="467" customFormat="1" ht="13.7" customHeight="1" x14ac:dyDescent="0.2"/>
    <row r="66" s="467" customFormat="1" ht="13.7" customHeight="1" x14ac:dyDescent="0.2"/>
    <row r="67" s="467" customFormat="1" ht="13.7" customHeight="1" x14ac:dyDescent="0.2"/>
    <row r="68" s="467" customFormat="1" ht="13.7" customHeight="1" x14ac:dyDescent="0.2"/>
    <row r="69" s="467" customFormat="1" ht="13.7" customHeight="1" x14ac:dyDescent="0.2"/>
    <row r="70" s="467" customFormat="1" ht="13.7" customHeight="1" x14ac:dyDescent="0.2"/>
    <row r="71" s="467" customFormat="1" ht="13.7" customHeight="1" x14ac:dyDescent="0.2"/>
    <row r="72" s="467" customFormat="1" ht="13.7" customHeight="1" x14ac:dyDescent="0.2"/>
    <row r="73" s="467" customFormat="1" ht="13.7" customHeight="1" x14ac:dyDescent="0.2"/>
    <row r="74" s="467" customFormat="1" ht="13.7" customHeight="1" x14ac:dyDescent="0.2"/>
    <row r="75" s="467" customFormat="1" ht="13.7" customHeight="1" x14ac:dyDescent="0.2"/>
    <row r="76" s="467" customFormat="1" ht="13.7" customHeight="1" x14ac:dyDescent="0.2"/>
    <row r="77" s="467" customFormat="1" ht="13.7" customHeight="1" x14ac:dyDescent="0.2"/>
    <row r="78" s="467" customFormat="1" ht="13.7" customHeight="1" x14ac:dyDescent="0.2"/>
    <row r="79" s="467" customFormat="1" ht="13.7" customHeight="1" x14ac:dyDescent="0.2"/>
    <row r="80" s="467" customFormat="1" ht="13.7" customHeight="1" x14ac:dyDescent="0.2"/>
    <row r="81" s="467" customFormat="1" ht="13.7" customHeight="1" x14ac:dyDescent="0.2"/>
    <row r="82" s="467" customFormat="1" ht="13.7" customHeight="1" x14ac:dyDescent="0.2"/>
    <row r="83" s="467" customFormat="1" ht="13.7" customHeight="1" x14ac:dyDescent="0.2"/>
    <row r="84" s="467" customFormat="1" ht="13.7" customHeight="1" x14ac:dyDescent="0.2"/>
    <row r="85" s="467" customFormat="1" ht="13.7" customHeight="1" x14ac:dyDescent="0.2"/>
    <row r="86" s="467" customFormat="1" ht="13.7" customHeight="1" x14ac:dyDescent="0.2"/>
    <row r="87" s="467" customFormat="1" ht="13.7" customHeight="1" x14ac:dyDescent="0.2"/>
    <row r="88" s="467" customFormat="1" ht="13.7" customHeight="1" x14ac:dyDescent="0.2"/>
    <row r="89" s="467" customFormat="1" ht="13.7" customHeight="1" x14ac:dyDescent="0.2"/>
    <row r="90" s="467" customFormat="1" ht="13.7" customHeight="1" x14ac:dyDescent="0.2"/>
    <row r="91" s="467" customFormat="1" ht="13.7" customHeight="1" x14ac:dyDescent="0.2"/>
    <row r="92" s="467" customFormat="1" ht="13.7" customHeight="1" x14ac:dyDescent="0.2"/>
    <row r="93" s="467" customFormat="1" ht="13.7" customHeight="1" x14ac:dyDescent="0.2"/>
    <row r="94" s="467" customFormat="1" ht="13.7" customHeight="1" x14ac:dyDescent="0.2"/>
    <row r="95" s="467" customFormat="1" ht="13.7" customHeight="1" x14ac:dyDescent="0.2"/>
    <row r="96" s="467" customFormat="1" ht="13.7" customHeight="1" x14ac:dyDescent="0.2"/>
    <row r="97" s="467" customFormat="1" ht="13.7" customHeight="1" x14ac:dyDescent="0.2"/>
    <row r="98" s="467" customFormat="1" ht="13.7" customHeight="1" x14ac:dyDescent="0.2"/>
    <row r="99" s="467" customFormat="1" ht="13.7" customHeight="1" x14ac:dyDescent="0.2"/>
    <row r="100" s="467" customFormat="1" ht="13.7" customHeight="1" x14ac:dyDescent="0.2"/>
    <row r="101" s="467" customFormat="1" ht="13.7" customHeight="1" x14ac:dyDescent="0.2"/>
    <row r="102" s="467" customFormat="1" ht="13.7" customHeight="1" x14ac:dyDescent="0.2"/>
    <row r="103" s="467" customFormat="1" ht="13.7" customHeight="1" x14ac:dyDescent="0.2"/>
    <row r="104" s="467" customFormat="1" ht="13.7" customHeight="1" x14ac:dyDescent="0.2"/>
    <row r="105" s="467" customFormat="1" ht="13.7" customHeight="1" x14ac:dyDescent="0.2"/>
    <row r="106" s="467" customFormat="1" ht="13.7" customHeight="1" x14ac:dyDescent="0.2"/>
    <row r="107" s="467" customFormat="1" ht="13.7" customHeight="1" x14ac:dyDescent="0.2"/>
    <row r="108" s="467" customFormat="1" ht="13.7" customHeight="1" x14ac:dyDescent="0.2"/>
    <row r="109" s="467" customFormat="1" ht="13.7" customHeight="1" x14ac:dyDescent="0.2"/>
    <row r="110" s="467" customFormat="1" ht="13.7" customHeight="1" x14ac:dyDescent="0.2"/>
    <row r="111" s="467" customFormat="1" ht="13.7" customHeight="1" x14ac:dyDescent="0.2"/>
    <row r="112" s="467" customFormat="1" ht="13.7" customHeight="1" x14ac:dyDescent="0.2"/>
    <row r="113" s="467" customFormat="1" ht="13.7" customHeight="1" x14ac:dyDescent="0.2"/>
    <row r="114" s="467" customFormat="1" ht="13.7" customHeight="1" x14ac:dyDescent="0.2"/>
    <row r="115" s="467" customFormat="1" ht="13.7" customHeight="1" x14ac:dyDescent="0.2"/>
    <row r="116" s="467" customFormat="1" ht="13.7" customHeight="1" x14ac:dyDescent="0.2"/>
    <row r="117" s="467" customFormat="1" ht="13.7" customHeight="1" x14ac:dyDescent="0.2"/>
    <row r="118" s="467" customFormat="1" ht="13.7" customHeight="1" x14ac:dyDescent="0.2"/>
    <row r="119" s="467" customFormat="1" ht="13.7" customHeight="1" x14ac:dyDescent="0.2"/>
    <row r="120" s="467" customFormat="1" ht="13.7" customHeight="1" x14ac:dyDescent="0.2"/>
    <row r="121" s="467" customFormat="1" ht="13.7" customHeight="1" x14ac:dyDescent="0.2"/>
    <row r="122" s="467" customFormat="1" ht="13.7" customHeight="1" x14ac:dyDescent="0.2"/>
    <row r="123" s="467" customFormat="1" ht="13.7" customHeight="1" x14ac:dyDescent="0.2"/>
    <row r="124" s="467" customFormat="1" ht="13.7" customHeight="1" x14ac:dyDescent="0.2"/>
    <row r="125" s="467" customFormat="1" ht="13.7" customHeight="1" x14ac:dyDescent="0.2"/>
    <row r="126" s="467" customFormat="1" ht="13.7" customHeight="1" x14ac:dyDescent="0.2"/>
    <row r="127" s="467" customFormat="1" ht="13.7" customHeight="1" x14ac:dyDescent="0.2"/>
    <row r="128" s="467" customFormat="1" ht="13.7" customHeight="1" x14ac:dyDescent="0.2"/>
    <row r="129" s="467" customFormat="1" ht="13.7" customHeight="1" x14ac:dyDescent="0.2"/>
    <row r="130" s="467" customFormat="1" ht="13.7" customHeight="1" x14ac:dyDescent="0.2"/>
    <row r="131" s="467" customFormat="1" ht="13.7" customHeight="1" x14ac:dyDescent="0.2"/>
    <row r="132" s="467" customFormat="1" ht="13.7" customHeight="1" x14ac:dyDescent="0.2"/>
    <row r="133" s="467" customFormat="1" ht="13.7" customHeight="1" x14ac:dyDescent="0.2"/>
    <row r="134" s="467" customFormat="1" ht="13.7" customHeight="1" x14ac:dyDescent="0.2"/>
    <row r="135" s="467" customFormat="1" ht="13.7" customHeight="1" x14ac:dyDescent="0.2"/>
    <row r="136" s="467" customFormat="1" ht="13.7" customHeight="1" x14ac:dyDescent="0.2"/>
    <row r="137" s="467" customFormat="1" ht="13.7" customHeight="1" x14ac:dyDescent="0.2"/>
    <row r="138" s="467" customFormat="1" ht="13.7" customHeight="1" x14ac:dyDescent="0.2"/>
    <row r="139" s="467" customFormat="1" ht="13.7" customHeight="1" x14ac:dyDescent="0.2"/>
    <row r="140" s="467" customFormat="1" ht="13.7" customHeight="1" x14ac:dyDescent="0.2"/>
    <row r="141" s="467" customFormat="1" ht="13.7" customHeight="1" x14ac:dyDescent="0.2"/>
    <row r="142" s="467" customFormat="1" ht="13.7" customHeight="1" x14ac:dyDescent="0.2"/>
    <row r="143" s="467" customFormat="1" ht="13.7" customHeight="1" x14ac:dyDescent="0.2"/>
    <row r="144" s="467" customFormat="1" ht="13.7" customHeight="1" x14ac:dyDescent="0.2"/>
    <row r="145" s="467" customFormat="1" ht="13.7" customHeight="1" x14ac:dyDescent="0.2"/>
    <row r="146" s="467" customFormat="1" ht="13.7" customHeight="1" x14ac:dyDescent="0.2"/>
    <row r="147" s="467" customFormat="1" ht="13.7" customHeight="1" x14ac:dyDescent="0.2"/>
    <row r="148" s="467" customFormat="1" ht="13.7" customHeight="1" x14ac:dyDescent="0.2"/>
    <row r="149" s="467" customFormat="1" ht="13.7" customHeight="1" x14ac:dyDescent="0.2"/>
    <row r="150" s="467" customFormat="1" ht="13.7" customHeight="1" x14ac:dyDescent="0.2"/>
    <row r="151" s="467" customFormat="1" ht="13.7" customHeight="1" x14ac:dyDescent="0.2"/>
    <row r="152" s="467" customFormat="1" ht="13.7" customHeight="1" x14ac:dyDescent="0.2"/>
    <row r="153" s="467" customFormat="1" ht="13.7" customHeight="1" x14ac:dyDescent="0.2"/>
    <row r="154" s="467" customFormat="1" ht="13.7" customHeight="1" x14ac:dyDescent="0.2"/>
    <row r="155" s="467" customFormat="1" ht="13.7" customHeight="1" x14ac:dyDescent="0.2"/>
    <row r="156" s="467" customFormat="1" ht="13.7" customHeight="1" x14ac:dyDescent="0.2"/>
    <row r="157" s="467" customFormat="1" ht="13.7" customHeight="1" x14ac:dyDescent="0.2"/>
    <row r="158" s="467" customFormat="1" ht="13.7" customHeight="1" x14ac:dyDescent="0.2"/>
    <row r="159" s="467" customFormat="1" ht="13.7" customHeight="1" x14ac:dyDescent="0.2"/>
    <row r="160" s="467" customFormat="1" ht="13.7" customHeight="1" x14ac:dyDescent="0.2"/>
    <row r="161" s="467" customFormat="1" ht="13.7" customHeight="1" x14ac:dyDescent="0.2"/>
    <row r="162" s="467" customFormat="1" ht="13.7" customHeight="1" x14ac:dyDescent="0.2"/>
    <row r="163" s="467" customFormat="1" ht="13.7" customHeight="1" x14ac:dyDescent="0.2"/>
    <row r="164" s="467" customFormat="1" ht="13.7" customHeight="1" x14ac:dyDescent="0.2"/>
    <row r="165" s="467" customFormat="1" ht="13.7" customHeight="1" x14ac:dyDescent="0.2"/>
    <row r="166" s="467" customFormat="1" ht="13.7" customHeight="1" x14ac:dyDescent="0.2"/>
    <row r="167" s="467" customFormat="1" ht="13.7" customHeight="1" x14ac:dyDescent="0.2"/>
    <row r="168" s="467" customFormat="1" ht="13.7" customHeight="1" x14ac:dyDescent="0.2"/>
    <row r="169" s="467" customFormat="1" ht="13.7" customHeight="1" x14ac:dyDescent="0.2"/>
    <row r="170" s="467" customFormat="1" ht="13.7" customHeight="1" x14ac:dyDescent="0.2"/>
    <row r="171" s="467" customFormat="1" ht="13.7" customHeight="1" x14ac:dyDescent="0.2"/>
    <row r="172" s="467" customFormat="1" ht="13.7" customHeight="1" x14ac:dyDescent="0.2"/>
    <row r="173" s="467" customFormat="1" ht="13.7" customHeight="1" x14ac:dyDescent="0.2"/>
    <row r="174" s="467" customFormat="1" ht="13.7" customHeight="1" x14ac:dyDescent="0.2"/>
    <row r="175" s="467" customFormat="1" ht="13.7" customHeight="1" x14ac:dyDescent="0.2"/>
    <row r="176" s="467" customFormat="1" ht="13.7" customHeight="1" x14ac:dyDescent="0.2"/>
    <row r="177" s="467" customFormat="1" ht="13.7" customHeight="1" x14ac:dyDescent="0.2"/>
    <row r="178" s="467" customFormat="1" ht="13.7" customHeight="1" x14ac:dyDescent="0.2"/>
    <row r="179" s="467" customFormat="1" ht="13.7" customHeight="1" x14ac:dyDescent="0.2"/>
    <row r="180" s="467" customFormat="1" ht="13.7" customHeight="1" x14ac:dyDescent="0.2"/>
    <row r="181" s="467" customFormat="1" ht="13.7" customHeight="1" x14ac:dyDescent="0.2"/>
    <row r="182" s="467" customFormat="1" ht="13.7" customHeight="1" x14ac:dyDescent="0.2"/>
    <row r="183" s="467" customFormat="1" ht="13.7" customHeight="1" x14ac:dyDescent="0.2"/>
    <row r="184" s="467" customFormat="1" ht="13.7" customHeight="1" x14ac:dyDescent="0.2"/>
    <row r="185" s="467" customFormat="1" ht="13.7" customHeight="1" x14ac:dyDescent="0.2"/>
    <row r="186" s="467" customFormat="1" ht="13.7" customHeight="1" x14ac:dyDescent="0.2"/>
    <row r="187" s="467" customFormat="1" ht="13.7" customHeight="1" x14ac:dyDescent="0.2"/>
    <row r="188" s="467" customFormat="1" ht="13.7" customHeight="1" x14ac:dyDescent="0.2"/>
    <row r="189" s="467" customFormat="1" ht="13.7" customHeight="1" x14ac:dyDescent="0.2"/>
    <row r="190" s="467" customFormat="1" ht="13.7" customHeight="1" x14ac:dyDescent="0.2"/>
    <row r="191" s="467" customFormat="1" ht="13.7" customHeight="1" x14ac:dyDescent="0.2"/>
    <row r="192" s="467" customFormat="1" ht="13.7" customHeight="1" x14ac:dyDescent="0.2"/>
    <row r="193" s="467" customFormat="1" ht="13.7" customHeight="1" x14ac:dyDescent="0.2"/>
    <row r="194" s="467" customFormat="1" ht="13.7" customHeight="1" x14ac:dyDescent="0.2"/>
    <row r="195" s="467" customFormat="1" ht="13.7" customHeight="1" x14ac:dyDescent="0.2"/>
    <row r="196" s="467" customFormat="1" ht="13.7" customHeight="1" x14ac:dyDescent="0.2"/>
    <row r="197" s="467" customFormat="1" ht="13.7" customHeight="1" x14ac:dyDescent="0.2"/>
    <row r="198" s="467" customFormat="1" ht="13.7" customHeight="1" x14ac:dyDescent="0.2"/>
    <row r="199" s="467" customFormat="1" ht="13.7" customHeight="1" x14ac:dyDescent="0.2"/>
    <row r="200" s="467" customFormat="1" ht="13.7" customHeight="1" x14ac:dyDescent="0.2"/>
    <row r="201" s="467" customFormat="1" ht="13.7" customHeight="1" x14ac:dyDescent="0.2"/>
    <row r="202" s="467" customFormat="1" ht="13.7" customHeight="1" x14ac:dyDescent="0.2"/>
    <row r="203" s="467" customFormat="1" ht="13.7" customHeight="1" x14ac:dyDescent="0.2"/>
    <row r="204" s="467" customFormat="1" ht="13.7" customHeight="1" x14ac:dyDescent="0.2"/>
    <row r="205" s="467" customFormat="1" ht="13.7" customHeight="1" x14ac:dyDescent="0.2"/>
    <row r="206" s="467" customFormat="1" ht="13.7" customHeight="1" x14ac:dyDescent="0.2"/>
    <row r="207" s="467" customFormat="1" ht="13.7" customHeight="1" x14ac:dyDescent="0.2"/>
    <row r="208" s="467" customFormat="1" ht="13.7" customHeight="1" x14ac:dyDescent="0.2"/>
    <row r="209" s="467" customFormat="1" ht="13.7" customHeight="1" x14ac:dyDescent="0.2"/>
    <row r="210" s="467" customFormat="1" ht="13.7" customHeight="1" x14ac:dyDescent="0.2"/>
    <row r="211" ht="13.7" customHeight="1" x14ac:dyDescent="0.2"/>
    <row r="212" ht="13.7" customHeight="1" x14ac:dyDescent="0.2"/>
    <row r="213" ht="13.7" customHeight="1" x14ac:dyDescent="0.2"/>
    <row r="214" ht="13.7" customHeight="1" x14ac:dyDescent="0.2"/>
    <row r="215" ht="13.7" customHeight="1" x14ac:dyDescent="0.2"/>
    <row r="216" ht="13.7" customHeight="1" x14ac:dyDescent="0.2"/>
    <row r="217" ht="13.7" customHeight="1" x14ac:dyDescent="0.2"/>
    <row r="218" ht="13.7" customHeight="1" x14ac:dyDescent="0.2"/>
    <row r="219" ht="13.7" customHeight="1" x14ac:dyDescent="0.2"/>
    <row r="220" ht="13.7" customHeight="1" x14ac:dyDescent="0.2"/>
    <row r="221" ht="13.7" customHeight="1" x14ac:dyDescent="0.2"/>
    <row r="222" ht="13.7" customHeight="1" x14ac:dyDescent="0.2"/>
    <row r="223" ht="13.7" customHeight="1" x14ac:dyDescent="0.2"/>
    <row r="224" ht="13.7" customHeight="1" x14ac:dyDescent="0.2"/>
    <row r="225" ht="13.7" customHeight="1" x14ac:dyDescent="0.2"/>
    <row r="226" ht="13.7" customHeight="1" x14ac:dyDescent="0.2"/>
    <row r="227" ht="13.7" customHeight="1" x14ac:dyDescent="0.2"/>
    <row r="228" ht="13.7" customHeight="1" x14ac:dyDescent="0.2"/>
    <row r="229" ht="13.7" customHeight="1" x14ac:dyDescent="0.2"/>
    <row r="230" ht="13.7" customHeight="1" x14ac:dyDescent="0.2"/>
    <row r="231" ht="13.7" customHeight="1" x14ac:dyDescent="0.2"/>
    <row r="232" ht="13.7" customHeight="1" x14ac:dyDescent="0.2"/>
    <row r="233" ht="13.7" customHeight="1" x14ac:dyDescent="0.2"/>
    <row r="234" ht="13.7" customHeight="1" x14ac:dyDescent="0.2"/>
    <row r="235" ht="13.7" customHeight="1" x14ac:dyDescent="0.2"/>
    <row r="236" ht="13.7" customHeight="1" x14ac:dyDescent="0.2"/>
    <row r="237" ht="13.7" customHeight="1" x14ac:dyDescent="0.2"/>
    <row r="238" ht="13.7" customHeight="1" x14ac:dyDescent="0.2"/>
    <row r="239" ht="13.7" customHeight="1" x14ac:dyDescent="0.2"/>
    <row r="240" ht="13.7" customHeight="1" x14ac:dyDescent="0.2"/>
    <row r="241" ht="13.7" customHeight="1" x14ac:dyDescent="0.2"/>
    <row r="242" ht="13.7" customHeight="1" x14ac:dyDescent="0.2"/>
    <row r="243" ht="13.7" customHeight="1" x14ac:dyDescent="0.2"/>
    <row r="244" ht="13.7" customHeight="1" x14ac:dyDescent="0.2"/>
    <row r="245" ht="13.7" customHeight="1" x14ac:dyDescent="0.2"/>
    <row r="246" ht="13.7" customHeight="1" x14ac:dyDescent="0.2"/>
    <row r="247" ht="13.7" customHeight="1" x14ac:dyDescent="0.2"/>
    <row r="248" ht="13.7" customHeight="1" x14ac:dyDescent="0.2"/>
    <row r="249" ht="13.7" customHeight="1" x14ac:dyDescent="0.2"/>
    <row r="250" ht="13.7" customHeight="1" x14ac:dyDescent="0.2"/>
    <row r="251" ht="13.7" customHeight="1" x14ac:dyDescent="0.2"/>
    <row r="252" ht="13.7" customHeight="1" x14ac:dyDescent="0.2"/>
    <row r="253" ht="13.7" customHeight="1" x14ac:dyDescent="0.2"/>
    <row r="254" ht="13.7" customHeight="1" x14ac:dyDescent="0.2"/>
    <row r="255" ht="13.7" customHeight="1" x14ac:dyDescent="0.2"/>
    <row r="256" ht="13.7" customHeight="1" x14ac:dyDescent="0.2"/>
    <row r="257" ht="13.7" customHeight="1" x14ac:dyDescent="0.2"/>
    <row r="258" ht="13.7" customHeight="1" x14ac:dyDescent="0.2"/>
    <row r="259" ht="13.7" customHeight="1" x14ac:dyDescent="0.2"/>
    <row r="260" ht="13.7" customHeight="1" x14ac:dyDescent="0.2"/>
    <row r="261" ht="13.7" customHeight="1" x14ac:dyDescent="0.2"/>
    <row r="262" ht="13.7" customHeight="1" x14ac:dyDescent="0.2"/>
    <row r="263" ht="13.7" customHeight="1" x14ac:dyDescent="0.2"/>
    <row r="264" ht="13.7" customHeight="1" x14ac:dyDescent="0.2"/>
    <row r="265" ht="13.7" customHeight="1" x14ac:dyDescent="0.2"/>
    <row r="266" ht="13.7" customHeight="1" x14ac:dyDescent="0.2"/>
    <row r="267" ht="13.7" customHeight="1" x14ac:dyDescent="0.2"/>
    <row r="268" ht="13.7" customHeight="1" x14ac:dyDescent="0.2"/>
    <row r="269" ht="13.7" customHeight="1" x14ac:dyDescent="0.2"/>
    <row r="270" ht="13.7" customHeight="1" x14ac:dyDescent="0.2"/>
    <row r="271" ht="13.7" customHeight="1" x14ac:dyDescent="0.2"/>
    <row r="272" ht="13.7" customHeight="1" x14ac:dyDescent="0.2"/>
    <row r="273" ht="13.7" customHeight="1" x14ac:dyDescent="0.2"/>
    <row r="274" ht="13.7" customHeight="1" x14ac:dyDescent="0.2"/>
    <row r="275" ht="13.7" customHeight="1" x14ac:dyDescent="0.2"/>
    <row r="276" ht="13.7" customHeight="1" x14ac:dyDescent="0.2"/>
    <row r="277" ht="13.7" customHeight="1" x14ac:dyDescent="0.2"/>
    <row r="278" ht="13.7" customHeight="1" x14ac:dyDescent="0.2"/>
    <row r="279" ht="13.7" customHeight="1" x14ac:dyDescent="0.2"/>
    <row r="280" ht="13.7" customHeight="1" x14ac:dyDescent="0.2"/>
    <row r="281" ht="13.7" customHeight="1" x14ac:dyDescent="0.2"/>
    <row r="282" ht="13.7" customHeight="1" x14ac:dyDescent="0.2"/>
    <row r="283" ht="13.7" customHeight="1" x14ac:dyDescent="0.2"/>
    <row r="284" ht="13.7" customHeight="1" x14ac:dyDescent="0.2"/>
    <row r="285" ht="13.7" customHeight="1" x14ac:dyDescent="0.2"/>
    <row r="286" ht="13.7" customHeight="1" x14ac:dyDescent="0.2"/>
    <row r="287" ht="13.7" customHeight="1" x14ac:dyDescent="0.2"/>
    <row r="288" ht="13.7" customHeight="1" x14ac:dyDescent="0.2"/>
    <row r="289" ht="13.7" customHeight="1" x14ac:dyDescent="0.2"/>
    <row r="290" ht="13.7" customHeight="1" x14ac:dyDescent="0.2"/>
    <row r="291" ht="13.7" customHeight="1" x14ac:dyDescent="0.2"/>
    <row r="292" ht="13.7" customHeight="1" x14ac:dyDescent="0.2"/>
    <row r="293" ht="13.7" customHeight="1" x14ac:dyDescent="0.2"/>
    <row r="294" ht="13.7" customHeight="1" x14ac:dyDescent="0.2"/>
    <row r="295" ht="13.7" customHeight="1" x14ac:dyDescent="0.2"/>
    <row r="296" ht="13.7" customHeight="1" x14ac:dyDescent="0.2"/>
    <row r="297" ht="13.7" customHeight="1" x14ac:dyDescent="0.2"/>
    <row r="298" ht="13.7" customHeight="1" x14ac:dyDescent="0.2"/>
    <row r="299" ht="13.7" customHeight="1" x14ac:dyDescent="0.2"/>
    <row r="300" ht="13.7" customHeight="1" x14ac:dyDescent="0.2"/>
    <row r="301" ht="13.7" customHeight="1" x14ac:dyDescent="0.2"/>
    <row r="302" ht="13.7" customHeight="1" x14ac:dyDescent="0.2"/>
    <row r="303" ht="13.7" customHeight="1" x14ac:dyDescent="0.2"/>
    <row r="304" ht="13.7" customHeight="1" x14ac:dyDescent="0.2"/>
    <row r="305" ht="13.7" customHeight="1" x14ac:dyDescent="0.2"/>
    <row r="306" ht="13.7" customHeight="1" x14ac:dyDescent="0.2"/>
    <row r="307" ht="13.7" customHeight="1" x14ac:dyDescent="0.2"/>
    <row r="308" ht="13.7" customHeight="1" x14ac:dyDescent="0.2"/>
    <row r="309" ht="13.7" customHeight="1" x14ac:dyDescent="0.2"/>
    <row r="310" ht="13.7" customHeight="1" x14ac:dyDescent="0.2"/>
    <row r="311" ht="13.7" customHeight="1" x14ac:dyDescent="0.2"/>
    <row r="312" ht="13.7" customHeight="1" x14ac:dyDescent="0.2"/>
    <row r="313" ht="13.7" customHeight="1" x14ac:dyDescent="0.2"/>
    <row r="314" ht="13.7" customHeight="1" x14ac:dyDescent="0.2"/>
    <row r="315" ht="13.7" customHeight="1" x14ac:dyDescent="0.2"/>
    <row r="316" ht="13.7" customHeight="1" x14ac:dyDescent="0.2"/>
    <row r="317" ht="13.7" customHeight="1" x14ac:dyDescent="0.2"/>
    <row r="318" ht="13.7" customHeight="1" x14ac:dyDescent="0.2"/>
    <row r="319" ht="13.7" customHeight="1" x14ac:dyDescent="0.2"/>
    <row r="320" ht="13.7" customHeight="1" x14ac:dyDescent="0.2"/>
    <row r="321" ht="13.7" customHeight="1" x14ac:dyDescent="0.2"/>
    <row r="322" ht="13.7" customHeight="1" x14ac:dyDescent="0.2"/>
    <row r="323" ht="13.7" customHeight="1" x14ac:dyDescent="0.2"/>
    <row r="324" ht="13.7" customHeight="1" x14ac:dyDescent="0.2"/>
    <row r="325" ht="13.7" customHeight="1" x14ac:dyDescent="0.2"/>
    <row r="326" ht="13.7" customHeight="1" x14ac:dyDescent="0.2"/>
    <row r="327" ht="13.7" customHeight="1" x14ac:dyDescent="0.2"/>
    <row r="328" ht="13.7" customHeight="1" x14ac:dyDescent="0.2"/>
    <row r="329" ht="13.7" customHeight="1" x14ac:dyDescent="0.2"/>
    <row r="330" ht="13.7" customHeight="1" x14ac:dyDescent="0.2"/>
    <row r="331" ht="13.7" customHeight="1" x14ac:dyDescent="0.2"/>
    <row r="332" ht="13.7" customHeight="1" x14ac:dyDescent="0.2"/>
    <row r="333" ht="13.7" customHeight="1" x14ac:dyDescent="0.2"/>
    <row r="334" ht="13.7" customHeight="1" x14ac:dyDescent="0.2"/>
    <row r="335" ht="13.7" customHeight="1" x14ac:dyDescent="0.2"/>
    <row r="336" ht="13.7" customHeight="1" x14ac:dyDescent="0.2"/>
    <row r="337" ht="13.7" customHeight="1" x14ac:dyDescent="0.2"/>
    <row r="338" ht="13.7" customHeight="1" x14ac:dyDescent="0.2"/>
    <row r="339" ht="13.7" customHeight="1" x14ac:dyDescent="0.2"/>
    <row r="340" ht="13.7" customHeight="1" x14ac:dyDescent="0.2"/>
    <row r="341" ht="13.7" customHeight="1" x14ac:dyDescent="0.2"/>
    <row r="342" ht="13.7" customHeight="1" x14ac:dyDescent="0.2"/>
    <row r="343" ht="13.7" customHeight="1" x14ac:dyDescent="0.2"/>
    <row r="344" ht="13.7" customHeight="1" x14ac:dyDescent="0.2"/>
    <row r="345" ht="13.7" customHeight="1" x14ac:dyDescent="0.2"/>
    <row r="346" ht="13.7" customHeight="1" x14ac:dyDescent="0.2"/>
    <row r="347" ht="13.7" customHeight="1" x14ac:dyDescent="0.2"/>
    <row r="348" ht="13.7" customHeight="1" x14ac:dyDescent="0.2"/>
    <row r="349" ht="13.7" customHeight="1" x14ac:dyDescent="0.2"/>
    <row r="350" ht="13.7" customHeight="1" x14ac:dyDescent="0.2"/>
    <row r="351" ht="13.7" customHeight="1" x14ac:dyDescent="0.2"/>
    <row r="352" ht="13.7" customHeight="1" x14ac:dyDescent="0.2"/>
    <row r="353" ht="13.7" customHeight="1" x14ac:dyDescent="0.2"/>
    <row r="354" ht="13.7" customHeight="1" x14ac:dyDescent="0.2"/>
    <row r="355" ht="13.7" customHeight="1" x14ac:dyDescent="0.2"/>
    <row r="356" ht="13.7" customHeight="1" x14ac:dyDescent="0.2"/>
    <row r="357" ht="13.7" customHeight="1" x14ac:dyDescent="0.2"/>
    <row r="358" ht="13.7" customHeight="1" x14ac:dyDescent="0.2"/>
    <row r="359" ht="13.7" customHeight="1" x14ac:dyDescent="0.2"/>
    <row r="360" ht="13.7" customHeight="1" x14ac:dyDescent="0.2"/>
    <row r="361" ht="13.7" customHeight="1" x14ac:dyDescent="0.2"/>
    <row r="362" ht="13.7" customHeight="1" x14ac:dyDescent="0.2"/>
    <row r="363" ht="13.7" customHeight="1" x14ac:dyDescent="0.2"/>
    <row r="364" ht="13.7" customHeight="1" x14ac:dyDescent="0.2"/>
    <row r="365" ht="13.7" customHeight="1" x14ac:dyDescent="0.2"/>
    <row r="366" ht="13.7" customHeight="1" x14ac:dyDescent="0.2"/>
    <row r="367" ht="13.7" customHeight="1" x14ac:dyDescent="0.2"/>
    <row r="368" ht="13.7" customHeight="1" x14ac:dyDescent="0.2"/>
    <row r="369" ht="13.7" customHeight="1" x14ac:dyDescent="0.2"/>
    <row r="370" ht="13.7" customHeight="1" x14ac:dyDescent="0.2"/>
    <row r="371" ht="13.7" customHeight="1" x14ac:dyDescent="0.2"/>
    <row r="372" ht="13.7" customHeight="1" x14ac:dyDescent="0.2"/>
    <row r="373" ht="13.7" customHeight="1" x14ac:dyDescent="0.2"/>
    <row r="374" ht="13.7" customHeight="1" x14ac:dyDescent="0.2"/>
    <row r="375" ht="13.7" customHeight="1" x14ac:dyDescent="0.2"/>
    <row r="376" ht="13.7" customHeight="1" x14ac:dyDescent="0.2"/>
    <row r="377" ht="13.7" customHeight="1" x14ac:dyDescent="0.2"/>
    <row r="378" ht="13.7" customHeight="1" x14ac:dyDescent="0.2"/>
    <row r="379" ht="13.7" customHeight="1" x14ac:dyDescent="0.2"/>
    <row r="380" ht="13.7" customHeight="1" x14ac:dyDescent="0.2"/>
    <row r="381" ht="13.7" customHeight="1" x14ac:dyDescent="0.2"/>
    <row r="382" ht="13.7" customHeight="1" x14ac:dyDescent="0.2"/>
    <row r="383" ht="13.7" customHeight="1" x14ac:dyDescent="0.2"/>
    <row r="384" ht="13.7" customHeight="1" x14ac:dyDescent="0.2"/>
    <row r="385" ht="13.7" customHeight="1" x14ac:dyDescent="0.2"/>
    <row r="386" ht="13.7" customHeight="1" x14ac:dyDescent="0.2"/>
    <row r="387" ht="13.7" customHeight="1" x14ac:dyDescent="0.2"/>
    <row r="388" ht="13.7" customHeight="1" x14ac:dyDescent="0.2"/>
    <row r="389" ht="13.7" customHeight="1" x14ac:dyDescent="0.2"/>
    <row r="390" ht="13.7" customHeight="1" x14ac:dyDescent="0.2"/>
    <row r="391" ht="13.7" customHeight="1" x14ac:dyDescent="0.2"/>
    <row r="392" ht="13.7" customHeight="1" x14ac:dyDescent="0.2"/>
    <row r="393" ht="13.7" customHeight="1" x14ac:dyDescent="0.2"/>
    <row r="394" ht="13.7" customHeight="1" x14ac:dyDescent="0.2"/>
    <row r="395" ht="13.7" customHeight="1" x14ac:dyDescent="0.2"/>
    <row r="396" ht="13.7" customHeight="1" x14ac:dyDescent="0.2"/>
    <row r="397" ht="13.7" customHeight="1" x14ac:dyDescent="0.2"/>
    <row r="398" ht="13.7" customHeight="1" x14ac:dyDescent="0.2"/>
    <row r="399" ht="13.7" customHeight="1" x14ac:dyDescent="0.2"/>
    <row r="400" ht="13.7" customHeight="1" x14ac:dyDescent="0.2"/>
    <row r="401" ht="13.7" customHeight="1" x14ac:dyDescent="0.2"/>
    <row r="402" ht="13.7" customHeight="1" x14ac:dyDescent="0.2"/>
    <row r="403" ht="13.7" customHeight="1" x14ac:dyDescent="0.2"/>
    <row r="404" ht="13.7" customHeight="1" x14ac:dyDescent="0.2"/>
    <row r="405" ht="13.7" customHeight="1" x14ac:dyDescent="0.2"/>
    <row r="406" ht="13.7" customHeight="1" x14ac:dyDescent="0.2"/>
    <row r="407" ht="13.7" customHeight="1" x14ac:dyDescent="0.2"/>
    <row r="408" ht="13.7" customHeight="1" x14ac:dyDescent="0.2"/>
    <row r="409" ht="13.7" customHeight="1" x14ac:dyDescent="0.2"/>
    <row r="410" ht="13.7" customHeight="1" x14ac:dyDescent="0.2"/>
    <row r="411" ht="13.7" customHeight="1" x14ac:dyDescent="0.2"/>
    <row r="412" ht="13.7" customHeight="1" x14ac:dyDescent="0.2"/>
    <row r="413" ht="13.7" customHeight="1" x14ac:dyDescent="0.2"/>
    <row r="414" ht="13.7" customHeight="1" x14ac:dyDescent="0.2"/>
    <row r="415" ht="13.7" customHeight="1" x14ac:dyDescent="0.2"/>
    <row r="416" ht="13.7" customHeight="1" x14ac:dyDescent="0.2"/>
    <row r="417" ht="13.7" customHeight="1" x14ac:dyDescent="0.2"/>
    <row r="418" ht="13.7" customHeight="1" x14ac:dyDescent="0.2"/>
    <row r="419" ht="13.7" customHeight="1" x14ac:dyDescent="0.2"/>
    <row r="420" ht="13.7" customHeight="1" x14ac:dyDescent="0.2"/>
    <row r="421" ht="13.7" customHeight="1" x14ac:dyDescent="0.2"/>
    <row r="422" ht="13.7" customHeight="1" x14ac:dyDescent="0.2"/>
    <row r="423" ht="13.7" customHeight="1" x14ac:dyDescent="0.2"/>
    <row r="424" ht="13.7" customHeight="1" x14ac:dyDescent="0.2"/>
    <row r="425" ht="13.7" customHeight="1" x14ac:dyDescent="0.2"/>
    <row r="426" ht="13.7" customHeight="1" x14ac:dyDescent="0.2"/>
    <row r="427" ht="13.7" customHeight="1" x14ac:dyDescent="0.2"/>
    <row r="428" ht="13.7" customHeight="1" x14ac:dyDescent="0.2"/>
    <row r="429" ht="13.7" customHeight="1" x14ac:dyDescent="0.2"/>
    <row r="430" ht="13.7" customHeight="1" x14ac:dyDescent="0.2"/>
    <row r="431" ht="13.7" customHeight="1" x14ac:dyDescent="0.2"/>
    <row r="432" ht="13.7" customHeight="1" x14ac:dyDescent="0.2"/>
    <row r="433" ht="13.7" customHeight="1" x14ac:dyDescent="0.2"/>
    <row r="434" ht="13.7" customHeight="1" x14ac:dyDescent="0.2"/>
    <row r="435" ht="13.7" customHeight="1" x14ac:dyDescent="0.2"/>
    <row r="436" ht="13.7" customHeight="1" x14ac:dyDescent="0.2"/>
    <row r="437" ht="13.7" customHeight="1" x14ac:dyDescent="0.2"/>
    <row r="438" ht="13.7" customHeight="1" x14ac:dyDescent="0.2"/>
    <row r="439" ht="13.7" customHeight="1" x14ac:dyDescent="0.2"/>
    <row r="440" ht="13.7" customHeight="1" x14ac:dyDescent="0.2"/>
    <row r="441" ht="13.7" customHeight="1" x14ac:dyDescent="0.2"/>
    <row r="442" ht="13.7" customHeight="1" x14ac:dyDescent="0.2"/>
    <row r="443" ht="13.7" customHeight="1" x14ac:dyDescent="0.2"/>
    <row r="444" ht="13.7" customHeight="1" x14ac:dyDescent="0.2"/>
    <row r="445" ht="13.7" customHeight="1" x14ac:dyDescent="0.2"/>
    <row r="446" ht="13.7" customHeight="1" x14ac:dyDescent="0.2"/>
    <row r="447" ht="13.7" customHeight="1" x14ac:dyDescent="0.2"/>
    <row r="448" ht="13.7" customHeight="1" x14ac:dyDescent="0.2"/>
    <row r="449" ht="13.7" customHeight="1" x14ac:dyDescent="0.2"/>
    <row r="450" ht="13.7" customHeight="1" x14ac:dyDescent="0.2"/>
    <row r="451" ht="13.7" customHeight="1" x14ac:dyDescent="0.2"/>
    <row r="452" ht="13.7" customHeight="1" x14ac:dyDescent="0.2"/>
    <row r="453" ht="13.7" customHeight="1" x14ac:dyDescent="0.2"/>
    <row r="454" ht="13.7" customHeight="1" x14ac:dyDescent="0.2"/>
    <row r="455" ht="13.7" customHeight="1" x14ac:dyDescent="0.2"/>
    <row r="456" ht="13.7" customHeight="1" x14ac:dyDescent="0.2"/>
    <row r="457" ht="13.7" customHeight="1" x14ac:dyDescent="0.2"/>
    <row r="458" ht="13.7" customHeight="1" x14ac:dyDescent="0.2"/>
    <row r="459" ht="13.7" customHeight="1" x14ac:dyDescent="0.2"/>
    <row r="460" ht="13.7" customHeight="1" x14ac:dyDescent="0.2"/>
    <row r="461" ht="13.7" customHeight="1" x14ac:dyDescent="0.2"/>
    <row r="462" ht="13.7" customHeight="1" x14ac:dyDescent="0.2"/>
    <row r="463" ht="13.7" customHeight="1" x14ac:dyDescent="0.2"/>
    <row r="464" ht="13.7" customHeight="1" x14ac:dyDescent="0.2"/>
    <row r="465" ht="13.7" customHeight="1" x14ac:dyDescent="0.2"/>
    <row r="466" ht="13.7" customHeight="1" x14ac:dyDescent="0.2"/>
    <row r="467" ht="13.7" customHeight="1" x14ac:dyDescent="0.2"/>
    <row r="468" ht="13.7" customHeight="1" x14ac:dyDescent="0.2"/>
    <row r="469" ht="13.7" customHeight="1" x14ac:dyDescent="0.2"/>
    <row r="470" ht="13.7" customHeight="1" x14ac:dyDescent="0.2"/>
    <row r="471" ht="13.7" customHeight="1" x14ac:dyDescent="0.2"/>
    <row r="472" ht="13.7" customHeight="1" x14ac:dyDescent="0.2"/>
    <row r="473" ht="13.7" customHeight="1" x14ac:dyDescent="0.2"/>
    <row r="474" ht="13.7" customHeight="1" x14ac:dyDescent="0.2"/>
    <row r="475" ht="13.7" customHeight="1" x14ac:dyDescent="0.2"/>
    <row r="476" ht="13.7" customHeight="1" x14ac:dyDescent="0.2"/>
    <row r="477" ht="13.7" customHeight="1" x14ac:dyDescent="0.2"/>
    <row r="478" ht="13.7" customHeight="1" x14ac:dyDescent="0.2"/>
    <row r="479" ht="13.7" customHeight="1" x14ac:dyDescent="0.2"/>
    <row r="480" ht="13.7" customHeight="1" x14ac:dyDescent="0.2"/>
    <row r="481" ht="13.7" customHeight="1" x14ac:dyDescent="0.2"/>
    <row r="482" ht="13.7" customHeight="1" x14ac:dyDescent="0.2"/>
    <row r="483" ht="13.7" customHeight="1" x14ac:dyDescent="0.2"/>
    <row r="484" ht="13.7" customHeight="1" x14ac:dyDescent="0.2"/>
    <row r="485" ht="13.7" customHeight="1" x14ac:dyDescent="0.2"/>
    <row r="486" ht="13.7" customHeight="1" x14ac:dyDescent="0.2"/>
    <row r="487" ht="13.7" customHeight="1" x14ac:dyDescent="0.2"/>
    <row r="488" ht="13.7" customHeight="1" x14ac:dyDescent="0.2"/>
    <row r="489" ht="13.7" customHeight="1" x14ac:dyDescent="0.2"/>
    <row r="490" ht="13.7" customHeight="1" x14ac:dyDescent="0.2"/>
    <row r="491" ht="13.7" customHeight="1" x14ac:dyDescent="0.2"/>
    <row r="492" ht="13.7" customHeight="1" x14ac:dyDescent="0.2"/>
    <row r="493" ht="13.7" customHeight="1" x14ac:dyDescent="0.2"/>
    <row r="494" ht="13.7" customHeight="1" x14ac:dyDescent="0.2"/>
    <row r="495" ht="13.7" customHeight="1" x14ac:dyDescent="0.2"/>
    <row r="496" ht="13.7" customHeight="1" x14ac:dyDescent="0.2"/>
    <row r="497" ht="13.7" customHeight="1" x14ac:dyDescent="0.2"/>
    <row r="498" ht="13.7" customHeight="1" x14ac:dyDescent="0.2"/>
    <row r="499" ht="13.7" customHeight="1" x14ac:dyDescent="0.2"/>
    <row r="500" ht="13.7" customHeight="1" x14ac:dyDescent="0.2"/>
    <row r="501" ht="13.7" customHeight="1" x14ac:dyDescent="0.2"/>
    <row r="502" ht="13.7" customHeight="1" x14ac:dyDescent="0.2"/>
    <row r="503" ht="13.7" customHeight="1" x14ac:dyDescent="0.2"/>
    <row r="504" ht="13.7" customHeight="1" x14ac:dyDescent="0.2"/>
    <row r="505" ht="13.7" customHeight="1" x14ac:dyDescent="0.2"/>
    <row r="506" ht="13.7" customHeight="1" x14ac:dyDescent="0.2"/>
    <row r="507" ht="13.7" customHeight="1" x14ac:dyDescent="0.2"/>
    <row r="508" ht="13.7" customHeight="1" x14ac:dyDescent="0.2"/>
    <row r="509" ht="13.7" customHeight="1" x14ac:dyDescent="0.2"/>
    <row r="510" ht="13.7" customHeight="1" x14ac:dyDescent="0.2"/>
    <row r="511" ht="13.7" customHeight="1" x14ac:dyDescent="0.2"/>
    <row r="512" ht="13.7" customHeight="1" x14ac:dyDescent="0.2"/>
    <row r="513" ht="13.7" customHeight="1" x14ac:dyDescent="0.2"/>
    <row r="514" ht="13.7" customHeight="1" x14ac:dyDescent="0.2"/>
    <row r="515" ht="13.7" customHeight="1" x14ac:dyDescent="0.2"/>
    <row r="516" ht="13.7" customHeight="1" x14ac:dyDescent="0.2"/>
    <row r="517" ht="13.7" customHeight="1" x14ac:dyDescent="0.2"/>
    <row r="518" ht="13.7" customHeight="1" x14ac:dyDescent="0.2"/>
    <row r="519" ht="13.7" customHeight="1" x14ac:dyDescent="0.2"/>
    <row r="520" ht="13.7" customHeight="1" x14ac:dyDescent="0.2"/>
    <row r="521" ht="13.7" customHeight="1" x14ac:dyDescent="0.2"/>
    <row r="522" ht="13.7" customHeight="1" x14ac:dyDescent="0.2"/>
    <row r="523" ht="13.7" customHeight="1" x14ac:dyDescent="0.2"/>
    <row r="524" ht="13.7" customHeight="1" x14ac:dyDescent="0.2"/>
    <row r="525" ht="13.7" customHeight="1" x14ac:dyDescent="0.2"/>
    <row r="526" ht="13.7" customHeight="1" x14ac:dyDescent="0.2"/>
    <row r="527" ht="13.7" customHeight="1" x14ac:dyDescent="0.2"/>
    <row r="528" ht="13.7" customHeight="1" x14ac:dyDescent="0.2"/>
    <row r="529" ht="13.7" customHeight="1" x14ac:dyDescent="0.2"/>
    <row r="530" ht="13.7" customHeight="1" x14ac:dyDescent="0.2"/>
    <row r="531" ht="13.7" customHeight="1" x14ac:dyDescent="0.2"/>
    <row r="532" ht="13.7" customHeight="1" x14ac:dyDescent="0.2"/>
    <row r="533" ht="13.7" customHeight="1" x14ac:dyDescent="0.2"/>
    <row r="534" ht="13.7" customHeight="1" x14ac:dyDescent="0.2"/>
    <row r="535" ht="13.7" customHeight="1" x14ac:dyDescent="0.2"/>
    <row r="536" ht="13.7" customHeight="1" x14ac:dyDescent="0.2"/>
    <row r="537" ht="13.7" customHeight="1" x14ac:dyDescent="0.2"/>
    <row r="538" ht="13.7" customHeight="1" x14ac:dyDescent="0.2"/>
    <row r="539" ht="13.7" customHeight="1" x14ac:dyDescent="0.2"/>
    <row r="540" ht="13.7" customHeight="1" x14ac:dyDescent="0.2"/>
    <row r="541" ht="13.7" customHeight="1" x14ac:dyDescent="0.2"/>
    <row r="542" ht="13.7" customHeight="1" x14ac:dyDescent="0.2"/>
    <row r="543" ht="13.7" customHeight="1" x14ac:dyDescent="0.2"/>
    <row r="544" ht="13.7" customHeight="1" x14ac:dyDescent="0.2"/>
    <row r="545" ht="13.7" customHeight="1" x14ac:dyDescent="0.2"/>
    <row r="546" ht="13.7" customHeight="1" x14ac:dyDescent="0.2"/>
    <row r="547" ht="13.7" customHeight="1" x14ac:dyDescent="0.2"/>
    <row r="548" ht="13.7" customHeight="1" x14ac:dyDescent="0.2"/>
    <row r="549" ht="13.7" customHeight="1" x14ac:dyDescent="0.2"/>
    <row r="550" ht="13.7" customHeight="1" x14ac:dyDescent="0.2"/>
    <row r="551" ht="13.7" customHeight="1" x14ac:dyDescent="0.2"/>
    <row r="552" ht="13.7" customHeight="1" x14ac:dyDescent="0.2"/>
    <row r="553" ht="13.7" customHeight="1" x14ac:dyDescent="0.2"/>
    <row r="554" ht="13.7" customHeight="1" x14ac:dyDescent="0.2"/>
    <row r="555" ht="13.7" customHeight="1" x14ac:dyDescent="0.2"/>
    <row r="556" ht="13.7" customHeight="1" x14ac:dyDescent="0.2"/>
    <row r="557" ht="13.7" customHeight="1" x14ac:dyDescent="0.2"/>
    <row r="558" ht="13.7" customHeight="1" x14ac:dyDescent="0.2"/>
    <row r="559" ht="13.7" customHeight="1" x14ac:dyDescent="0.2"/>
    <row r="560" ht="13.7" customHeight="1" x14ac:dyDescent="0.2"/>
    <row r="561" ht="13.7" customHeight="1" x14ac:dyDescent="0.2"/>
    <row r="562" ht="13.7" customHeight="1" x14ac:dyDescent="0.2"/>
    <row r="563" ht="13.7" customHeight="1" x14ac:dyDescent="0.2"/>
    <row r="564" ht="13.7" customHeight="1" x14ac:dyDescent="0.2"/>
    <row r="565" ht="13.7" customHeight="1" x14ac:dyDescent="0.2"/>
    <row r="566" ht="13.7" customHeight="1" x14ac:dyDescent="0.2"/>
    <row r="567" ht="13.7" customHeight="1" x14ac:dyDescent="0.2"/>
    <row r="568" ht="13.7" customHeight="1" x14ac:dyDescent="0.2"/>
    <row r="569" ht="13.7" customHeight="1" x14ac:dyDescent="0.2"/>
    <row r="570" ht="13.7" customHeight="1" x14ac:dyDescent="0.2"/>
    <row r="571" ht="13.7" customHeight="1" x14ac:dyDescent="0.2"/>
    <row r="572" ht="13.7" customHeight="1" x14ac:dyDescent="0.2"/>
    <row r="573" ht="13.7" customHeight="1" x14ac:dyDescent="0.2"/>
    <row r="574" ht="13.7" customHeight="1" x14ac:dyDescent="0.2"/>
    <row r="575" ht="13.7" customHeight="1" x14ac:dyDescent="0.2"/>
    <row r="576" ht="13.7" customHeight="1" x14ac:dyDescent="0.2"/>
    <row r="577" ht="13.7" customHeight="1" x14ac:dyDescent="0.2"/>
    <row r="578" ht="13.7" customHeight="1" x14ac:dyDescent="0.2"/>
    <row r="579" ht="13.7" customHeight="1" x14ac:dyDescent="0.2"/>
    <row r="580" ht="13.7" customHeight="1" x14ac:dyDescent="0.2"/>
    <row r="581" ht="13.7" customHeight="1" x14ac:dyDescent="0.2"/>
    <row r="582" ht="13.7" customHeight="1" x14ac:dyDescent="0.2"/>
    <row r="583" ht="13.7" customHeight="1" x14ac:dyDescent="0.2"/>
    <row r="584" ht="13.7" customHeight="1" x14ac:dyDescent="0.2"/>
    <row r="585" ht="13.7" customHeight="1" x14ac:dyDescent="0.2"/>
    <row r="586" ht="13.7" customHeight="1" x14ac:dyDescent="0.2"/>
    <row r="587" ht="13.7" customHeight="1" x14ac:dyDescent="0.2"/>
    <row r="588" ht="13.7" customHeight="1" x14ac:dyDescent="0.2"/>
    <row r="589" ht="13.7" customHeight="1" x14ac:dyDescent="0.2"/>
    <row r="590" ht="13.7" customHeight="1" x14ac:dyDescent="0.2"/>
    <row r="591" ht="13.7" customHeight="1" x14ac:dyDescent="0.2"/>
    <row r="592" ht="13.7" customHeight="1" x14ac:dyDescent="0.2"/>
    <row r="593" ht="13.7" customHeight="1" x14ac:dyDescent="0.2"/>
    <row r="594" ht="13.7" customHeight="1" x14ac:dyDescent="0.2"/>
    <row r="595" ht="13.7" customHeight="1" x14ac:dyDescent="0.2"/>
    <row r="596" ht="13.7" customHeight="1" x14ac:dyDescent="0.2"/>
    <row r="597" ht="13.7" customHeight="1" x14ac:dyDescent="0.2"/>
    <row r="598" ht="13.7" customHeight="1" x14ac:dyDescent="0.2"/>
    <row r="599" ht="13.7" customHeight="1" x14ac:dyDescent="0.2"/>
    <row r="600" ht="13.7" customHeight="1" x14ac:dyDescent="0.2"/>
    <row r="601" ht="13.7" customHeight="1" x14ac:dyDescent="0.2"/>
    <row r="602" ht="13.7" customHeight="1" x14ac:dyDescent="0.2"/>
    <row r="603" ht="13.7" customHeight="1" x14ac:dyDescent="0.2"/>
    <row r="604" ht="13.7" customHeight="1" x14ac:dyDescent="0.2"/>
    <row r="605" ht="13.7" customHeight="1" x14ac:dyDescent="0.2"/>
    <row r="606" ht="13.7" customHeight="1" x14ac:dyDescent="0.2"/>
    <row r="607" ht="13.7" customHeight="1" x14ac:dyDescent="0.2"/>
    <row r="608" ht="13.7" customHeight="1" x14ac:dyDescent="0.2"/>
    <row r="609" ht="13.7" customHeight="1" x14ac:dyDescent="0.2"/>
    <row r="610" ht="13.7" customHeight="1" x14ac:dyDescent="0.2"/>
    <row r="611" ht="13.7" customHeight="1" x14ac:dyDescent="0.2"/>
    <row r="612" ht="13.7" customHeight="1" x14ac:dyDescent="0.2"/>
    <row r="613" ht="13.7" customHeight="1" x14ac:dyDescent="0.2"/>
    <row r="614" ht="13.7" customHeight="1" x14ac:dyDescent="0.2"/>
    <row r="615" ht="13.7" customHeight="1" x14ac:dyDescent="0.2"/>
    <row r="616" ht="13.7" customHeight="1" x14ac:dyDescent="0.2"/>
    <row r="617" ht="13.7" customHeight="1" x14ac:dyDescent="0.2"/>
    <row r="618" ht="13.7" customHeight="1" x14ac:dyDescent="0.2"/>
    <row r="619" ht="13.7" customHeight="1" x14ac:dyDescent="0.2"/>
    <row r="620" ht="13.7" customHeight="1" x14ac:dyDescent="0.2"/>
    <row r="621" ht="13.7" customHeight="1" x14ac:dyDescent="0.2"/>
    <row r="622" ht="13.7" customHeight="1" x14ac:dyDescent="0.2"/>
    <row r="623" ht="13.7" customHeight="1" x14ac:dyDescent="0.2"/>
    <row r="624" ht="13.7" customHeight="1" x14ac:dyDescent="0.2"/>
    <row r="625" ht="13.7" customHeight="1" x14ac:dyDescent="0.2"/>
    <row r="626" ht="13.7" customHeight="1" x14ac:dyDescent="0.2"/>
    <row r="627" ht="13.7" customHeight="1" x14ac:dyDescent="0.2"/>
    <row r="628" ht="13.7" customHeight="1" x14ac:dyDescent="0.2"/>
    <row r="629" ht="13.7" customHeight="1" x14ac:dyDescent="0.2"/>
    <row r="630" ht="13.7" customHeight="1" x14ac:dyDescent="0.2"/>
    <row r="631" ht="13.7" customHeight="1" x14ac:dyDescent="0.2"/>
    <row r="632" ht="13.7" customHeight="1" x14ac:dyDescent="0.2"/>
    <row r="633" ht="13.7" customHeight="1" x14ac:dyDescent="0.2"/>
    <row r="634" ht="13.7" customHeight="1" x14ac:dyDescent="0.2"/>
    <row r="635" ht="13.7" customHeight="1" x14ac:dyDescent="0.2"/>
    <row r="636" ht="13.7" customHeight="1" x14ac:dyDescent="0.2"/>
    <row r="637" ht="13.7" customHeight="1" x14ac:dyDescent="0.2"/>
    <row r="638" ht="13.7" customHeight="1" x14ac:dyDescent="0.2"/>
    <row r="639" ht="13.7" customHeight="1" x14ac:dyDescent="0.2"/>
    <row r="640" ht="13.7" customHeight="1" x14ac:dyDescent="0.2"/>
    <row r="641" ht="13.7" customHeight="1" x14ac:dyDescent="0.2"/>
    <row r="642" ht="13.7" customHeight="1" x14ac:dyDescent="0.2"/>
    <row r="643" ht="13.7" customHeight="1" x14ac:dyDescent="0.2"/>
    <row r="644" ht="13.7" customHeight="1" x14ac:dyDescent="0.2"/>
    <row r="645" ht="13.7" customHeight="1" x14ac:dyDescent="0.2"/>
    <row r="646" ht="13.7" customHeight="1" x14ac:dyDescent="0.2"/>
    <row r="647" ht="13.7" customHeight="1" x14ac:dyDescent="0.2"/>
    <row r="648" ht="13.7" customHeight="1" x14ac:dyDescent="0.2"/>
    <row r="649" ht="13.7" customHeight="1" x14ac:dyDescent="0.2"/>
    <row r="650" ht="13.7" customHeight="1" x14ac:dyDescent="0.2"/>
    <row r="651" ht="13.7" customHeight="1" x14ac:dyDescent="0.2"/>
    <row r="652" ht="13.7" customHeight="1" x14ac:dyDescent="0.2"/>
    <row r="653" ht="13.7" customHeight="1" x14ac:dyDescent="0.2"/>
    <row r="654" ht="13.7" customHeight="1" x14ac:dyDescent="0.2"/>
    <row r="655" ht="13.7" customHeight="1" x14ac:dyDescent="0.2"/>
    <row r="656" ht="13.7" customHeight="1" x14ac:dyDescent="0.2"/>
    <row r="657" ht="13.7" customHeight="1" x14ac:dyDescent="0.2"/>
    <row r="658" ht="13.7" customHeight="1" x14ac:dyDescent="0.2"/>
    <row r="659" ht="13.7" customHeight="1" x14ac:dyDescent="0.2"/>
    <row r="660" ht="13.7" customHeight="1" x14ac:dyDescent="0.2"/>
    <row r="661" ht="13.7" customHeight="1" x14ac:dyDescent="0.2"/>
    <row r="662" ht="13.7" customHeight="1" x14ac:dyDescent="0.2"/>
    <row r="663" ht="13.7" customHeight="1" x14ac:dyDescent="0.2"/>
    <row r="664" ht="13.7" customHeight="1" x14ac:dyDescent="0.2"/>
    <row r="665" ht="13.7" customHeight="1" x14ac:dyDescent="0.2"/>
    <row r="666" ht="13.7" customHeight="1" x14ac:dyDescent="0.2"/>
    <row r="667" ht="13.7" customHeight="1" x14ac:dyDescent="0.2"/>
    <row r="668" ht="13.7" customHeight="1" x14ac:dyDescent="0.2"/>
    <row r="669" ht="13.7" customHeight="1" x14ac:dyDescent="0.2"/>
    <row r="670" ht="13.7" customHeight="1" x14ac:dyDescent="0.2"/>
    <row r="671" ht="13.7" customHeight="1" x14ac:dyDescent="0.2"/>
    <row r="672" ht="13.7" customHeight="1" x14ac:dyDescent="0.2"/>
    <row r="673" ht="13.7" customHeight="1" x14ac:dyDescent="0.2"/>
    <row r="674" ht="13.7" customHeight="1" x14ac:dyDescent="0.2"/>
    <row r="675" ht="13.7" customHeight="1" x14ac:dyDescent="0.2"/>
    <row r="676" ht="13.7" customHeight="1" x14ac:dyDescent="0.2"/>
    <row r="677" ht="13.7" customHeight="1" x14ac:dyDescent="0.2"/>
    <row r="678" ht="13.7" customHeight="1" x14ac:dyDescent="0.2"/>
    <row r="679" ht="13.7" customHeight="1" x14ac:dyDescent="0.2"/>
    <row r="680" ht="13.7" customHeight="1" x14ac:dyDescent="0.2"/>
    <row r="681" ht="13.7" customHeight="1" x14ac:dyDescent="0.2"/>
    <row r="682" ht="13.7" customHeight="1" x14ac:dyDescent="0.2"/>
    <row r="683" ht="13.7" customHeight="1" x14ac:dyDescent="0.2"/>
    <row r="684" ht="13.7" customHeight="1" x14ac:dyDescent="0.2"/>
    <row r="685" ht="13.7" customHeight="1" x14ac:dyDescent="0.2"/>
    <row r="686" ht="13.7" customHeight="1" x14ac:dyDescent="0.2"/>
    <row r="687" ht="13.7" customHeight="1" x14ac:dyDescent="0.2"/>
    <row r="688" ht="13.7" customHeight="1" x14ac:dyDescent="0.2"/>
    <row r="689" ht="13.7" customHeight="1" x14ac:dyDescent="0.2"/>
    <row r="690" ht="13.7" customHeight="1" x14ac:dyDescent="0.2"/>
    <row r="691" ht="13.7" customHeight="1" x14ac:dyDescent="0.2"/>
    <row r="692" ht="13.7" customHeight="1" x14ac:dyDescent="0.2"/>
    <row r="693" ht="13.7" customHeight="1" x14ac:dyDescent="0.2"/>
    <row r="694" ht="13.7" customHeight="1" x14ac:dyDescent="0.2"/>
    <row r="695" ht="13.7" customHeight="1" x14ac:dyDescent="0.2"/>
    <row r="696" ht="13.7" customHeight="1" x14ac:dyDescent="0.2"/>
    <row r="697" ht="13.7" customHeight="1" x14ac:dyDescent="0.2"/>
    <row r="698" ht="13.7" customHeight="1" x14ac:dyDescent="0.2"/>
    <row r="699" ht="13.7" customHeight="1" x14ac:dyDescent="0.2"/>
    <row r="700" ht="13.7" customHeight="1" x14ac:dyDescent="0.2"/>
    <row r="701" ht="13.7" customHeight="1" x14ac:dyDescent="0.2"/>
    <row r="702" ht="13.7" customHeight="1" x14ac:dyDescent="0.2"/>
    <row r="703" ht="13.7" customHeight="1" x14ac:dyDescent="0.2"/>
    <row r="704" ht="13.7" customHeight="1" x14ac:dyDescent="0.2"/>
    <row r="705" ht="13.7" customHeight="1" x14ac:dyDescent="0.2"/>
    <row r="706" ht="13.7" customHeight="1" x14ac:dyDescent="0.2"/>
    <row r="707" ht="13.7" customHeight="1" x14ac:dyDescent="0.2"/>
    <row r="708" ht="13.7" customHeight="1" x14ac:dyDescent="0.2"/>
    <row r="709" ht="13.7" customHeight="1" x14ac:dyDescent="0.2"/>
    <row r="710" ht="13.7" customHeight="1" x14ac:dyDescent="0.2"/>
    <row r="711" ht="13.7" customHeight="1" x14ac:dyDescent="0.2"/>
    <row r="712" ht="13.7" customHeight="1" x14ac:dyDescent="0.2"/>
    <row r="713" ht="13.7" customHeight="1" x14ac:dyDescent="0.2"/>
    <row r="714" ht="13.7" customHeight="1" x14ac:dyDescent="0.2"/>
    <row r="715" ht="13.7" customHeight="1" x14ac:dyDescent="0.2"/>
    <row r="716" ht="13.7" customHeight="1" x14ac:dyDescent="0.2"/>
    <row r="717" ht="13.7" customHeight="1" x14ac:dyDescent="0.2"/>
    <row r="718" ht="13.7" customHeight="1" x14ac:dyDescent="0.2"/>
    <row r="719" ht="13.7" customHeight="1" x14ac:dyDescent="0.2"/>
    <row r="720" ht="13.7" customHeight="1" x14ac:dyDescent="0.2"/>
    <row r="721" ht="13.7" customHeight="1" x14ac:dyDescent="0.2"/>
    <row r="722" ht="13.7" customHeight="1" x14ac:dyDescent="0.2"/>
    <row r="723" ht="13.7" customHeight="1" x14ac:dyDescent="0.2"/>
    <row r="724" ht="13.7" customHeight="1" x14ac:dyDescent="0.2"/>
    <row r="725" ht="13.7" customHeight="1" x14ac:dyDescent="0.2"/>
    <row r="726" ht="13.7" customHeight="1" x14ac:dyDescent="0.2"/>
    <row r="727" ht="13.7" customHeight="1" x14ac:dyDescent="0.2"/>
    <row r="728" ht="13.7" customHeight="1" x14ac:dyDescent="0.2"/>
    <row r="729" ht="13.7" customHeight="1" x14ac:dyDescent="0.2"/>
    <row r="730" ht="13.7" customHeight="1" x14ac:dyDescent="0.2"/>
    <row r="731" ht="13.7" customHeight="1" x14ac:dyDescent="0.2"/>
    <row r="732" ht="13.7" customHeight="1" x14ac:dyDescent="0.2"/>
    <row r="733" ht="13.7" customHeight="1" x14ac:dyDescent="0.2"/>
    <row r="734" ht="13.7" customHeight="1" x14ac:dyDescent="0.2"/>
    <row r="735" ht="13.7" customHeight="1" x14ac:dyDescent="0.2"/>
    <row r="736" ht="13.7" customHeight="1" x14ac:dyDescent="0.2"/>
    <row r="737" ht="13.7" customHeight="1" x14ac:dyDescent="0.2"/>
    <row r="738" ht="13.7" customHeight="1" x14ac:dyDescent="0.2"/>
    <row r="739" ht="13.7" customHeight="1" x14ac:dyDescent="0.2"/>
    <row r="740" ht="13.7" customHeight="1" x14ac:dyDescent="0.2"/>
    <row r="741" ht="13.7" customHeight="1" x14ac:dyDescent="0.2"/>
    <row r="742" ht="13.7" customHeight="1" x14ac:dyDescent="0.2"/>
    <row r="743" ht="13.7" customHeight="1" x14ac:dyDescent="0.2"/>
    <row r="744" ht="13.7" customHeight="1" x14ac:dyDescent="0.2"/>
    <row r="745" ht="13.7" customHeight="1" x14ac:dyDescent="0.2"/>
    <row r="746" ht="13.7" customHeight="1" x14ac:dyDescent="0.2"/>
    <row r="747" ht="13.7" customHeight="1" x14ac:dyDescent="0.2"/>
    <row r="748" ht="13.7" customHeight="1" x14ac:dyDescent="0.2"/>
    <row r="749" ht="13.7" customHeight="1" x14ac:dyDescent="0.2"/>
    <row r="750" ht="13.7" customHeight="1" x14ac:dyDescent="0.2"/>
    <row r="751" ht="13.7" customHeight="1" x14ac:dyDescent="0.2"/>
    <row r="752" ht="13.7" customHeight="1" x14ac:dyDescent="0.2"/>
    <row r="753" ht="13.7" customHeight="1" x14ac:dyDescent="0.2"/>
    <row r="754" ht="13.7" customHeight="1" x14ac:dyDescent="0.2"/>
    <row r="755" ht="13.7" customHeight="1" x14ac:dyDescent="0.2"/>
    <row r="756" ht="13.7" customHeight="1" x14ac:dyDescent="0.2"/>
    <row r="757" ht="13.7" customHeight="1" x14ac:dyDescent="0.2"/>
    <row r="758" ht="13.7" customHeight="1" x14ac:dyDescent="0.2"/>
    <row r="759" ht="13.7" customHeight="1" x14ac:dyDescent="0.2"/>
    <row r="760" ht="13.7" customHeight="1" x14ac:dyDescent="0.2"/>
    <row r="761" ht="13.7" customHeight="1" x14ac:dyDescent="0.2"/>
    <row r="762" ht="13.7" customHeight="1" x14ac:dyDescent="0.2"/>
    <row r="763" ht="13.7" customHeight="1" x14ac:dyDescent="0.2"/>
    <row r="764" ht="13.7" customHeight="1" x14ac:dyDescent="0.2"/>
    <row r="765" ht="13.7" customHeight="1" x14ac:dyDescent="0.2"/>
    <row r="766" ht="13.7" customHeight="1" x14ac:dyDescent="0.2"/>
    <row r="767" ht="13.7" customHeight="1" x14ac:dyDescent="0.2"/>
    <row r="768" ht="13.7" customHeight="1" x14ac:dyDescent="0.2"/>
    <row r="769" ht="13.7" customHeight="1" x14ac:dyDescent="0.2"/>
    <row r="770" ht="13.7" customHeight="1" x14ac:dyDescent="0.2"/>
    <row r="771" ht="13.7" customHeight="1" x14ac:dyDescent="0.2"/>
    <row r="772" ht="13.7" customHeight="1" x14ac:dyDescent="0.2"/>
    <row r="773" ht="13.7" customHeight="1" x14ac:dyDescent="0.2"/>
    <row r="774" ht="13.7" customHeight="1" x14ac:dyDescent="0.2"/>
    <row r="775" ht="13.7" customHeight="1" x14ac:dyDescent="0.2"/>
    <row r="776" ht="13.7" customHeight="1" x14ac:dyDescent="0.2"/>
    <row r="777" ht="13.7" customHeight="1" x14ac:dyDescent="0.2"/>
    <row r="778" ht="13.7" customHeight="1" x14ac:dyDescent="0.2"/>
    <row r="779" ht="13.7" customHeight="1" x14ac:dyDescent="0.2"/>
    <row r="780" ht="13.7" customHeight="1" x14ac:dyDescent="0.2"/>
    <row r="781" ht="13.7" customHeight="1" x14ac:dyDescent="0.2"/>
    <row r="782" ht="13.7" customHeight="1" x14ac:dyDescent="0.2"/>
    <row r="783" ht="13.7" customHeight="1" x14ac:dyDescent="0.2"/>
    <row r="784" ht="13.7" customHeight="1" x14ac:dyDescent="0.2"/>
    <row r="785" ht="13.7" customHeight="1" x14ac:dyDescent="0.2"/>
    <row r="786" ht="13.7" customHeight="1" x14ac:dyDescent="0.2"/>
    <row r="787" ht="13.7" customHeight="1" x14ac:dyDescent="0.2"/>
    <row r="788" ht="13.7" customHeight="1" x14ac:dyDescent="0.2"/>
    <row r="789" ht="13.7" customHeight="1" x14ac:dyDescent="0.2"/>
    <row r="790" ht="13.7" customHeight="1" x14ac:dyDescent="0.2"/>
    <row r="791" ht="13.7" customHeight="1" x14ac:dyDescent="0.2"/>
    <row r="792" ht="13.7" customHeight="1" x14ac:dyDescent="0.2"/>
    <row r="793" ht="13.7" customHeight="1" x14ac:dyDescent="0.2"/>
    <row r="794" ht="13.7" customHeight="1" x14ac:dyDescent="0.2"/>
    <row r="795" ht="13.7" customHeight="1" x14ac:dyDescent="0.2"/>
    <row r="796" ht="13.7" customHeight="1" x14ac:dyDescent="0.2"/>
    <row r="797" ht="13.7" customHeight="1" x14ac:dyDescent="0.2"/>
    <row r="798" ht="13.7" customHeight="1" x14ac:dyDescent="0.2"/>
    <row r="799" ht="13.7" customHeight="1" x14ac:dyDescent="0.2"/>
    <row r="800" ht="13.7" customHeight="1" x14ac:dyDescent="0.2"/>
    <row r="801" ht="13.7" customHeight="1" x14ac:dyDescent="0.2"/>
    <row r="802" ht="13.7" customHeight="1" x14ac:dyDescent="0.2"/>
    <row r="803" ht="13.7" customHeight="1" x14ac:dyDescent="0.2"/>
    <row r="804" ht="13.7" customHeight="1" x14ac:dyDescent="0.2"/>
    <row r="805" ht="13.7" customHeight="1" x14ac:dyDescent="0.2"/>
    <row r="806" ht="13.7" customHeight="1" x14ac:dyDescent="0.2"/>
    <row r="807" ht="13.7" customHeight="1" x14ac:dyDescent="0.2"/>
    <row r="808" ht="13.7" customHeight="1" x14ac:dyDescent="0.2"/>
    <row r="809" ht="13.7" customHeight="1" x14ac:dyDescent="0.2"/>
    <row r="810" ht="13.7" customHeight="1" x14ac:dyDescent="0.2"/>
    <row r="811" ht="13.7" customHeight="1" x14ac:dyDescent="0.2"/>
    <row r="812" ht="13.7" customHeight="1" x14ac:dyDescent="0.2"/>
    <row r="813" ht="13.7" customHeight="1" x14ac:dyDescent="0.2"/>
    <row r="814" ht="13.7" customHeight="1" x14ac:dyDescent="0.2"/>
    <row r="815" ht="13.7" customHeight="1" x14ac:dyDescent="0.2"/>
    <row r="816" ht="13.7" customHeight="1" x14ac:dyDescent="0.2"/>
    <row r="817" ht="13.7" customHeight="1" x14ac:dyDescent="0.2"/>
    <row r="818" ht="13.7" customHeight="1" x14ac:dyDescent="0.2"/>
    <row r="819" ht="13.7" customHeight="1" x14ac:dyDescent="0.2"/>
    <row r="820" ht="13.7" customHeight="1" x14ac:dyDescent="0.2"/>
    <row r="821" ht="13.7" customHeight="1" x14ac:dyDescent="0.2"/>
    <row r="822" ht="13.7" customHeight="1" x14ac:dyDescent="0.2"/>
    <row r="823" ht="13.7" customHeight="1" x14ac:dyDescent="0.2"/>
    <row r="824" ht="13.7" customHeight="1" x14ac:dyDescent="0.2"/>
    <row r="825" ht="13.7" customHeight="1" x14ac:dyDescent="0.2"/>
    <row r="826" ht="13.7" customHeight="1" x14ac:dyDescent="0.2"/>
    <row r="827" ht="13.7" customHeight="1" x14ac:dyDescent="0.2"/>
    <row r="828" ht="13.7" customHeight="1" x14ac:dyDescent="0.2"/>
    <row r="829" ht="13.7" customHeight="1" x14ac:dyDescent="0.2"/>
    <row r="830" ht="13.7" customHeight="1" x14ac:dyDescent="0.2"/>
    <row r="831" ht="13.7" customHeight="1" x14ac:dyDescent="0.2"/>
    <row r="832" ht="13.7" customHeight="1" x14ac:dyDescent="0.2"/>
    <row r="833" ht="13.7" customHeight="1" x14ac:dyDescent="0.2"/>
    <row r="834" ht="13.7" customHeight="1" x14ac:dyDescent="0.2"/>
    <row r="835" ht="13.7" customHeight="1" x14ac:dyDescent="0.2"/>
    <row r="836" ht="13.7" customHeight="1" x14ac:dyDescent="0.2"/>
    <row r="837" ht="13.7" customHeight="1" x14ac:dyDescent="0.2"/>
    <row r="838" ht="13.7" customHeight="1" x14ac:dyDescent="0.2"/>
    <row r="839" ht="13.7" customHeight="1" x14ac:dyDescent="0.2"/>
    <row r="840" ht="13.7" customHeight="1" x14ac:dyDescent="0.2"/>
    <row r="841" ht="13.7" customHeight="1" x14ac:dyDescent="0.2"/>
    <row r="842" ht="13.7" customHeight="1" x14ac:dyDescent="0.2"/>
    <row r="843" ht="13.7" customHeight="1" x14ac:dyDescent="0.2"/>
    <row r="844" ht="13.7" customHeight="1" x14ac:dyDescent="0.2"/>
    <row r="845" ht="13.7" customHeight="1" x14ac:dyDescent="0.2"/>
    <row r="846" ht="13.7" customHeight="1" x14ac:dyDescent="0.2"/>
    <row r="847" ht="13.7" customHeight="1" x14ac:dyDescent="0.2"/>
    <row r="848" ht="13.7" customHeight="1" x14ac:dyDescent="0.2"/>
    <row r="849" ht="13.7" customHeight="1" x14ac:dyDescent="0.2"/>
    <row r="850" ht="13.7" customHeight="1" x14ac:dyDescent="0.2"/>
    <row r="851" ht="13.7" customHeight="1" x14ac:dyDescent="0.2"/>
    <row r="852" ht="13.7" customHeight="1" x14ac:dyDescent="0.2"/>
    <row r="853" ht="13.7" customHeight="1" x14ac:dyDescent="0.2"/>
    <row r="854" ht="13.7" customHeight="1" x14ac:dyDescent="0.2"/>
    <row r="855" ht="13.7" customHeight="1" x14ac:dyDescent="0.2"/>
    <row r="856" ht="13.7" customHeight="1" x14ac:dyDescent="0.2"/>
    <row r="857" ht="13.7" customHeight="1" x14ac:dyDescent="0.2"/>
    <row r="858" ht="13.7" customHeight="1" x14ac:dyDescent="0.2"/>
    <row r="859" ht="13.7" customHeight="1" x14ac:dyDescent="0.2"/>
    <row r="860" ht="13.7" customHeight="1" x14ac:dyDescent="0.2"/>
    <row r="861" ht="13.7" customHeight="1" x14ac:dyDescent="0.2"/>
    <row r="862" ht="13.7" customHeight="1" x14ac:dyDescent="0.2"/>
    <row r="863" ht="13.7" customHeight="1" x14ac:dyDescent="0.2"/>
    <row r="864" ht="13.7" customHeight="1" x14ac:dyDescent="0.2"/>
    <row r="865" ht="13.7" customHeight="1" x14ac:dyDescent="0.2"/>
    <row r="866" ht="13.7" customHeight="1" x14ac:dyDescent="0.2"/>
    <row r="867" ht="13.7" customHeight="1" x14ac:dyDescent="0.2"/>
    <row r="868" ht="13.7" customHeight="1" x14ac:dyDescent="0.2"/>
    <row r="869" ht="13.7" customHeight="1" x14ac:dyDescent="0.2"/>
    <row r="870" ht="13.7" customHeight="1" x14ac:dyDescent="0.2"/>
    <row r="871" ht="13.7" customHeight="1" x14ac:dyDescent="0.2"/>
    <row r="872" ht="13.7" customHeight="1" x14ac:dyDescent="0.2"/>
    <row r="873" ht="13.7" customHeight="1" x14ac:dyDescent="0.2"/>
    <row r="874" ht="13.7" customHeight="1" x14ac:dyDescent="0.2"/>
    <row r="875" ht="13.7" customHeight="1" x14ac:dyDescent="0.2"/>
    <row r="876" ht="13.7" customHeight="1" x14ac:dyDescent="0.2"/>
    <row r="877" ht="13.7" customHeight="1" x14ac:dyDescent="0.2"/>
    <row r="878" ht="13.7" customHeight="1" x14ac:dyDescent="0.2"/>
    <row r="879" ht="13.7" customHeight="1" x14ac:dyDescent="0.2"/>
    <row r="880" ht="13.7" customHeight="1" x14ac:dyDescent="0.2"/>
    <row r="881" ht="13.7" customHeight="1" x14ac:dyDescent="0.2"/>
    <row r="882" ht="13.7" customHeight="1" x14ac:dyDescent="0.2"/>
    <row r="883" ht="13.7" customHeight="1" x14ac:dyDescent="0.2"/>
    <row r="884" ht="13.7" customHeight="1" x14ac:dyDescent="0.2"/>
    <row r="885" ht="13.7" customHeight="1" x14ac:dyDescent="0.2"/>
    <row r="886" ht="13.7" customHeight="1" x14ac:dyDescent="0.2"/>
    <row r="887" ht="13.7" customHeight="1" x14ac:dyDescent="0.2"/>
    <row r="888" ht="13.7" customHeight="1" x14ac:dyDescent="0.2"/>
    <row r="889" ht="13.7" customHeight="1" x14ac:dyDescent="0.2"/>
    <row r="890" ht="13.7" customHeight="1" x14ac:dyDescent="0.2"/>
    <row r="891" ht="13.7" customHeight="1" x14ac:dyDescent="0.2"/>
    <row r="892" ht="13.7" customHeight="1" x14ac:dyDescent="0.2"/>
    <row r="893" ht="13.7" customHeight="1" x14ac:dyDescent="0.2"/>
    <row r="894" ht="13.7" customHeight="1" x14ac:dyDescent="0.2"/>
    <row r="895" ht="13.7" customHeight="1" x14ac:dyDescent="0.2"/>
    <row r="896" ht="13.7" customHeight="1" x14ac:dyDescent="0.2"/>
    <row r="897" ht="13.7" customHeight="1" x14ac:dyDescent="0.2"/>
    <row r="898" ht="13.7" customHeight="1" x14ac:dyDescent="0.2"/>
    <row r="899" ht="13.7" customHeight="1" x14ac:dyDescent="0.2"/>
    <row r="900" ht="13.7" customHeight="1" x14ac:dyDescent="0.2"/>
    <row r="901" ht="13.7" customHeight="1" x14ac:dyDescent="0.2"/>
    <row r="902" ht="13.7" customHeight="1" x14ac:dyDescent="0.2"/>
    <row r="903" ht="13.7" customHeight="1" x14ac:dyDescent="0.2"/>
    <row r="904" ht="13.7" customHeight="1" x14ac:dyDescent="0.2"/>
    <row r="905" ht="13.7" customHeight="1" x14ac:dyDescent="0.2"/>
    <row r="906" ht="13.7" customHeight="1" x14ac:dyDescent="0.2"/>
    <row r="907" ht="13.7" customHeight="1" x14ac:dyDescent="0.2"/>
    <row r="908" ht="13.7" customHeight="1" x14ac:dyDescent="0.2"/>
    <row r="909" ht="13.7" customHeight="1" x14ac:dyDescent="0.2"/>
    <row r="910" ht="13.7" customHeight="1" x14ac:dyDescent="0.2"/>
    <row r="911" ht="13.7" customHeight="1" x14ac:dyDescent="0.2"/>
    <row r="912" ht="13.7" customHeight="1" x14ac:dyDescent="0.2"/>
    <row r="913" ht="13.7" customHeight="1" x14ac:dyDescent="0.2"/>
    <row r="914" ht="13.7" customHeight="1" x14ac:dyDescent="0.2"/>
    <row r="915" ht="13.7" customHeight="1" x14ac:dyDescent="0.2"/>
    <row r="916" ht="13.7" customHeight="1" x14ac:dyDescent="0.2"/>
    <row r="917" ht="13.7" customHeight="1" x14ac:dyDescent="0.2"/>
    <row r="918" ht="13.7" customHeight="1" x14ac:dyDescent="0.2"/>
    <row r="919" ht="13.7" customHeight="1" x14ac:dyDescent="0.2"/>
    <row r="920" ht="13.7" customHeight="1" x14ac:dyDescent="0.2"/>
    <row r="921" ht="13.7" customHeight="1" x14ac:dyDescent="0.2"/>
    <row r="922" ht="13.7" customHeight="1" x14ac:dyDescent="0.2"/>
    <row r="923" ht="13.7" customHeight="1" x14ac:dyDescent="0.2"/>
    <row r="924" ht="13.7" customHeight="1" x14ac:dyDescent="0.2"/>
    <row r="925" ht="13.7" customHeight="1" x14ac:dyDescent="0.2"/>
    <row r="926" ht="13.7" customHeight="1" x14ac:dyDescent="0.2"/>
    <row r="927" ht="13.7" customHeight="1" x14ac:dyDescent="0.2"/>
    <row r="928" ht="13.7" customHeight="1" x14ac:dyDescent="0.2"/>
    <row r="929" ht="13.7" customHeight="1" x14ac:dyDescent="0.2"/>
    <row r="930" ht="13.7" customHeight="1" x14ac:dyDescent="0.2"/>
    <row r="931" ht="13.7" customHeight="1" x14ac:dyDescent="0.2"/>
    <row r="932" ht="13.7" customHeight="1" x14ac:dyDescent="0.2"/>
    <row r="933" ht="13.7" customHeight="1" x14ac:dyDescent="0.2"/>
    <row r="934" ht="13.7" customHeight="1" x14ac:dyDescent="0.2"/>
    <row r="935" ht="13.7" customHeight="1" x14ac:dyDescent="0.2"/>
    <row r="936" ht="13.7" customHeight="1" x14ac:dyDescent="0.2"/>
    <row r="937" ht="13.7" customHeight="1" x14ac:dyDescent="0.2"/>
    <row r="938" ht="13.7" customHeight="1" x14ac:dyDescent="0.2"/>
    <row r="939" ht="13.7" customHeight="1" x14ac:dyDescent="0.2"/>
    <row r="940" ht="13.7" customHeight="1" x14ac:dyDescent="0.2"/>
    <row r="941" ht="13.7" customHeight="1" x14ac:dyDescent="0.2"/>
    <row r="942" ht="13.7" customHeight="1" x14ac:dyDescent="0.2"/>
    <row r="943" ht="13.7" customHeight="1" x14ac:dyDescent="0.2"/>
    <row r="944" ht="13.7" customHeight="1" x14ac:dyDescent="0.2"/>
    <row r="945" ht="13.7" customHeight="1" x14ac:dyDescent="0.2"/>
    <row r="946" ht="13.7" customHeight="1" x14ac:dyDescent="0.2"/>
    <row r="947" ht="13.7" customHeight="1" x14ac:dyDescent="0.2"/>
    <row r="948" ht="13.7" customHeight="1" x14ac:dyDescent="0.2"/>
    <row r="949" ht="13.7" customHeight="1" x14ac:dyDescent="0.2"/>
    <row r="950" ht="13.7" customHeight="1" x14ac:dyDescent="0.2"/>
    <row r="951" ht="13.7" customHeight="1" x14ac:dyDescent="0.2"/>
    <row r="952" ht="13.7" customHeight="1" x14ac:dyDescent="0.2"/>
    <row r="953" ht="13.7" customHeight="1" x14ac:dyDescent="0.2"/>
    <row r="954" ht="13.7" customHeight="1" x14ac:dyDescent="0.2"/>
    <row r="955" ht="13.7" customHeight="1" x14ac:dyDescent="0.2"/>
    <row r="956" ht="13.7" customHeight="1" x14ac:dyDescent="0.2"/>
    <row r="957" ht="13.7" customHeight="1" x14ac:dyDescent="0.2"/>
    <row r="958" ht="13.7" customHeight="1" x14ac:dyDescent="0.2"/>
    <row r="959" ht="13.7" customHeight="1" x14ac:dyDescent="0.2"/>
    <row r="960" ht="13.7" customHeight="1" x14ac:dyDescent="0.2"/>
    <row r="961" ht="13.7" customHeight="1" x14ac:dyDescent="0.2"/>
    <row r="962" ht="13.7" customHeight="1" x14ac:dyDescent="0.2"/>
    <row r="963" ht="13.7" customHeight="1" x14ac:dyDescent="0.2"/>
    <row r="964" ht="13.7" customHeight="1" x14ac:dyDescent="0.2"/>
    <row r="965" ht="13.7" customHeight="1" x14ac:dyDescent="0.2"/>
    <row r="966" ht="13.7" customHeight="1" x14ac:dyDescent="0.2"/>
    <row r="967" ht="13.7" customHeight="1" x14ac:dyDescent="0.2"/>
    <row r="968" ht="13.7" customHeight="1" x14ac:dyDescent="0.2"/>
    <row r="969" ht="13.7" customHeight="1" x14ac:dyDescent="0.2"/>
    <row r="970" ht="13.7" customHeight="1" x14ac:dyDescent="0.2"/>
    <row r="971" ht="13.7" customHeight="1" x14ac:dyDescent="0.2"/>
    <row r="972" ht="13.7" customHeight="1" x14ac:dyDescent="0.2"/>
    <row r="973" ht="13.7" customHeight="1" x14ac:dyDescent="0.2"/>
    <row r="974" ht="13.7" customHeight="1" x14ac:dyDescent="0.2"/>
    <row r="975" ht="13.7" customHeight="1" x14ac:dyDescent="0.2"/>
    <row r="976" ht="13.7" customHeight="1" x14ac:dyDescent="0.2"/>
    <row r="977" ht="13.7" customHeight="1" x14ac:dyDescent="0.2"/>
    <row r="978" ht="13.7" customHeight="1" x14ac:dyDescent="0.2"/>
    <row r="979" ht="13.7" customHeight="1" x14ac:dyDescent="0.2"/>
    <row r="980" ht="13.7" customHeight="1" x14ac:dyDescent="0.2"/>
    <row r="981" ht="13.7" customHeight="1" x14ac:dyDescent="0.2"/>
    <row r="982" ht="13.7" customHeight="1" x14ac:dyDescent="0.2"/>
    <row r="983" ht="13.7" customHeight="1" x14ac:dyDescent="0.2"/>
    <row r="984" ht="13.7" customHeight="1" x14ac:dyDescent="0.2"/>
    <row r="985" ht="13.7" customHeight="1" x14ac:dyDescent="0.2"/>
    <row r="986" ht="13.7" customHeight="1" x14ac:dyDescent="0.2"/>
    <row r="987" ht="13.7" customHeight="1" x14ac:dyDescent="0.2"/>
    <row r="988" ht="13.7" customHeight="1" x14ac:dyDescent="0.2"/>
    <row r="989" ht="13.7" customHeight="1" x14ac:dyDescent="0.2"/>
    <row r="990" ht="13.7" customHeight="1" x14ac:dyDescent="0.2"/>
    <row r="991" ht="13.7" customHeight="1" x14ac:dyDescent="0.2"/>
    <row r="992" ht="13.7" customHeight="1" x14ac:dyDescent="0.2"/>
    <row r="993" ht="13.7" customHeight="1" x14ac:dyDescent="0.2"/>
    <row r="994" ht="13.7" customHeight="1" x14ac:dyDescent="0.2"/>
    <row r="995" ht="13.7" customHeight="1" x14ac:dyDescent="0.2"/>
    <row r="996" ht="13.7" customHeight="1" x14ac:dyDescent="0.2"/>
    <row r="997" ht="13.7" customHeight="1" x14ac:dyDescent="0.2"/>
    <row r="998" ht="13.7" customHeight="1" x14ac:dyDescent="0.2"/>
    <row r="999" ht="13.7" customHeight="1" x14ac:dyDescent="0.2"/>
    <row r="1000" ht="13.7" customHeight="1" x14ac:dyDescent="0.2"/>
    <row r="1001" ht="13.7" customHeight="1" x14ac:dyDescent="0.2"/>
    <row r="1002" ht="13.7" customHeight="1" x14ac:dyDescent="0.2"/>
    <row r="1003" ht="13.7" customHeight="1" x14ac:dyDescent="0.2"/>
    <row r="1004" ht="13.7" customHeight="1" x14ac:dyDescent="0.2"/>
    <row r="1005" ht="13.7" customHeight="1" x14ac:dyDescent="0.2"/>
    <row r="1006" ht="13.7" customHeight="1" x14ac:dyDescent="0.2"/>
    <row r="1007" ht="13.7" customHeight="1" x14ac:dyDescent="0.2"/>
    <row r="1008" ht="13.7" customHeight="1" x14ac:dyDescent="0.2"/>
    <row r="1009" ht="13.7" customHeight="1" x14ac:dyDescent="0.2"/>
    <row r="1010" ht="13.7" customHeight="1" x14ac:dyDescent="0.2"/>
    <row r="1011" ht="13.7" customHeight="1" x14ac:dyDescent="0.2"/>
    <row r="1012" ht="13.7" customHeight="1" x14ac:dyDescent="0.2"/>
    <row r="1013" ht="13.7" customHeight="1" x14ac:dyDescent="0.2"/>
    <row r="1014" ht="13.7" customHeight="1" x14ac:dyDescent="0.2"/>
    <row r="1015" ht="13.7" customHeight="1" x14ac:dyDescent="0.2"/>
    <row r="1016" ht="13.7" customHeight="1" x14ac:dyDescent="0.2"/>
    <row r="1017" ht="13.7" customHeight="1" x14ac:dyDescent="0.2"/>
    <row r="1018" ht="13.7" customHeight="1" x14ac:dyDescent="0.2"/>
    <row r="1019" ht="13.7" customHeight="1" x14ac:dyDescent="0.2"/>
    <row r="1020" ht="13.7" customHeight="1" x14ac:dyDescent="0.2"/>
    <row r="1021" ht="13.7" customHeight="1" x14ac:dyDescent="0.2"/>
    <row r="1022" ht="13.7" customHeight="1" x14ac:dyDescent="0.2"/>
    <row r="1023" ht="13.7" customHeight="1" x14ac:dyDescent="0.2"/>
    <row r="1024" ht="13.7" customHeight="1" x14ac:dyDescent="0.2"/>
    <row r="1025" ht="13.7" customHeight="1" x14ac:dyDescent="0.2"/>
    <row r="1026" ht="13.7" customHeight="1" x14ac:dyDescent="0.2"/>
    <row r="1027" ht="13.7" customHeight="1" x14ac:dyDescent="0.2"/>
    <row r="1028" ht="13.7" customHeight="1" x14ac:dyDescent="0.2"/>
    <row r="1029" ht="13.7" customHeight="1" x14ac:dyDescent="0.2"/>
    <row r="1030" ht="13.7" customHeight="1" x14ac:dyDescent="0.2"/>
    <row r="1031" ht="13.7" customHeight="1" x14ac:dyDescent="0.2"/>
    <row r="1032" ht="13.7" customHeight="1" x14ac:dyDescent="0.2"/>
    <row r="1033" ht="13.7" customHeight="1" x14ac:dyDescent="0.2"/>
    <row r="1034" ht="13.7" customHeight="1" x14ac:dyDescent="0.2"/>
    <row r="1035" ht="13.7" customHeight="1" x14ac:dyDescent="0.2"/>
    <row r="1036" ht="13.7" customHeight="1" x14ac:dyDescent="0.2"/>
    <row r="1037" ht="13.7" customHeight="1" x14ac:dyDescent="0.2"/>
    <row r="1038" ht="13.7" customHeight="1" x14ac:dyDescent="0.2"/>
    <row r="1039" ht="13.7" customHeight="1" x14ac:dyDescent="0.2"/>
    <row r="1040" ht="13.7" customHeight="1" x14ac:dyDescent="0.2"/>
    <row r="1041" ht="13.7" customHeight="1" x14ac:dyDescent="0.2"/>
    <row r="1042" ht="13.7" customHeight="1" x14ac:dyDescent="0.2"/>
    <row r="1043" ht="13.7" customHeight="1" x14ac:dyDescent="0.2"/>
    <row r="1044" ht="13.7" customHeight="1" x14ac:dyDescent="0.2"/>
    <row r="1045" ht="13.7" customHeight="1" x14ac:dyDescent="0.2"/>
    <row r="1046" ht="13.7" customHeight="1" x14ac:dyDescent="0.2"/>
    <row r="1047" ht="13.7" customHeight="1" x14ac:dyDescent="0.2"/>
    <row r="1048" ht="13.7" customHeight="1" x14ac:dyDescent="0.2"/>
    <row r="1049" ht="13.7" customHeight="1" x14ac:dyDescent="0.2"/>
    <row r="1050" ht="13.7" customHeight="1" x14ac:dyDescent="0.2"/>
    <row r="1051" ht="13.7" customHeight="1" x14ac:dyDescent="0.2"/>
    <row r="1052" ht="13.7" customHeight="1" x14ac:dyDescent="0.2"/>
    <row r="1053" ht="13.7" customHeight="1" x14ac:dyDescent="0.2"/>
    <row r="1054" ht="13.7" customHeight="1" x14ac:dyDescent="0.2"/>
    <row r="1055" ht="13.7" customHeight="1" x14ac:dyDescent="0.2"/>
    <row r="1056" ht="13.7" customHeight="1" x14ac:dyDescent="0.2"/>
    <row r="1057" ht="13.7" customHeight="1" x14ac:dyDescent="0.2"/>
    <row r="1058" ht="13.7" customHeight="1" x14ac:dyDescent="0.2"/>
    <row r="1059" ht="13.7" customHeight="1" x14ac:dyDescent="0.2"/>
    <row r="1060" ht="13.7" customHeight="1" x14ac:dyDescent="0.2"/>
    <row r="1061" ht="13.7" customHeight="1" x14ac:dyDescent="0.2"/>
    <row r="1062" ht="13.7" customHeight="1" x14ac:dyDescent="0.2"/>
    <row r="1063" ht="13.7" customHeight="1" x14ac:dyDescent="0.2"/>
    <row r="1064" ht="13.7" customHeight="1" x14ac:dyDescent="0.2"/>
    <row r="1065" ht="13.7" customHeight="1" x14ac:dyDescent="0.2"/>
    <row r="1066" ht="13.7" customHeight="1" x14ac:dyDescent="0.2"/>
    <row r="1067" ht="13.7" customHeight="1" x14ac:dyDescent="0.2"/>
    <row r="1068" ht="13.7" customHeight="1" x14ac:dyDescent="0.2"/>
    <row r="1069" ht="13.7" customHeight="1" x14ac:dyDescent="0.2"/>
    <row r="1070" ht="13.7" customHeight="1" x14ac:dyDescent="0.2"/>
    <row r="1071" ht="13.7" customHeight="1" x14ac:dyDescent="0.2"/>
    <row r="1072" ht="13.7" customHeight="1" x14ac:dyDescent="0.2"/>
    <row r="1073" ht="13.7" customHeight="1" x14ac:dyDescent="0.2"/>
    <row r="1074" ht="13.7" customHeight="1" x14ac:dyDescent="0.2"/>
    <row r="1075" ht="13.7" customHeight="1" x14ac:dyDescent="0.2"/>
    <row r="1076" ht="13.7" customHeight="1" x14ac:dyDescent="0.2"/>
    <row r="1077" ht="13.7" customHeight="1" x14ac:dyDescent="0.2"/>
    <row r="1078" ht="13.7" customHeight="1" x14ac:dyDescent="0.2"/>
    <row r="1079" ht="13.7" customHeight="1" x14ac:dyDescent="0.2"/>
    <row r="1080" ht="13.7" customHeight="1" x14ac:dyDescent="0.2"/>
    <row r="1081" ht="13.7" customHeight="1" x14ac:dyDescent="0.2"/>
    <row r="1082" ht="13.7" customHeight="1" x14ac:dyDescent="0.2"/>
    <row r="1083" ht="13.7" customHeight="1" x14ac:dyDescent="0.2"/>
    <row r="1084" ht="13.7" customHeight="1" x14ac:dyDescent="0.2"/>
    <row r="1085" ht="13.7" customHeight="1" x14ac:dyDescent="0.2"/>
    <row r="1086" ht="13.7" customHeight="1" x14ac:dyDescent="0.2"/>
    <row r="1087" ht="13.7" customHeight="1" x14ac:dyDescent="0.2"/>
    <row r="1088" ht="13.7" customHeight="1" x14ac:dyDescent="0.2"/>
    <row r="1089" ht="13.7" customHeight="1" x14ac:dyDescent="0.2"/>
    <row r="1090" ht="13.7" customHeight="1" x14ac:dyDescent="0.2"/>
    <row r="1091" ht="13.7" customHeight="1" x14ac:dyDescent="0.2"/>
    <row r="1092" ht="13.7" customHeight="1" x14ac:dyDescent="0.2"/>
    <row r="1093" ht="13.7" customHeight="1" x14ac:dyDescent="0.2"/>
    <row r="1094" ht="13.7" customHeight="1" x14ac:dyDescent="0.2"/>
    <row r="1095" ht="13.7" customHeight="1" x14ac:dyDescent="0.2"/>
    <row r="1096" ht="13.7" customHeight="1" x14ac:dyDescent="0.2"/>
    <row r="1097" ht="13.7" customHeight="1" x14ac:dyDescent="0.2"/>
    <row r="1098" ht="13.7" customHeight="1" x14ac:dyDescent="0.2"/>
    <row r="1099" ht="13.7" customHeight="1" x14ac:dyDescent="0.2"/>
    <row r="1100" ht="13.7" customHeight="1" x14ac:dyDescent="0.2"/>
    <row r="1101" ht="13.7" customHeight="1" x14ac:dyDescent="0.2"/>
    <row r="1102" ht="13.7" customHeight="1" x14ac:dyDescent="0.2"/>
    <row r="1103" ht="13.7" customHeight="1" x14ac:dyDescent="0.2"/>
    <row r="1104" ht="13.7" customHeight="1" x14ac:dyDescent="0.2"/>
    <row r="1105" ht="13.7" customHeight="1" x14ac:dyDescent="0.2"/>
    <row r="1106" ht="13.7" customHeight="1" x14ac:dyDescent="0.2"/>
    <row r="1107" ht="13.7" customHeight="1" x14ac:dyDescent="0.2"/>
    <row r="1108" ht="13.7" customHeight="1" x14ac:dyDescent="0.2"/>
    <row r="1109" ht="13.7" customHeight="1" x14ac:dyDescent="0.2"/>
    <row r="1110" ht="13.7" customHeight="1" x14ac:dyDescent="0.2"/>
    <row r="1111" ht="13.7" customHeight="1" x14ac:dyDescent="0.2"/>
    <row r="1112" ht="13.7" customHeight="1" x14ac:dyDescent="0.2"/>
    <row r="1113" ht="13.7" customHeight="1" x14ac:dyDescent="0.2"/>
    <row r="1114" ht="13.7" customHeight="1" x14ac:dyDescent="0.2"/>
    <row r="1115" ht="13.7" customHeight="1" x14ac:dyDescent="0.2"/>
    <row r="1116" ht="13.7" customHeight="1" x14ac:dyDescent="0.2"/>
    <row r="1117" ht="13.7" customHeight="1" x14ac:dyDescent="0.2"/>
    <row r="1118" ht="13.7" customHeight="1" x14ac:dyDescent="0.2"/>
    <row r="1119" ht="13.7" customHeight="1" x14ac:dyDescent="0.2"/>
    <row r="1120" ht="13.7" customHeight="1" x14ac:dyDescent="0.2"/>
    <row r="1121" ht="13.7" customHeight="1" x14ac:dyDescent="0.2"/>
    <row r="1122" ht="13.7" customHeight="1" x14ac:dyDescent="0.2"/>
    <row r="1123" ht="13.7" customHeight="1" x14ac:dyDescent="0.2"/>
    <row r="1124" ht="13.7" customHeight="1" x14ac:dyDescent="0.2"/>
    <row r="1125" ht="13.7" customHeight="1" x14ac:dyDescent="0.2"/>
    <row r="1126" ht="13.7" customHeight="1" x14ac:dyDescent="0.2"/>
    <row r="1127" ht="13.7" customHeight="1" x14ac:dyDescent="0.2"/>
    <row r="1128" ht="13.7" customHeight="1" x14ac:dyDescent="0.2"/>
    <row r="1129" ht="13.7" customHeight="1" x14ac:dyDescent="0.2"/>
    <row r="1130" ht="13.7" customHeight="1" x14ac:dyDescent="0.2"/>
    <row r="1131" ht="13.7" customHeight="1" x14ac:dyDescent="0.2"/>
    <row r="1132" ht="13.7" customHeight="1" x14ac:dyDescent="0.2"/>
    <row r="1133" ht="13.7" customHeight="1" x14ac:dyDescent="0.2"/>
    <row r="1134" ht="13.7" customHeight="1" x14ac:dyDescent="0.2"/>
    <row r="1135" ht="13.7" customHeight="1" x14ac:dyDescent="0.2"/>
    <row r="1136" ht="13.7" customHeight="1" x14ac:dyDescent="0.2"/>
    <row r="1137" ht="13.7" customHeight="1" x14ac:dyDescent="0.2"/>
    <row r="1138" ht="13.7" customHeight="1" x14ac:dyDescent="0.2"/>
    <row r="1139" ht="13.7" customHeight="1" x14ac:dyDescent="0.2"/>
    <row r="1140" ht="13.7" customHeight="1" x14ac:dyDescent="0.2"/>
  </sheetData>
  <mergeCells count="15">
    <mergeCell ref="A6:B9"/>
    <mergeCell ref="D10:K10"/>
    <mergeCell ref="M7:S7"/>
    <mergeCell ref="Z1:AA1"/>
    <mergeCell ref="C6:C8"/>
    <mergeCell ref="L6:S6"/>
    <mergeCell ref="E7:K7"/>
    <mergeCell ref="D6:K6"/>
    <mergeCell ref="D7:D9"/>
    <mergeCell ref="L7:L9"/>
    <mergeCell ref="L10:S10"/>
    <mergeCell ref="T10:AA10"/>
    <mergeCell ref="T6:AA6"/>
    <mergeCell ref="T7:T9"/>
    <mergeCell ref="U7:AA7"/>
  </mergeCells>
  <pageMargins left="0.6692913385826772" right="0.39370078740157483" top="0.47244094488188981" bottom="0.98425196850393704" header="0.51181102362204722" footer="0.51181102362204722"/>
  <pageSetup paperSize="9" scale="52" firstPageNumber="95" fitToHeight="2" orientation="landscape" useFirstPageNumber="1" r:id="rId1"/>
  <headerFooter alignWithMargins="0">
    <oddFooter>&amp;L&amp;"-,Kurzíva"Zastupitelstvo Olomouckého kraje 11.12.2023
2.1. - Rozpočet Olomouckého kraje na rok 2024 - návrh rozpočtu
Příloha č. 3c): Příspěvkové organizace zřizované&amp;R&amp;"-,Kurzíva"Strana &amp;P (Celkem 216)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20"/>
  <sheetViews>
    <sheetView showGridLines="0" view="pageBreakPreview" topLeftCell="A2" zoomScaleNormal="100" zoomScaleSheetLayoutView="100" workbookViewId="0">
      <selection activeCell="L19" sqref="L19"/>
    </sheetView>
  </sheetViews>
  <sheetFormatPr defaultColWidth="9.140625" defaultRowHeight="12.75" x14ac:dyDescent="0.2"/>
  <cols>
    <col min="1" max="1" width="0.140625" style="1" customWidth="1"/>
    <col min="2" max="2" width="53.85546875" style="1" customWidth="1"/>
    <col min="3" max="3" width="17.42578125" style="1" hidden="1" customWidth="1"/>
    <col min="4" max="6" width="17.42578125" style="1" customWidth="1"/>
    <col min="7" max="7" width="16.7109375" style="1" customWidth="1"/>
    <col min="8" max="8" width="17.42578125" style="1" customWidth="1"/>
    <col min="9" max="16384" width="9.140625" style="1"/>
  </cols>
  <sheetData>
    <row r="1" spans="2:8" ht="12.75" hidden="1" customHeight="1" x14ac:dyDescent="0.2"/>
    <row r="2" spans="2:8" ht="23.25" x14ac:dyDescent="0.35">
      <c r="B2" s="33" t="s">
        <v>52</v>
      </c>
      <c r="C2" s="33"/>
      <c r="D2" s="32"/>
      <c r="G2" s="31"/>
      <c r="H2" s="30" t="s">
        <v>492</v>
      </c>
    </row>
    <row r="3" spans="2:8" ht="15.75" x14ac:dyDescent="0.25">
      <c r="B3" s="22" t="s">
        <v>543</v>
      </c>
      <c r="C3" s="22"/>
      <c r="D3" s="22"/>
      <c r="E3" s="19"/>
      <c r="F3" s="19"/>
      <c r="G3" s="82"/>
      <c r="H3" s="82"/>
    </row>
    <row r="4" spans="2:8" ht="15.75" x14ac:dyDescent="0.25">
      <c r="B4" s="22" t="s">
        <v>82</v>
      </c>
      <c r="C4" s="22"/>
      <c r="E4" s="19"/>
      <c r="F4" s="19"/>
      <c r="G4" s="82"/>
      <c r="H4" s="41"/>
    </row>
    <row r="5" spans="2:8" ht="15" customHeight="1" thickBot="1" x14ac:dyDescent="0.3">
      <c r="E5" s="5"/>
      <c r="F5" s="5"/>
      <c r="G5" s="251"/>
      <c r="H5" s="171" t="s">
        <v>17</v>
      </c>
    </row>
    <row r="6" spans="2:8" ht="26.1" customHeight="1" x14ac:dyDescent="0.25">
      <c r="B6" s="53"/>
      <c r="C6" s="371">
        <v>2015</v>
      </c>
      <c r="D6" s="1138">
        <v>2023</v>
      </c>
      <c r="E6" s="1139"/>
      <c r="F6" s="1023">
        <v>2024</v>
      </c>
      <c r="G6" s="1180" t="s">
        <v>1</v>
      </c>
      <c r="H6" s="1139"/>
    </row>
    <row r="7" spans="2:8" ht="12.75" customHeight="1" x14ac:dyDescent="0.2">
      <c r="B7" s="1171" t="s">
        <v>13</v>
      </c>
      <c r="C7" s="1144" t="s">
        <v>144</v>
      </c>
      <c r="D7" s="1167" t="s">
        <v>84</v>
      </c>
      <c r="E7" s="1150" t="s">
        <v>590</v>
      </c>
      <c r="F7" s="1152" t="s">
        <v>85</v>
      </c>
      <c r="G7" s="207"/>
      <c r="H7" s="210"/>
    </row>
    <row r="8" spans="2:8" ht="39" customHeight="1" thickBot="1" x14ac:dyDescent="0.25">
      <c r="B8" s="1172"/>
      <c r="C8" s="1145"/>
      <c r="D8" s="1168"/>
      <c r="E8" s="1211"/>
      <c r="F8" s="1145"/>
      <c r="G8" s="208" t="s">
        <v>535</v>
      </c>
      <c r="H8" s="211" t="s">
        <v>87</v>
      </c>
    </row>
    <row r="9" spans="2:8" ht="14.25" thickTop="1" thickBot="1" x14ac:dyDescent="0.25">
      <c r="B9" s="58"/>
      <c r="C9" s="105" t="s">
        <v>12</v>
      </c>
      <c r="D9" s="191" t="s">
        <v>12</v>
      </c>
      <c r="E9" s="60" t="s">
        <v>11</v>
      </c>
      <c r="F9" s="105" t="s">
        <v>10</v>
      </c>
      <c r="G9" s="209" t="s">
        <v>406</v>
      </c>
      <c r="H9" s="212" t="s">
        <v>407</v>
      </c>
    </row>
    <row r="10" spans="2:8" s="11" customFormat="1" ht="19.5" customHeight="1" x14ac:dyDescent="0.25">
      <c r="B10" s="252" t="s">
        <v>99</v>
      </c>
      <c r="C10" s="373"/>
      <c r="D10" s="478"/>
      <c r="E10" s="255"/>
      <c r="F10" s="257"/>
      <c r="G10" s="254"/>
      <c r="H10" s="253"/>
    </row>
    <row r="11" spans="2:8" ht="19.5" customHeight="1" x14ac:dyDescent="0.25">
      <c r="B11" s="218" t="s">
        <v>16</v>
      </c>
      <c r="C11" s="348"/>
      <c r="D11" s="319"/>
      <c r="E11" s="132"/>
      <c r="F11" s="221"/>
      <c r="G11" s="256"/>
      <c r="H11" s="219"/>
    </row>
    <row r="12" spans="2:8" ht="19.5" customHeight="1" x14ac:dyDescent="0.25">
      <c r="B12" s="218" t="s">
        <v>108</v>
      </c>
      <c r="C12" s="322">
        <v>156471</v>
      </c>
      <c r="D12" s="319">
        <f>SUM('PO - sociálníci'!E39)</f>
        <v>47839</v>
      </c>
      <c r="E12" s="132">
        <f>SUM('PO - sociálníci'!M39)</f>
        <v>47839</v>
      </c>
      <c r="F12" s="221">
        <f>SUM('PO - sociálníci'!U39)</f>
        <v>7898</v>
      </c>
      <c r="G12" s="78">
        <f>F12-D12</f>
        <v>-39941</v>
      </c>
      <c r="H12" s="219">
        <f>F12/D12-1</f>
        <v>-0.83490457576454358</v>
      </c>
    </row>
    <row r="13" spans="2:8" ht="19.5" customHeight="1" x14ac:dyDescent="0.25">
      <c r="B13" s="218" t="s">
        <v>411</v>
      </c>
      <c r="C13" s="322"/>
      <c r="D13" s="319">
        <f>SUM('PO - sociálníci'!F39)</f>
        <v>354579</v>
      </c>
      <c r="E13" s="132">
        <f>SUM('PO - sociálníci'!N39)</f>
        <v>352290</v>
      </c>
      <c r="F13" s="221">
        <f>SUM('PO - sociálníci'!V39)</f>
        <v>308788</v>
      </c>
      <c r="G13" s="78">
        <f t="shared" ref="G13:G18" si="0">F13-D13</f>
        <v>-45791</v>
      </c>
      <c r="H13" s="219">
        <f t="shared" ref="H13:H17" si="1">F13/D13-1</f>
        <v>-0.12914188375510116</v>
      </c>
    </row>
    <row r="14" spans="2:8" ht="19.5" customHeight="1" x14ac:dyDescent="0.25">
      <c r="B14" s="218" t="s">
        <v>109</v>
      </c>
      <c r="C14" s="322"/>
      <c r="D14" s="319">
        <f>SUM('PO - sociálníci'!G39)</f>
        <v>52607</v>
      </c>
      <c r="E14" s="132">
        <f>SUM('PO - sociálníci'!O39)</f>
        <v>52607</v>
      </c>
      <c r="F14" s="221">
        <f>SUM('PO - sociálníci'!W39)</f>
        <v>56420</v>
      </c>
      <c r="G14" s="78">
        <f t="shared" si="0"/>
        <v>3813</v>
      </c>
      <c r="H14" s="219">
        <f t="shared" si="1"/>
        <v>7.248084855627579E-2</v>
      </c>
    </row>
    <row r="15" spans="2:8" ht="36" customHeight="1" x14ac:dyDescent="0.25">
      <c r="B15" s="220" t="s">
        <v>591</v>
      </c>
      <c r="C15" s="322"/>
      <c r="D15" s="319">
        <f>SUM('PO - sociálníci'!H39)</f>
        <v>0</v>
      </c>
      <c r="E15" s="132">
        <f>SUM('PO - sociálníci'!P39)</f>
        <v>4426</v>
      </c>
      <c r="F15" s="221">
        <f>SUM('PO - sociálníci'!X39)</f>
        <v>0</v>
      </c>
      <c r="G15" s="78">
        <f t="shared" si="0"/>
        <v>0</v>
      </c>
      <c r="H15" s="219"/>
    </row>
    <row r="16" spans="2:8" ht="19.5" customHeight="1" x14ac:dyDescent="0.25">
      <c r="B16" s="963" t="s">
        <v>588</v>
      </c>
      <c r="C16" s="322"/>
      <c r="D16" s="319">
        <f>SUM('PO - sociálníci'!I39)</f>
        <v>106296</v>
      </c>
      <c r="E16" s="132">
        <f>SUM('PO - sociálníci'!Q39)</f>
        <v>106296</v>
      </c>
      <c r="F16" s="221">
        <f>SUM('PO - sociálníci'!Y39)</f>
        <v>32406</v>
      </c>
      <c r="G16" s="78">
        <f t="shared" si="0"/>
        <v>-73890</v>
      </c>
      <c r="H16" s="219">
        <f t="shared" si="1"/>
        <v>-0.69513434183788658</v>
      </c>
    </row>
    <row r="17" spans="1:25" ht="19.5" customHeight="1" x14ac:dyDescent="0.25">
      <c r="B17" s="964" t="s">
        <v>589</v>
      </c>
      <c r="C17" s="322"/>
      <c r="D17" s="319">
        <f>SUM('PO - sociálníci'!J39)</f>
        <v>64039</v>
      </c>
      <c r="E17" s="132">
        <f>SUM('PO - sociálníci'!R39)</f>
        <v>64039</v>
      </c>
      <c r="F17" s="221">
        <f>SUM('PO - sociálníci'!Z39)</f>
        <v>25017</v>
      </c>
      <c r="G17" s="78">
        <f t="shared" si="0"/>
        <v>-39022</v>
      </c>
      <c r="H17" s="219">
        <f t="shared" si="1"/>
        <v>-0.60934742891050764</v>
      </c>
    </row>
    <row r="18" spans="1:25" ht="19.5" customHeight="1" thickBot="1" x14ac:dyDescent="0.3">
      <c r="B18" s="1064" t="s">
        <v>598</v>
      </c>
      <c r="C18" s="322"/>
      <c r="D18" s="319">
        <f>SUM('PO - sociálníci'!K39)</f>
        <v>0</v>
      </c>
      <c r="E18" s="132"/>
      <c r="F18" s="221">
        <f>SUM('PO - sociálníci'!AA39)</f>
        <v>969</v>
      </c>
      <c r="G18" s="78">
        <f t="shared" si="0"/>
        <v>969</v>
      </c>
      <c r="H18" s="219"/>
    </row>
    <row r="19" spans="1:25" s="3" customFormat="1" ht="30.75" customHeight="1" thickBot="1" x14ac:dyDescent="0.3">
      <c r="B19" s="720" t="s">
        <v>15</v>
      </c>
      <c r="C19" s="722">
        <f>SUM(C12:C18)</f>
        <v>156471</v>
      </c>
      <c r="D19" s="721">
        <f>SUM(D12:D18)</f>
        <v>625360</v>
      </c>
      <c r="E19" s="721">
        <f>SUM(E12:E18)</f>
        <v>627497</v>
      </c>
      <c r="F19" s="722">
        <f>SUM(F12:F18)</f>
        <v>431498</v>
      </c>
      <c r="G19" s="724">
        <f>F19-D19</f>
        <v>-193862</v>
      </c>
      <c r="H19" s="726">
        <f>F19/D19-1</f>
        <v>-0.31000063963157221</v>
      </c>
    </row>
    <row r="20" spans="1:25" s="74" customFormat="1" ht="29.25" customHeight="1" x14ac:dyDescent="0.2">
      <c r="A20" s="76"/>
      <c r="B20" s="1282"/>
      <c r="C20" s="1282"/>
      <c r="D20" s="1283"/>
      <c r="E20" s="1283"/>
      <c r="F20" s="1283"/>
      <c r="G20" s="1283"/>
      <c r="H20" s="1283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</row>
  </sheetData>
  <sheetProtection selectLockedCells="1"/>
  <mergeCells count="8">
    <mergeCell ref="G6:H6"/>
    <mergeCell ref="D6:E6"/>
    <mergeCell ref="E7:E8"/>
    <mergeCell ref="B20:H20"/>
    <mergeCell ref="C7:C8"/>
    <mergeCell ref="B7:B8"/>
    <mergeCell ref="D7:D8"/>
    <mergeCell ref="F7:F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0" firstPageNumber="96" fitToHeight="9999" orientation="landscape" useFirstPageNumber="1" r:id="rId1"/>
  <headerFooter>
    <oddFooter>&amp;L&amp;"Arial,Kurzíva"Zastupitelstvo Olomouckého kraje 11.12.2023
2.1. - Rozpočet Olomouckého kraje na rok 2024 - návrh rozpočtu
Příloha č. 3c): Příspěvkové organizace zřizované&amp;R&amp;"-,Kurzíva"Strana &amp;P (Celkem 216)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AJ60"/>
  <sheetViews>
    <sheetView showGridLines="0" view="pageBreakPreview" topLeftCell="D1" zoomScaleNormal="100" zoomScaleSheetLayoutView="100" workbookViewId="0">
      <selection activeCell="I16" sqref="I16"/>
    </sheetView>
  </sheetViews>
  <sheetFormatPr defaultColWidth="9.140625" defaultRowHeight="12.75" x14ac:dyDescent="0.2"/>
  <cols>
    <col min="1" max="1" width="16" style="13" customWidth="1"/>
    <col min="2" max="2" width="5.5703125" style="13" customWidth="1"/>
    <col min="3" max="3" width="69.85546875" style="13" customWidth="1"/>
    <col min="4" max="4" width="12.85546875" style="118" customWidth="1"/>
    <col min="5" max="5" width="11.28515625" style="118" customWidth="1"/>
    <col min="6" max="8" width="11.7109375" style="118" customWidth="1"/>
    <col min="9" max="9" width="12.5703125" style="425" customWidth="1"/>
    <col min="10" max="11" width="11.28515625" style="425" customWidth="1"/>
    <col min="12" max="12" width="11.7109375" style="118" hidden="1" customWidth="1"/>
    <col min="13" max="19" width="11.28515625" style="118" hidden="1" customWidth="1"/>
    <col min="20" max="20" width="13" style="118" customWidth="1"/>
    <col min="21" max="21" width="11.7109375" style="425" customWidth="1"/>
    <col min="22" max="22" width="12.5703125" style="425" customWidth="1"/>
    <col min="23" max="23" width="11.28515625" style="425" customWidth="1"/>
    <col min="24" max="26" width="11.7109375" style="425" customWidth="1"/>
    <col min="27" max="27" width="13.7109375" style="425" customWidth="1"/>
    <col min="28" max="31" width="10.140625" style="393" customWidth="1"/>
    <col min="32" max="32" width="4.7109375" style="13" customWidth="1"/>
    <col min="33" max="33" width="10.140625" style="13" hidden="1" customWidth="1"/>
    <col min="34" max="34" width="10.42578125" style="13" hidden="1" customWidth="1"/>
    <col min="35" max="35" width="11.42578125" style="13" hidden="1" customWidth="1"/>
    <col min="36" max="36" width="9.140625" style="13" hidden="1" customWidth="1"/>
    <col min="37" max="16384" width="9.140625" style="13"/>
  </cols>
  <sheetData>
    <row r="1" spans="1:36" ht="21.75" x14ac:dyDescent="0.3">
      <c r="C1" s="113" t="s">
        <v>52</v>
      </c>
      <c r="D1" s="42"/>
      <c r="E1" s="42"/>
      <c r="F1" s="42"/>
      <c r="G1" s="42"/>
      <c r="H1" s="42"/>
      <c r="I1" s="13"/>
      <c r="J1" s="13"/>
      <c r="K1" s="13"/>
      <c r="L1" s="44"/>
      <c r="M1" s="44"/>
      <c r="N1" s="44"/>
      <c r="O1" s="44"/>
      <c r="P1" s="44"/>
      <c r="Q1" s="44"/>
      <c r="R1" s="44"/>
      <c r="S1" s="44"/>
      <c r="T1" s="44"/>
      <c r="U1" s="13"/>
      <c r="V1" s="13"/>
      <c r="W1" s="13"/>
      <c r="X1" s="13"/>
      <c r="Y1" s="13"/>
      <c r="Z1" s="1286" t="s">
        <v>492</v>
      </c>
      <c r="AA1" s="1203"/>
    </row>
    <row r="2" spans="1:36" ht="15.75" x14ac:dyDescent="0.25">
      <c r="C2" s="22" t="s">
        <v>543</v>
      </c>
      <c r="D2" s="46"/>
      <c r="E2" s="47"/>
      <c r="F2" s="47"/>
      <c r="G2" s="48"/>
      <c r="H2" s="48"/>
      <c r="I2" s="13"/>
      <c r="J2" s="13"/>
      <c r="K2" s="13"/>
      <c r="L2" s="5"/>
      <c r="M2" s="5"/>
      <c r="N2" s="5"/>
      <c r="O2" s="13"/>
      <c r="P2" s="13"/>
      <c r="Q2" s="13"/>
      <c r="R2" s="13"/>
      <c r="S2" s="13"/>
      <c r="T2" s="393"/>
      <c r="U2" s="13"/>
      <c r="V2" s="13"/>
      <c r="W2" s="13"/>
      <c r="X2" s="13"/>
      <c r="Y2" s="13"/>
      <c r="Z2" s="13"/>
      <c r="AA2" s="13"/>
    </row>
    <row r="3" spans="1:36" ht="18" x14ac:dyDescent="0.25">
      <c r="A3" s="49"/>
      <c r="B3" s="49"/>
      <c r="C3" s="22" t="s">
        <v>82</v>
      </c>
      <c r="D3" s="50"/>
      <c r="E3" s="50"/>
      <c r="F3" s="50"/>
      <c r="G3" s="50"/>
      <c r="H3" s="50"/>
      <c r="I3" s="13"/>
      <c r="J3" s="13"/>
      <c r="K3" s="13"/>
      <c r="L3" s="111"/>
      <c r="M3" s="13"/>
      <c r="N3" s="13"/>
      <c r="O3" s="13"/>
      <c r="P3" s="13"/>
      <c r="Q3" s="13"/>
      <c r="R3" s="13"/>
      <c r="S3" s="13"/>
      <c r="T3" s="393"/>
      <c r="U3" s="13"/>
      <c r="V3" s="13"/>
      <c r="W3" s="13"/>
      <c r="X3" s="13"/>
      <c r="Y3" s="13"/>
      <c r="Z3" s="13"/>
      <c r="AA3" s="13"/>
    </row>
    <row r="4" spans="1:36" ht="15" hidden="1" customHeight="1" x14ac:dyDescent="0.2">
      <c r="D4" s="118" t="s">
        <v>17</v>
      </c>
      <c r="I4" s="13"/>
      <c r="J4" s="13"/>
      <c r="K4" s="13"/>
      <c r="L4" s="5"/>
      <c r="M4" s="5"/>
      <c r="N4" s="5"/>
      <c r="O4" s="13"/>
      <c r="P4" s="13"/>
      <c r="Q4" s="13"/>
      <c r="R4" s="13"/>
      <c r="S4" s="13"/>
      <c r="T4" s="393"/>
      <c r="U4" s="13"/>
      <c r="V4" s="13"/>
      <c r="W4" s="13"/>
      <c r="X4" s="13"/>
      <c r="Y4" s="13"/>
      <c r="Z4" s="13"/>
      <c r="AA4" s="13"/>
    </row>
    <row r="5" spans="1:36" ht="12.75" hidden="1" customHeight="1" x14ac:dyDescent="0.2">
      <c r="I5" s="13"/>
      <c r="J5" s="13"/>
      <c r="K5" s="13"/>
      <c r="L5" s="111"/>
      <c r="M5" s="13"/>
      <c r="N5" s="13"/>
      <c r="O5" s="13"/>
      <c r="P5" s="13"/>
      <c r="Q5" s="13"/>
      <c r="R5" s="13"/>
      <c r="S5" s="13"/>
      <c r="T5" s="393"/>
      <c r="U5" s="13"/>
      <c r="V5" s="13"/>
      <c r="W5" s="13"/>
      <c r="X5" s="13"/>
      <c r="Y5" s="13"/>
      <c r="Z5" s="13"/>
      <c r="AA5" s="13"/>
    </row>
    <row r="6" spans="1:36" ht="13.5" thickBot="1" x14ac:dyDescent="0.25">
      <c r="A6" s="740"/>
      <c r="B6" s="740"/>
      <c r="C6" s="740"/>
      <c r="D6" s="52"/>
      <c r="E6" s="52"/>
      <c r="F6" s="52"/>
      <c r="G6" s="52"/>
      <c r="H6" s="52"/>
      <c r="I6" s="13"/>
      <c r="J6" s="13"/>
      <c r="K6" s="13"/>
      <c r="L6" s="110"/>
      <c r="M6" s="13"/>
      <c r="N6" s="13"/>
      <c r="O6" s="13"/>
      <c r="P6" s="13"/>
      <c r="Q6" s="13"/>
      <c r="R6" s="13"/>
      <c r="S6" s="13"/>
      <c r="T6" s="393"/>
      <c r="U6" s="13"/>
      <c r="V6" s="13"/>
      <c r="W6" s="13"/>
      <c r="X6" s="13"/>
      <c r="Y6" s="13"/>
      <c r="Z6" s="13"/>
      <c r="AA6" s="109" t="s">
        <v>17</v>
      </c>
    </row>
    <row r="7" spans="1:36" ht="14.25" thickTop="1" thickBot="1" x14ac:dyDescent="0.25">
      <c r="A7" s="53"/>
      <c r="B7" s="54"/>
      <c r="C7" s="53"/>
      <c r="D7" s="1186" t="s">
        <v>574</v>
      </c>
      <c r="E7" s="1187"/>
      <c r="F7" s="1187"/>
      <c r="G7" s="1187"/>
      <c r="H7" s="1187"/>
      <c r="I7" s="1187"/>
      <c r="J7" s="1187"/>
      <c r="K7" s="1187"/>
      <c r="L7" s="1186" t="s">
        <v>575</v>
      </c>
      <c r="M7" s="1187"/>
      <c r="N7" s="1187"/>
      <c r="O7" s="1187"/>
      <c r="P7" s="1187"/>
      <c r="Q7" s="1187"/>
      <c r="R7" s="1187"/>
      <c r="S7" s="1187"/>
      <c r="T7" s="1186" t="s">
        <v>576</v>
      </c>
      <c r="U7" s="1187"/>
      <c r="V7" s="1187"/>
      <c r="W7" s="1187"/>
      <c r="X7" s="1187"/>
      <c r="Y7" s="1187"/>
      <c r="Z7" s="1187"/>
      <c r="AA7" s="1193"/>
      <c r="AB7" s="101"/>
      <c r="AC7" s="101"/>
      <c r="AD7" s="101"/>
      <c r="AE7" s="101"/>
      <c r="AG7" s="773"/>
    </row>
    <row r="8" spans="1:36" ht="18" customHeight="1" thickBot="1" x14ac:dyDescent="0.25">
      <c r="A8" s="1291" t="s">
        <v>19</v>
      </c>
      <c r="B8" s="1195"/>
      <c r="C8" s="741" t="s">
        <v>20</v>
      </c>
      <c r="D8" s="179"/>
      <c r="E8" s="175" t="s">
        <v>22</v>
      </c>
      <c r="F8" s="176"/>
      <c r="G8" s="176"/>
      <c r="H8" s="176"/>
      <c r="I8" s="176"/>
      <c r="J8" s="176"/>
      <c r="K8" s="176"/>
      <c r="L8" s="179"/>
      <c r="M8" s="175" t="s">
        <v>22</v>
      </c>
      <c r="N8" s="176"/>
      <c r="O8" s="176"/>
      <c r="P8" s="176"/>
      <c r="Q8" s="176"/>
      <c r="R8" s="176"/>
      <c r="S8" s="176"/>
      <c r="T8" s="179"/>
      <c r="U8" s="175" t="s">
        <v>22</v>
      </c>
      <c r="V8" s="176"/>
      <c r="W8" s="176"/>
      <c r="X8" s="176"/>
      <c r="Y8" s="176"/>
      <c r="Z8" s="176"/>
      <c r="AA8" s="177"/>
      <c r="AB8" s="107"/>
      <c r="AC8" s="107"/>
      <c r="AD8" s="107"/>
      <c r="AE8" s="107"/>
      <c r="AG8" s="774"/>
    </row>
    <row r="9" spans="1:36" ht="54.75" customHeight="1" x14ac:dyDescent="0.2">
      <c r="A9" s="55"/>
      <c r="B9" s="56"/>
      <c r="C9" s="55"/>
      <c r="D9" s="180" t="s">
        <v>21</v>
      </c>
      <c r="E9" s="182" t="s">
        <v>23</v>
      </c>
      <c r="F9" s="192" t="s">
        <v>395</v>
      </c>
      <c r="G9" s="192" t="s">
        <v>571</v>
      </c>
      <c r="H9" s="427" t="s">
        <v>27</v>
      </c>
      <c r="I9" s="192" t="s">
        <v>560</v>
      </c>
      <c r="J9" s="192" t="s">
        <v>561</v>
      </c>
      <c r="K9" s="427" t="s">
        <v>572</v>
      </c>
      <c r="L9" s="180" t="s">
        <v>21</v>
      </c>
      <c r="M9" s="182" t="s">
        <v>23</v>
      </c>
      <c r="N9" s="192" t="s">
        <v>395</v>
      </c>
      <c r="O9" s="192" t="s">
        <v>571</v>
      </c>
      <c r="P9" s="427" t="s">
        <v>27</v>
      </c>
      <c r="Q9" s="192" t="s">
        <v>578</v>
      </c>
      <c r="R9" s="192" t="s">
        <v>582</v>
      </c>
      <c r="S9" s="427" t="s">
        <v>572</v>
      </c>
      <c r="T9" s="180" t="s">
        <v>21</v>
      </c>
      <c r="U9" s="182" t="s">
        <v>23</v>
      </c>
      <c r="V9" s="192" t="s">
        <v>395</v>
      </c>
      <c r="W9" s="192" t="s">
        <v>571</v>
      </c>
      <c r="X9" s="427" t="s">
        <v>27</v>
      </c>
      <c r="Y9" s="192" t="s">
        <v>578</v>
      </c>
      <c r="Z9" s="192" t="s">
        <v>582</v>
      </c>
      <c r="AA9" s="1132" t="s">
        <v>572</v>
      </c>
      <c r="AB9" s="106"/>
      <c r="AC9" s="106"/>
      <c r="AD9" s="106"/>
      <c r="AE9" s="106"/>
      <c r="AG9" s="1184" t="s">
        <v>57</v>
      </c>
    </row>
    <row r="10" spans="1:36" ht="13.5" customHeight="1" thickBot="1" x14ac:dyDescent="0.25">
      <c r="A10" s="742" t="s">
        <v>28</v>
      </c>
      <c r="B10" s="57" t="s">
        <v>29</v>
      </c>
      <c r="C10" s="58"/>
      <c r="D10" s="105"/>
      <c r="E10" s="191" t="s">
        <v>103</v>
      </c>
      <c r="F10" s="81" t="s">
        <v>104</v>
      </c>
      <c r="G10" s="60" t="s">
        <v>105</v>
      </c>
      <c r="H10" s="715" t="s">
        <v>107</v>
      </c>
      <c r="I10" s="81" t="s">
        <v>558</v>
      </c>
      <c r="J10" s="60" t="s">
        <v>559</v>
      </c>
      <c r="K10" s="60" t="s">
        <v>573</v>
      </c>
      <c r="L10" s="105"/>
      <c r="M10" s="191" t="s">
        <v>103</v>
      </c>
      <c r="N10" s="81" t="s">
        <v>104</v>
      </c>
      <c r="O10" s="60" t="s">
        <v>105</v>
      </c>
      <c r="P10" s="715" t="s">
        <v>107</v>
      </c>
      <c r="Q10" s="81" t="s">
        <v>558</v>
      </c>
      <c r="R10" s="60" t="s">
        <v>559</v>
      </c>
      <c r="S10" s="60" t="s">
        <v>573</v>
      </c>
      <c r="T10" s="105"/>
      <c r="U10" s="191" t="s">
        <v>103</v>
      </c>
      <c r="V10" s="81" t="s">
        <v>104</v>
      </c>
      <c r="W10" s="60" t="s">
        <v>105</v>
      </c>
      <c r="X10" s="715" t="s">
        <v>107</v>
      </c>
      <c r="Y10" s="81" t="s">
        <v>558</v>
      </c>
      <c r="Z10" s="60" t="s">
        <v>559</v>
      </c>
      <c r="AA10" s="61" t="s">
        <v>573</v>
      </c>
      <c r="AB10" s="104"/>
      <c r="AC10" s="104"/>
      <c r="AD10" s="104"/>
      <c r="AE10" s="104"/>
      <c r="AG10" s="1288"/>
    </row>
    <row r="11" spans="1:36" ht="16.5" customHeight="1" thickTop="1" thickBot="1" x14ac:dyDescent="0.25">
      <c r="A11" s="102"/>
      <c r="B11" s="103"/>
      <c r="C11" s="201"/>
      <c r="D11" s="1186" t="s">
        <v>33</v>
      </c>
      <c r="E11" s="1187"/>
      <c r="F11" s="1187"/>
      <c r="G11" s="1187"/>
      <c r="H11" s="1287"/>
      <c r="I11" s="1287"/>
      <c r="J11" s="1287"/>
      <c r="K11" s="1287"/>
      <c r="L11" s="1186" t="s">
        <v>33</v>
      </c>
      <c r="M11" s="1187"/>
      <c r="N11" s="1187"/>
      <c r="O11" s="1187"/>
      <c r="P11" s="1187"/>
      <c r="Q11" s="1187"/>
      <c r="R11" s="1187"/>
      <c r="S11" s="1187"/>
      <c r="T11" s="1186" t="s">
        <v>33</v>
      </c>
      <c r="U11" s="1187"/>
      <c r="V11" s="1187"/>
      <c r="W11" s="1187"/>
      <c r="X11" s="1187"/>
      <c r="Y11" s="1187"/>
      <c r="Z11" s="1187"/>
      <c r="AA11" s="1193"/>
      <c r="AB11" s="101"/>
      <c r="AC11" s="101"/>
      <c r="AD11" s="101"/>
      <c r="AE11" s="101"/>
      <c r="AG11" s="775"/>
      <c r="AH11" s="408" t="s">
        <v>56</v>
      </c>
      <c r="AI11" s="409">
        <v>0.35</v>
      </c>
    </row>
    <row r="12" spans="1:36" s="26" customFormat="1" ht="18" customHeight="1" thickBot="1" x14ac:dyDescent="0.25">
      <c r="A12" s="227" t="s">
        <v>432</v>
      </c>
      <c r="B12" s="228" t="s">
        <v>430</v>
      </c>
      <c r="C12" s="238" t="s">
        <v>357</v>
      </c>
      <c r="D12" s="233">
        <f t="shared" ref="D12:D38" si="0">SUM(E12:K12)</f>
        <v>19254</v>
      </c>
      <c r="E12" s="480">
        <v>0</v>
      </c>
      <c r="F12" s="456">
        <v>13783</v>
      </c>
      <c r="G12" s="482">
        <v>1214</v>
      </c>
      <c r="H12" s="482">
        <v>0</v>
      </c>
      <c r="I12" s="962">
        <v>1350</v>
      </c>
      <c r="J12" s="962">
        <v>2907</v>
      </c>
      <c r="K12" s="991">
        <v>0</v>
      </c>
      <c r="L12" s="234">
        <f t="shared" ref="L12:L38" si="1">SUM(M12:S12)</f>
        <v>19254</v>
      </c>
      <c r="M12" s="455">
        <v>0</v>
      </c>
      <c r="N12" s="767">
        <v>13783</v>
      </c>
      <c r="O12" s="456">
        <v>1214</v>
      </c>
      <c r="P12" s="482">
        <v>0</v>
      </c>
      <c r="Q12" s="482">
        <v>1350</v>
      </c>
      <c r="R12" s="482">
        <v>2907</v>
      </c>
      <c r="S12" s="482">
        <v>0</v>
      </c>
      <c r="T12" s="235">
        <f t="shared" ref="T12:T38" si="2">SUM(U12:AA12)</f>
        <v>8215</v>
      </c>
      <c r="U12" s="455">
        <v>0</v>
      </c>
      <c r="V12" s="962">
        <v>4100</v>
      </c>
      <c r="W12" s="962">
        <v>1225</v>
      </c>
      <c r="X12" s="899">
        <v>0</v>
      </c>
      <c r="Y12" s="899">
        <v>950</v>
      </c>
      <c r="Z12" s="899">
        <v>1940</v>
      </c>
      <c r="AA12" s="457">
        <v>0</v>
      </c>
      <c r="AB12" s="89"/>
      <c r="AC12" s="89"/>
      <c r="AD12" s="89"/>
      <c r="AE12" s="89"/>
      <c r="AG12" s="229">
        <f t="shared" ref="AG12:AG38" si="3">AH12+AI12</f>
        <v>965</v>
      </c>
      <c r="AH12" s="230">
        <v>715</v>
      </c>
      <c r="AI12" s="231">
        <f t="shared" ref="AI12:AI22" si="4">ROUND(0.35*AH12,0)</f>
        <v>250</v>
      </c>
      <c r="AJ12" s="26">
        <f t="shared" ref="AJ12:AJ39" si="5">0.35*AH12</f>
        <v>250.24999999999997</v>
      </c>
    </row>
    <row r="13" spans="1:36" s="241" customFormat="1" ht="18" customHeight="1" thickBot="1" x14ac:dyDescent="0.25">
      <c r="A13" s="236" t="s">
        <v>433</v>
      </c>
      <c r="B13" s="237" t="s">
        <v>53</v>
      </c>
      <c r="C13" s="238" t="s">
        <v>358</v>
      </c>
      <c r="D13" s="239">
        <f t="shared" si="0"/>
        <v>13098</v>
      </c>
      <c r="E13" s="444">
        <v>0</v>
      </c>
      <c r="F13" s="459">
        <v>6656</v>
      </c>
      <c r="G13" s="445">
        <v>1038</v>
      </c>
      <c r="H13" s="445">
        <v>0</v>
      </c>
      <c r="I13" s="952">
        <v>3713</v>
      </c>
      <c r="J13" s="952">
        <v>1691</v>
      </c>
      <c r="K13" s="908">
        <v>0</v>
      </c>
      <c r="L13" s="239">
        <f t="shared" si="1"/>
        <v>13098</v>
      </c>
      <c r="M13" s="458">
        <v>0</v>
      </c>
      <c r="N13" s="450">
        <v>6656</v>
      </c>
      <c r="O13" s="459">
        <v>1038</v>
      </c>
      <c r="P13" s="445">
        <v>0</v>
      </c>
      <c r="Q13" s="445">
        <v>3713</v>
      </c>
      <c r="R13" s="445">
        <v>1691</v>
      </c>
      <c r="S13" s="445">
        <v>0</v>
      </c>
      <c r="T13" s="240">
        <f t="shared" si="2"/>
        <v>6670</v>
      </c>
      <c r="U13" s="458">
        <v>0</v>
      </c>
      <c r="V13" s="952">
        <v>5688</v>
      </c>
      <c r="W13" s="952">
        <v>982</v>
      </c>
      <c r="X13" s="900">
        <v>0</v>
      </c>
      <c r="Y13" s="900">
        <v>0</v>
      </c>
      <c r="Z13" s="900">
        <v>0</v>
      </c>
      <c r="AA13" s="446">
        <v>0</v>
      </c>
      <c r="AB13" s="89"/>
      <c r="AC13" s="89"/>
      <c r="AD13" s="89"/>
      <c r="AE13" s="89"/>
      <c r="AG13" s="229">
        <f t="shared" si="3"/>
        <v>540</v>
      </c>
      <c r="AH13" s="242">
        <v>400</v>
      </c>
      <c r="AI13" s="231">
        <f t="shared" si="4"/>
        <v>140</v>
      </c>
      <c r="AJ13" s="26">
        <f t="shared" si="5"/>
        <v>140</v>
      </c>
    </row>
    <row r="14" spans="1:36" s="241" customFormat="1" ht="18" customHeight="1" thickBot="1" x14ac:dyDescent="0.25">
      <c r="A14" s="236" t="s">
        <v>434</v>
      </c>
      <c r="B14" s="237" t="s">
        <v>430</v>
      </c>
      <c r="C14" s="238" t="s">
        <v>359</v>
      </c>
      <c r="D14" s="239">
        <f t="shared" si="0"/>
        <v>16490</v>
      </c>
      <c r="E14" s="444">
        <v>1000</v>
      </c>
      <c r="F14" s="459">
        <v>7464</v>
      </c>
      <c r="G14" s="445">
        <v>1179</v>
      </c>
      <c r="H14" s="445">
        <v>0</v>
      </c>
      <c r="I14" s="952">
        <v>4009</v>
      </c>
      <c r="J14" s="952">
        <v>2838</v>
      </c>
      <c r="K14" s="908">
        <v>0</v>
      </c>
      <c r="L14" s="239">
        <f t="shared" si="1"/>
        <v>16490</v>
      </c>
      <c r="M14" s="458">
        <v>1000</v>
      </c>
      <c r="N14" s="450">
        <v>7464</v>
      </c>
      <c r="O14" s="459">
        <v>1179</v>
      </c>
      <c r="P14" s="445">
        <v>0</v>
      </c>
      <c r="Q14" s="445">
        <v>4009</v>
      </c>
      <c r="R14" s="445">
        <v>2838</v>
      </c>
      <c r="S14" s="445">
        <v>0</v>
      </c>
      <c r="T14" s="240">
        <f t="shared" si="2"/>
        <v>4716</v>
      </c>
      <c r="U14" s="458">
        <v>0</v>
      </c>
      <c r="V14" s="952">
        <v>3500</v>
      </c>
      <c r="W14" s="952">
        <v>1216</v>
      </c>
      <c r="X14" s="900">
        <v>0</v>
      </c>
      <c r="Y14" s="900">
        <v>0</v>
      </c>
      <c r="Z14" s="900">
        <v>0</v>
      </c>
      <c r="AA14" s="446">
        <v>0</v>
      </c>
      <c r="AB14" s="89"/>
      <c r="AC14" s="89"/>
      <c r="AD14" s="89"/>
      <c r="AE14" s="89"/>
      <c r="AG14" s="229">
        <f t="shared" si="3"/>
        <v>986</v>
      </c>
      <c r="AH14" s="242">
        <v>730</v>
      </c>
      <c r="AI14" s="231">
        <f t="shared" si="4"/>
        <v>256</v>
      </c>
      <c r="AJ14" s="26">
        <f t="shared" si="5"/>
        <v>255.49999999999997</v>
      </c>
    </row>
    <row r="15" spans="1:36" s="241" customFormat="1" ht="18" customHeight="1" thickBot="1" x14ac:dyDescent="0.25">
      <c r="A15" s="236" t="s">
        <v>435</v>
      </c>
      <c r="B15" s="237" t="s">
        <v>430</v>
      </c>
      <c r="C15" s="238" t="s">
        <v>360</v>
      </c>
      <c r="D15" s="239">
        <f t="shared" si="0"/>
        <v>7054</v>
      </c>
      <c r="E15" s="444">
        <v>0</v>
      </c>
      <c r="F15" s="459">
        <v>4038</v>
      </c>
      <c r="G15" s="445">
        <v>1186</v>
      </c>
      <c r="H15" s="445">
        <v>0</v>
      </c>
      <c r="I15" s="952">
        <v>1015</v>
      </c>
      <c r="J15" s="952">
        <v>815</v>
      </c>
      <c r="K15" s="908">
        <v>0</v>
      </c>
      <c r="L15" s="239">
        <f t="shared" si="1"/>
        <v>7054</v>
      </c>
      <c r="M15" s="458">
        <v>0</v>
      </c>
      <c r="N15" s="450">
        <v>4038</v>
      </c>
      <c r="O15" s="459">
        <v>1186</v>
      </c>
      <c r="P15" s="445">
        <v>0</v>
      </c>
      <c r="Q15" s="445">
        <v>1015</v>
      </c>
      <c r="R15" s="445">
        <v>815</v>
      </c>
      <c r="S15" s="445">
        <v>0</v>
      </c>
      <c r="T15" s="240">
        <f t="shared" si="2"/>
        <v>6137</v>
      </c>
      <c r="U15" s="458">
        <v>0</v>
      </c>
      <c r="V15" s="952">
        <v>5086</v>
      </c>
      <c r="W15" s="952">
        <v>1051</v>
      </c>
      <c r="X15" s="900">
        <v>0</v>
      </c>
      <c r="Y15" s="900">
        <v>0</v>
      </c>
      <c r="Z15" s="900">
        <v>0</v>
      </c>
      <c r="AA15" s="446">
        <v>0</v>
      </c>
      <c r="AB15" s="89"/>
      <c r="AC15" s="89"/>
      <c r="AD15" s="89"/>
      <c r="AE15" s="89"/>
      <c r="AG15" s="229">
        <f t="shared" si="3"/>
        <v>252</v>
      </c>
      <c r="AH15" s="242">
        <v>187</v>
      </c>
      <c r="AI15" s="231">
        <f t="shared" si="4"/>
        <v>65</v>
      </c>
      <c r="AJ15" s="26">
        <f t="shared" si="5"/>
        <v>65.45</v>
      </c>
    </row>
    <row r="16" spans="1:36" s="241" customFormat="1" ht="18" customHeight="1" thickBot="1" x14ac:dyDescent="0.25">
      <c r="A16" s="236" t="s">
        <v>436</v>
      </c>
      <c r="B16" s="237" t="s">
        <v>430</v>
      </c>
      <c r="C16" s="238" t="s">
        <v>361</v>
      </c>
      <c r="D16" s="239">
        <f t="shared" si="0"/>
        <v>4757</v>
      </c>
      <c r="E16" s="444">
        <v>0</v>
      </c>
      <c r="F16" s="459">
        <v>0</v>
      </c>
      <c r="G16" s="445">
        <v>1234</v>
      </c>
      <c r="H16" s="445">
        <v>0</v>
      </c>
      <c r="I16" s="952">
        <v>1925</v>
      </c>
      <c r="J16" s="952">
        <v>1598</v>
      </c>
      <c r="K16" s="908">
        <v>0</v>
      </c>
      <c r="L16" s="239">
        <f t="shared" si="1"/>
        <v>4757</v>
      </c>
      <c r="M16" s="458">
        <v>0</v>
      </c>
      <c r="N16" s="450">
        <v>0</v>
      </c>
      <c r="O16" s="459">
        <v>1234</v>
      </c>
      <c r="P16" s="445">
        <v>0</v>
      </c>
      <c r="Q16" s="445">
        <v>1925</v>
      </c>
      <c r="R16" s="445">
        <v>1598</v>
      </c>
      <c r="S16" s="445">
        <v>0</v>
      </c>
      <c r="T16" s="240">
        <f t="shared" si="2"/>
        <v>3709</v>
      </c>
      <c r="U16" s="458">
        <v>0</v>
      </c>
      <c r="V16" s="952">
        <v>2428</v>
      </c>
      <c r="W16" s="952">
        <v>1281</v>
      </c>
      <c r="X16" s="900">
        <v>0</v>
      </c>
      <c r="Y16" s="900">
        <v>0</v>
      </c>
      <c r="Z16" s="900">
        <v>0</v>
      </c>
      <c r="AA16" s="446">
        <v>0</v>
      </c>
      <c r="AB16" s="89"/>
      <c r="AC16" s="89"/>
      <c r="AD16" s="89"/>
      <c r="AE16" s="89"/>
      <c r="AG16" s="229">
        <f t="shared" si="3"/>
        <v>552</v>
      </c>
      <c r="AH16" s="242">
        <v>409</v>
      </c>
      <c r="AI16" s="231">
        <f t="shared" si="4"/>
        <v>143</v>
      </c>
      <c r="AJ16" s="26">
        <f t="shared" si="5"/>
        <v>143.14999999999998</v>
      </c>
    </row>
    <row r="17" spans="1:36" s="241" customFormat="1" ht="18" customHeight="1" thickBot="1" x14ac:dyDescent="0.25">
      <c r="A17" s="236" t="s">
        <v>437</v>
      </c>
      <c r="B17" s="237" t="s">
        <v>430</v>
      </c>
      <c r="C17" s="238" t="s">
        <v>362</v>
      </c>
      <c r="D17" s="239">
        <f t="shared" si="0"/>
        <v>63136</v>
      </c>
      <c r="E17" s="444">
        <v>0</v>
      </c>
      <c r="F17" s="459">
        <v>34469</v>
      </c>
      <c r="G17" s="445">
        <v>7804</v>
      </c>
      <c r="H17" s="445">
        <v>0</v>
      </c>
      <c r="I17" s="952">
        <v>16236</v>
      </c>
      <c r="J17" s="952">
        <v>4627</v>
      </c>
      <c r="K17" s="908">
        <v>0</v>
      </c>
      <c r="L17" s="239">
        <f t="shared" si="1"/>
        <v>66636</v>
      </c>
      <c r="M17" s="458">
        <v>0</v>
      </c>
      <c r="N17" s="450">
        <v>34469</v>
      </c>
      <c r="O17" s="459">
        <v>7804</v>
      </c>
      <c r="P17" s="445">
        <v>3500</v>
      </c>
      <c r="Q17" s="445">
        <v>16236</v>
      </c>
      <c r="R17" s="445">
        <v>4627</v>
      </c>
      <c r="S17" s="445">
        <v>0</v>
      </c>
      <c r="T17" s="240">
        <f t="shared" si="2"/>
        <v>35602</v>
      </c>
      <c r="U17" s="458">
        <v>1715</v>
      </c>
      <c r="V17" s="952">
        <v>13686</v>
      </c>
      <c r="W17" s="952">
        <v>7401</v>
      </c>
      <c r="X17" s="900">
        <v>0</v>
      </c>
      <c r="Y17" s="900">
        <v>9500</v>
      </c>
      <c r="Z17" s="900">
        <v>3300</v>
      </c>
      <c r="AA17" s="446">
        <v>0</v>
      </c>
      <c r="AB17" s="89"/>
      <c r="AC17" s="89"/>
      <c r="AD17" s="89"/>
      <c r="AE17" s="89"/>
      <c r="AG17" s="229">
        <f t="shared" si="3"/>
        <v>2784</v>
      </c>
      <c r="AH17" s="242">
        <v>2062</v>
      </c>
      <c r="AI17" s="231">
        <f t="shared" si="4"/>
        <v>722</v>
      </c>
      <c r="AJ17" s="26">
        <f t="shared" si="5"/>
        <v>721.69999999999993</v>
      </c>
    </row>
    <row r="18" spans="1:36" s="241" customFormat="1" ht="18" customHeight="1" thickBot="1" x14ac:dyDescent="0.25">
      <c r="A18" s="236" t="s">
        <v>438</v>
      </c>
      <c r="B18" s="237" t="s">
        <v>54</v>
      </c>
      <c r="C18" s="238" t="s">
        <v>363</v>
      </c>
      <c r="D18" s="239">
        <f t="shared" si="0"/>
        <v>41558</v>
      </c>
      <c r="E18" s="444">
        <v>23750</v>
      </c>
      <c r="F18" s="459">
        <v>11879</v>
      </c>
      <c r="G18" s="445">
        <v>1967</v>
      </c>
      <c r="H18" s="445">
        <v>0</v>
      </c>
      <c r="I18" s="952">
        <v>245</v>
      </c>
      <c r="J18" s="952">
        <v>3717</v>
      </c>
      <c r="K18" s="908">
        <v>0</v>
      </c>
      <c r="L18" s="239">
        <f t="shared" si="1"/>
        <v>41558</v>
      </c>
      <c r="M18" s="458">
        <v>23750</v>
      </c>
      <c r="N18" s="450">
        <v>11879</v>
      </c>
      <c r="O18" s="459">
        <v>1967</v>
      </c>
      <c r="P18" s="445">
        <v>0</v>
      </c>
      <c r="Q18" s="445">
        <v>245</v>
      </c>
      <c r="R18" s="445">
        <v>3717</v>
      </c>
      <c r="S18" s="445">
        <v>0</v>
      </c>
      <c r="T18" s="240">
        <f t="shared" si="2"/>
        <v>15182</v>
      </c>
      <c r="U18" s="458">
        <v>0</v>
      </c>
      <c r="V18" s="952">
        <v>8180</v>
      </c>
      <c r="W18" s="952">
        <v>2552</v>
      </c>
      <c r="X18" s="900">
        <v>0</v>
      </c>
      <c r="Y18" s="900">
        <v>150</v>
      </c>
      <c r="Z18" s="900">
        <v>3500</v>
      </c>
      <c r="AA18" s="446">
        <v>800</v>
      </c>
      <c r="AB18" s="89"/>
      <c r="AC18" s="89"/>
      <c r="AD18" s="89"/>
      <c r="AE18" s="89"/>
      <c r="AG18" s="229">
        <f t="shared" si="3"/>
        <v>890</v>
      </c>
      <c r="AH18" s="242">
        <v>659</v>
      </c>
      <c r="AI18" s="231">
        <f t="shared" si="4"/>
        <v>231</v>
      </c>
      <c r="AJ18" s="26">
        <f t="shared" si="5"/>
        <v>230.64999999999998</v>
      </c>
    </row>
    <row r="19" spans="1:36" s="241" customFormat="1" ht="18" customHeight="1" thickBot="1" x14ac:dyDescent="0.25">
      <c r="A19" s="236" t="s">
        <v>439</v>
      </c>
      <c r="B19" s="237" t="s">
        <v>53</v>
      </c>
      <c r="C19" s="238" t="s">
        <v>364</v>
      </c>
      <c r="D19" s="239">
        <f t="shared" si="0"/>
        <v>53655</v>
      </c>
      <c r="E19" s="444">
        <v>2254</v>
      </c>
      <c r="F19" s="459">
        <v>38419</v>
      </c>
      <c r="G19" s="445">
        <v>3911</v>
      </c>
      <c r="H19" s="445">
        <v>0</v>
      </c>
      <c r="I19" s="952">
        <v>4494</v>
      </c>
      <c r="J19" s="952">
        <v>4577</v>
      </c>
      <c r="K19" s="908">
        <v>0</v>
      </c>
      <c r="L19" s="239">
        <f t="shared" si="1"/>
        <v>53655</v>
      </c>
      <c r="M19" s="458">
        <v>2254</v>
      </c>
      <c r="N19" s="450">
        <v>38419</v>
      </c>
      <c r="O19" s="459">
        <v>3911</v>
      </c>
      <c r="P19" s="445">
        <v>0</v>
      </c>
      <c r="Q19" s="445">
        <v>4494</v>
      </c>
      <c r="R19" s="445">
        <v>4577</v>
      </c>
      <c r="S19" s="445">
        <v>0</v>
      </c>
      <c r="T19" s="240">
        <f t="shared" si="2"/>
        <v>39669</v>
      </c>
      <c r="U19" s="458">
        <v>300</v>
      </c>
      <c r="V19" s="952">
        <v>35500</v>
      </c>
      <c r="W19" s="952">
        <v>3869</v>
      </c>
      <c r="X19" s="900">
        <v>0</v>
      </c>
      <c r="Y19" s="900">
        <v>0</v>
      </c>
      <c r="Z19" s="900">
        <v>0</v>
      </c>
      <c r="AA19" s="446">
        <v>0</v>
      </c>
      <c r="AB19" s="89"/>
      <c r="AC19" s="89"/>
      <c r="AD19" s="89"/>
      <c r="AE19" s="89"/>
      <c r="AG19" s="229">
        <f t="shared" si="3"/>
        <v>2052</v>
      </c>
      <c r="AH19" s="242">
        <v>1520</v>
      </c>
      <c r="AI19" s="231">
        <f t="shared" si="4"/>
        <v>532</v>
      </c>
      <c r="AJ19" s="26">
        <f t="shared" si="5"/>
        <v>532</v>
      </c>
    </row>
    <row r="20" spans="1:36" s="241" customFormat="1" ht="18" customHeight="1" thickBot="1" x14ac:dyDescent="0.25">
      <c r="A20" s="236" t="s">
        <v>440</v>
      </c>
      <c r="B20" s="237" t="s">
        <v>53</v>
      </c>
      <c r="C20" s="238" t="s">
        <v>365</v>
      </c>
      <c r="D20" s="239">
        <f t="shared" si="0"/>
        <v>40372</v>
      </c>
      <c r="E20" s="444">
        <v>2744</v>
      </c>
      <c r="F20" s="459">
        <v>33091</v>
      </c>
      <c r="G20" s="445">
        <v>1395</v>
      </c>
      <c r="H20" s="445">
        <v>0</v>
      </c>
      <c r="I20" s="952">
        <v>2153</v>
      </c>
      <c r="J20" s="952">
        <v>989</v>
      </c>
      <c r="K20" s="908">
        <v>0</v>
      </c>
      <c r="L20" s="239">
        <f t="shared" si="1"/>
        <v>40372</v>
      </c>
      <c r="M20" s="458">
        <v>2744</v>
      </c>
      <c r="N20" s="450">
        <v>33091</v>
      </c>
      <c r="O20" s="459">
        <v>1395</v>
      </c>
      <c r="P20" s="445">
        <v>0</v>
      </c>
      <c r="Q20" s="445">
        <v>2153</v>
      </c>
      <c r="R20" s="445">
        <v>989</v>
      </c>
      <c r="S20" s="445">
        <v>0</v>
      </c>
      <c r="T20" s="240">
        <f t="shared" si="2"/>
        <v>33804</v>
      </c>
      <c r="U20" s="458">
        <v>0</v>
      </c>
      <c r="V20" s="952">
        <v>30395</v>
      </c>
      <c r="W20" s="952">
        <v>1349</v>
      </c>
      <c r="X20" s="900">
        <v>0</v>
      </c>
      <c r="Y20" s="900">
        <v>1300</v>
      </c>
      <c r="Z20" s="900">
        <v>760</v>
      </c>
      <c r="AA20" s="446">
        <v>0</v>
      </c>
      <c r="AB20" s="89"/>
      <c r="AC20" s="89"/>
      <c r="AD20" s="89"/>
      <c r="AE20" s="89"/>
      <c r="AG20" s="229">
        <f t="shared" si="3"/>
        <v>522</v>
      </c>
      <c r="AH20" s="242">
        <v>387</v>
      </c>
      <c r="AI20" s="231">
        <f t="shared" si="4"/>
        <v>135</v>
      </c>
      <c r="AJ20" s="26">
        <f t="shared" si="5"/>
        <v>135.44999999999999</v>
      </c>
    </row>
    <row r="21" spans="1:36" s="241" customFormat="1" ht="18" customHeight="1" thickBot="1" x14ac:dyDescent="0.25">
      <c r="A21" s="236" t="s">
        <v>441</v>
      </c>
      <c r="B21" s="237" t="s">
        <v>53</v>
      </c>
      <c r="C21" s="238" t="s">
        <v>366</v>
      </c>
      <c r="D21" s="239">
        <f t="shared" si="0"/>
        <v>92296</v>
      </c>
      <c r="E21" s="444">
        <v>9400</v>
      </c>
      <c r="F21" s="459">
        <v>66514</v>
      </c>
      <c r="G21" s="445">
        <v>4104</v>
      </c>
      <c r="H21" s="445">
        <v>0</v>
      </c>
      <c r="I21" s="952">
        <v>9410</v>
      </c>
      <c r="J21" s="952">
        <v>2868</v>
      </c>
      <c r="K21" s="908">
        <v>0</v>
      </c>
      <c r="L21" s="239">
        <f t="shared" si="1"/>
        <v>93222</v>
      </c>
      <c r="M21" s="458">
        <v>9400</v>
      </c>
      <c r="N21" s="450">
        <v>66514</v>
      </c>
      <c r="O21" s="459">
        <v>4104</v>
      </c>
      <c r="P21" s="445">
        <v>926</v>
      </c>
      <c r="Q21" s="445">
        <v>9410</v>
      </c>
      <c r="R21" s="445">
        <v>2868</v>
      </c>
      <c r="S21" s="445">
        <v>0</v>
      </c>
      <c r="T21" s="240">
        <f t="shared" si="2"/>
        <v>72552</v>
      </c>
      <c r="U21" s="458">
        <v>300</v>
      </c>
      <c r="V21" s="952">
        <v>59000</v>
      </c>
      <c r="W21" s="952">
        <v>5152</v>
      </c>
      <c r="X21" s="900">
        <v>0</v>
      </c>
      <c r="Y21" s="900">
        <v>5500</v>
      </c>
      <c r="Z21" s="900">
        <v>2600</v>
      </c>
      <c r="AA21" s="446">
        <v>0</v>
      </c>
      <c r="AB21" s="89"/>
      <c r="AC21" s="89"/>
      <c r="AD21" s="89"/>
      <c r="AE21" s="89"/>
      <c r="AG21" s="229">
        <f t="shared" si="3"/>
        <v>1088</v>
      </c>
      <c r="AH21" s="242">
        <v>806</v>
      </c>
      <c r="AI21" s="231">
        <f t="shared" si="4"/>
        <v>282</v>
      </c>
      <c r="AJ21" s="26">
        <f t="shared" si="5"/>
        <v>282.09999999999997</v>
      </c>
    </row>
    <row r="22" spans="1:36" s="241" customFormat="1" ht="18" customHeight="1" thickBot="1" x14ac:dyDescent="0.25">
      <c r="A22" s="236" t="s">
        <v>442</v>
      </c>
      <c r="B22" s="237" t="s">
        <v>431</v>
      </c>
      <c r="C22" s="238" t="s">
        <v>367</v>
      </c>
      <c r="D22" s="239">
        <f t="shared" si="0"/>
        <v>22676</v>
      </c>
      <c r="E22" s="444">
        <v>3395</v>
      </c>
      <c r="F22" s="459">
        <v>17898</v>
      </c>
      <c r="G22" s="445">
        <v>387</v>
      </c>
      <c r="H22" s="445">
        <v>0</v>
      </c>
      <c r="I22" s="952">
        <v>679</v>
      </c>
      <c r="J22" s="952">
        <v>317</v>
      </c>
      <c r="K22" s="908">
        <v>0</v>
      </c>
      <c r="L22" s="239">
        <f t="shared" si="1"/>
        <v>23196</v>
      </c>
      <c r="M22" s="458">
        <v>3395</v>
      </c>
      <c r="N22" s="450">
        <v>18418</v>
      </c>
      <c r="O22" s="459">
        <v>387</v>
      </c>
      <c r="P22" s="445">
        <v>0</v>
      </c>
      <c r="Q22" s="445">
        <v>679</v>
      </c>
      <c r="R22" s="445">
        <v>317</v>
      </c>
      <c r="S22" s="445">
        <v>0</v>
      </c>
      <c r="T22" s="240">
        <f t="shared" si="2"/>
        <v>19882</v>
      </c>
      <c r="U22" s="458">
        <v>3563</v>
      </c>
      <c r="V22" s="952">
        <v>15165</v>
      </c>
      <c r="W22" s="952">
        <v>326</v>
      </c>
      <c r="X22" s="900">
        <v>0</v>
      </c>
      <c r="Y22" s="900">
        <v>400</v>
      </c>
      <c r="Z22" s="900">
        <v>259</v>
      </c>
      <c r="AA22" s="446">
        <v>169</v>
      </c>
      <c r="AB22" s="89"/>
      <c r="AC22" s="89"/>
      <c r="AD22" s="89"/>
      <c r="AE22" s="89"/>
      <c r="AG22" s="229">
        <f t="shared" si="3"/>
        <v>294</v>
      </c>
      <c r="AH22" s="242">
        <v>218</v>
      </c>
      <c r="AI22" s="231">
        <f t="shared" si="4"/>
        <v>76</v>
      </c>
      <c r="AJ22" s="26">
        <f t="shared" si="5"/>
        <v>76.3</v>
      </c>
    </row>
    <row r="23" spans="1:36" s="241" customFormat="1" ht="18" customHeight="1" thickBot="1" x14ac:dyDescent="0.25">
      <c r="A23" s="236" t="s">
        <v>443</v>
      </c>
      <c r="B23" s="237" t="s">
        <v>430</v>
      </c>
      <c r="C23" s="238" t="s">
        <v>368</v>
      </c>
      <c r="D23" s="239">
        <f t="shared" si="0"/>
        <v>20271</v>
      </c>
      <c r="E23" s="444">
        <v>0</v>
      </c>
      <c r="F23" s="459">
        <v>4761</v>
      </c>
      <c r="G23" s="445">
        <v>3426</v>
      </c>
      <c r="H23" s="445">
        <v>0</v>
      </c>
      <c r="I23" s="952">
        <v>7494</v>
      </c>
      <c r="J23" s="952">
        <v>4590</v>
      </c>
      <c r="K23" s="908">
        <v>0</v>
      </c>
      <c r="L23" s="239">
        <f t="shared" si="1"/>
        <v>19771</v>
      </c>
      <c r="M23" s="458">
        <v>0</v>
      </c>
      <c r="N23" s="450">
        <v>4261</v>
      </c>
      <c r="O23" s="459">
        <v>3426</v>
      </c>
      <c r="P23" s="445">
        <v>0</v>
      </c>
      <c r="Q23" s="445">
        <v>7494</v>
      </c>
      <c r="R23" s="445">
        <v>4590</v>
      </c>
      <c r="S23" s="445">
        <v>0</v>
      </c>
      <c r="T23" s="240">
        <f t="shared" si="2"/>
        <v>16959</v>
      </c>
      <c r="U23" s="458">
        <v>500</v>
      </c>
      <c r="V23" s="952">
        <v>6357</v>
      </c>
      <c r="W23" s="952">
        <v>3102</v>
      </c>
      <c r="X23" s="900">
        <v>0</v>
      </c>
      <c r="Y23" s="900">
        <v>3000</v>
      </c>
      <c r="Z23" s="900">
        <v>4000</v>
      </c>
      <c r="AA23" s="446">
        <v>0</v>
      </c>
      <c r="AB23" s="89"/>
      <c r="AC23" s="89"/>
      <c r="AD23" s="89"/>
      <c r="AE23" s="89"/>
      <c r="AG23" s="229">
        <f t="shared" si="3"/>
        <v>1498</v>
      </c>
      <c r="AH23" s="242">
        <v>1110</v>
      </c>
      <c r="AI23" s="243">
        <f>ROUND(0.35*AH23,0)-1</f>
        <v>388</v>
      </c>
      <c r="AJ23" s="26">
        <f t="shared" si="5"/>
        <v>388.5</v>
      </c>
    </row>
    <row r="24" spans="1:36" s="241" customFormat="1" ht="18" customHeight="1" thickBot="1" x14ac:dyDescent="0.25">
      <c r="A24" s="236" t="s">
        <v>444</v>
      </c>
      <c r="B24" s="237" t="s">
        <v>430</v>
      </c>
      <c r="C24" s="238" t="s">
        <v>369</v>
      </c>
      <c r="D24" s="239">
        <f t="shared" si="0"/>
        <v>10276</v>
      </c>
      <c r="E24" s="444">
        <v>500</v>
      </c>
      <c r="F24" s="459">
        <v>5790</v>
      </c>
      <c r="G24" s="445">
        <v>105</v>
      </c>
      <c r="H24" s="445">
        <v>0</v>
      </c>
      <c r="I24" s="952">
        <v>2779</v>
      </c>
      <c r="J24" s="952">
        <v>1102</v>
      </c>
      <c r="K24" s="908">
        <v>0</v>
      </c>
      <c r="L24" s="239">
        <f t="shared" si="1"/>
        <v>10276</v>
      </c>
      <c r="M24" s="458">
        <v>500</v>
      </c>
      <c r="N24" s="450">
        <v>5790</v>
      </c>
      <c r="O24" s="459">
        <v>105</v>
      </c>
      <c r="P24" s="445">
        <v>0</v>
      </c>
      <c r="Q24" s="445">
        <v>2779</v>
      </c>
      <c r="R24" s="445">
        <v>1102</v>
      </c>
      <c r="S24" s="445">
        <v>0</v>
      </c>
      <c r="T24" s="240">
        <f t="shared" si="2"/>
        <v>4951</v>
      </c>
      <c r="U24" s="458">
        <v>0</v>
      </c>
      <c r="V24" s="952">
        <v>3128</v>
      </c>
      <c r="W24" s="952">
        <v>125</v>
      </c>
      <c r="X24" s="900">
        <v>0</v>
      </c>
      <c r="Y24" s="900">
        <v>1250</v>
      </c>
      <c r="Z24" s="900">
        <v>448</v>
      </c>
      <c r="AA24" s="446">
        <v>0</v>
      </c>
      <c r="AB24" s="89"/>
      <c r="AC24" s="89"/>
      <c r="AD24" s="89"/>
      <c r="AE24" s="89"/>
      <c r="AG24" s="229">
        <f t="shared" si="3"/>
        <v>517</v>
      </c>
      <c r="AH24" s="242">
        <v>383</v>
      </c>
      <c r="AI24" s="231">
        <f t="shared" ref="AI24:AI29" si="6">ROUND(0.35*AH24,0)</f>
        <v>134</v>
      </c>
      <c r="AJ24" s="26">
        <f t="shared" si="5"/>
        <v>134.04999999999998</v>
      </c>
    </row>
    <row r="25" spans="1:36" s="241" customFormat="1" ht="18" customHeight="1" thickBot="1" x14ac:dyDescent="0.25">
      <c r="A25" s="236" t="s">
        <v>445</v>
      </c>
      <c r="B25" s="237" t="s">
        <v>53</v>
      </c>
      <c r="C25" s="238" t="s">
        <v>370</v>
      </c>
      <c r="D25" s="239">
        <f t="shared" si="0"/>
        <v>17588</v>
      </c>
      <c r="E25" s="444">
        <v>0</v>
      </c>
      <c r="F25" s="459">
        <v>11630</v>
      </c>
      <c r="G25" s="445">
        <v>1233</v>
      </c>
      <c r="H25" s="445">
        <v>0</v>
      </c>
      <c r="I25" s="952">
        <v>2142</v>
      </c>
      <c r="J25" s="952">
        <v>2583</v>
      </c>
      <c r="K25" s="908">
        <v>0</v>
      </c>
      <c r="L25" s="239">
        <f t="shared" si="1"/>
        <v>17588</v>
      </c>
      <c r="M25" s="458">
        <v>0</v>
      </c>
      <c r="N25" s="450">
        <v>11630</v>
      </c>
      <c r="O25" s="459">
        <v>1233</v>
      </c>
      <c r="P25" s="445">
        <v>0</v>
      </c>
      <c r="Q25" s="445">
        <v>2142</v>
      </c>
      <c r="R25" s="445">
        <v>2583</v>
      </c>
      <c r="S25" s="445">
        <v>0</v>
      </c>
      <c r="T25" s="240">
        <f t="shared" si="2"/>
        <v>9666</v>
      </c>
      <c r="U25" s="458">
        <v>0</v>
      </c>
      <c r="V25" s="952">
        <v>6319</v>
      </c>
      <c r="W25" s="952">
        <v>1147</v>
      </c>
      <c r="X25" s="900">
        <v>0</v>
      </c>
      <c r="Y25" s="900">
        <v>1000</v>
      </c>
      <c r="Z25" s="900">
        <v>1200</v>
      </c>
      <c r="AA25" s="446">
        <v>0</v>
      </c>
      <c r="AB25" s="89"/>
      <c r="AC25" s="89"/>
      <c r="AD25" s="89"/>
      <c r="AE25" s="89"/>
      <c r="AG25" s="229">
        <f t="shared" si="3"/>
        <v>824</v>
      </c>
      <c r="AH25" s="242">
        <v>610</v>
      </c>
      <c r="AI25" s="231">
        <f t="shared" si="6"/>
        <v>214</v>
      </c>
      <c r="AJ25" s="26">
        <f t="shared" si="5"/>
        <v>213.5</v>
      </c>
    </row>
    <row r="26" spans="1:36" s="241" customFormat="1" ht="18" customHeight="1" thickBot="1" x14ac:dyDescent="0.25">
      <c r="A26" s="236" t="s">
        <v>446</v>
      </c>
      <c r="B26" s="237" t="s">
        <v>55</v>
      </c>
      <c r="C26" s="238" t="s">
        <v>371</v>
      </c>
      <c r="D26" s="239">
        <f t="shared" si="0"/>
        <v>3998</v>
      </c>
      <c r="E26" s="444">
        <v>481</v>
      </c>
      <c r="F26" s="459">
        <v>1058</v>
      </c>
      <c r="G26" s="445">
        <v>761</v>
      </c>
      <c r="H26" s="445">
        <v>0</v>
      </c>
      <c r="I26" s="952">
        <v>1027</v>
      </c>
      <c r="J26" s="952">
        <v>671</v>
      </c>
      <c r="K26" s="908">
        <v>0</v>
      </c>
      <c r="L26" s="239">
        <f t="shared" si="1"/>
        <v>3998</v>
      </c>
      <c r="M26" s="458">
        <v>481</v>
      </c>
      <c r="N26" s="450">
        <v>1058</v>
      </c>
      <c r="O26" s="459">
        <v>761</v>
      </c>
      <c r="P26" s="445">
        <v>0</v>
      </c>
      <c r="Q26" s="445">
        <v>1027</v>
      </c>
      <c r="R26" s="445">
        <v>671</v>
      </c>
      <c r="S26" s="445">
        <v>0</v>
      </c>
      <c r="T26" s="240">
        <f t="shared" si="2"/>
        <v>3602</v>
      </c>
      <c r="U26" s="458">
        <v>0</v>
      </c>
      <c r="V26" s="952">
        <v>1058</v>
      </c>
      <c r="W26" s="952">
        <v>1334</v>
      </c>
      <c r="X26" s="900">
        <v>0</v>
      </c>
      <c r="Y26" s="900">
        <v>600</v>
      </c>
      <c r="Z26" s="900">
        <v>610</v>
      </c>
      <c r="AA26" s="446">
        <v>0</v>
      </c>
      <c r="AB26" s="89"/>
      <c r="AC26" s="89"/>
      <c r="AD26" s="89"/>
      <c r="AE26" s="89"/>
      <c r="AG26" s="229">
        <f t="shared" si="3"/>
        <v>76</v>
      </c>
      <c r="AH26" s="242">
        <v>56</v>
      </c>
      <c r="AI26" s="231">
        <f t="shared" si="6"/>
        <v>20</v>
      </c>
      <c r="AJ26" s="26">
        <f t="shared" si="5"/>
        <v>19.599999999999998</v>
      </c>
    </row>
    <row r="27" spans="1:36" s="241" customFormat="1" ht="18" customHeight="1" thickBot="1" x14ac:dyDescent="0.25">
      <c r="A27" s="236" t="s">
        <v>447</v>
      </c>
      <c r="B27" s="237" t="s">
        <v>53</v>
      </c>
      <c r="C27" s="238" t="s">
        <v>372</v>
      </c>
      <c r="D27" s="239">
        <f t="shared" si="0"/>
        <v>10441</v>
      </c>
      <c r="E27" s="444">
        <v>850</v>
      </c>
      <c r="F27" s="459">
        <v>5633</v>
      </c>
      <c r="G27" s="445">
        <v>483</v>
      </c>
      <c r="H27" s="445">
        <v>0</v>
      </c>
      <c r="I27" s="952">
        <v>2217</v>
      </c>
      <c r="J27" s="952">
        <v>1258</v>
      </c>
      <c r="K27" s="908">
        <v>0</v>
      </c>
      <c r="L27" s="239">
        <f t="shared" si="1"/>
        <v>10441</v>
      </c>
      <c r="M27" s="458">
        <v>850</v>
      </c>
      <c r="N27" s="450">
        <v>5633</v>
      </c>
      <c r="O27" s="459">
        <v>483</v>
      </c>
      <c r="P27" s="445">
        <v>0</v>
      </c>
      <c r="Q27" s="445">
        <v>2217</v>
      </c>
      <c r="R27" s="445">
        <v>1258</v>
      </c>
      <c r="S27" s="445">
        <v>0</v>
      </c>
      <c r="T27" s="240">
        <f t="shared" si="2"/>
        <v>8552</v>
      </c>
      <c r="U27" s="458">
        <v>0</v>
      </c>
      <c r="V27" s="952">
        <v>5656</v>
      </c>
      <c r="W27" s="952">
        <v>496</v>
      </c>
      <c r="X27" s="900">
        <v>0</v>
      </c>
      <c r="Y27" s="900">
        <v>1400</v>
      </c>
      <c r="Z27" s="900">
        <v>1000</v>
      </c>
      <c r="AA27" s="446">
        <v>0</v>
      </c>
      <c r="AB27" s="89"/>
      <c r="AC27" s="89"/>
      <c r="AD27" s="89"/>
      <c r="AE27" s="89"/>
      <c r="AG27" s="229">
        <f t="shared" si="3"/>
        <v>466</v>
      </c>
      <c r="AH27" s="242">
        <v>345</v>
      </c>
      <c r="AI27" s="231">
        <f t="shared" si="6"/>
        <v>121</v>
      </c>
      <c r="AJ27" s="26">
        <f t="shared" si="5"/>
        <v>120.74999999999999</v>
      </c>
    </row>
    <row r="28" spans="1:36" s="241" customFormat="1" ht="18" customHeight="1" thickBot="1" x14ac:dyDescent="0.25">
      <c r="A28" s="236" t="s">
        <v>448</v>
      </c>
      <c r="B28" s="237" t="s">
        <v>430</v>
      </c>
      <c r="C28" s="238" t="s">
        <v>373</v>
      </c>
      <c r="D28" s="239">
        <f t="shared" si="0"/>
        <v>31004</v>
      </c>
      <c r="E28" s="444">
        <v>1965</v>
      </c>
      <c r="F28" s="459">
        <v>18365</v>
      </c>
      <c r="G28" s="445">
        <v>2400</v>
      </c>
      <c r="H28" s="445">
        <v>0</v>
      </c>
      <c r="I28" s="952">
        <v>5117</v>
      </c>
      <c r="J28" s="952">
        <v>3157</v>
      </c>
      <c r="K28" s="908">
        <v>0</v>
      </c>
      <c r="L28" s="239">
        <f t="shared" si="1"/>
        <v>31004</v>
      </c>
      <c r="M28" s="458">
        <v>1965</v>
      </c>
      <c r="N28" s="450">
        <v>18365</v>
      </c>
      <c r="O28" s="459">
        <v>2400</v>
      </c>
      <c r="P28" s="445">
        <v>0</v>
      </c>
      <c r="Q28" s="445">
        <v>5117</v>
      </c>
      <c r="R28" s="445">
        <v>3157</v>
      </c>
      <c r="S28" s="445">
        <v>0</v>
      </c>
      <c r="T28" s="240">
        <f t="shared" si="2"/>
        <v>13014</v>
      </c>
      <c r="U28" s="458">
        <v>0</v>
      </c>
      <c r="V28" s="952">
        <v>11000</v>
      </c>
      <c r="W28" s="952">
        <v>2014</v>
      </c>
      <c r="X28" s="900">
        <v>0</v>
      </c>
      <c r="Y28" s="900">
        <v>0</v>
      </c>
      <c r="Z28" s="900">
        <v>0</v>
      </c>
      <c r="AA28" s="446">
        <v>0</v>
      </c>
      <c r="AB28" s="89"/>
      <c r="AC28" s="89"/>
      <c r="AD28" s="89"/>
      <c r="AE28" s="89"/>
      <c r="AG28" s="229">
        <f t="shared" si="3"/>
        <v>1380</v>
      </c>
      <c r="AH28" s="242">
        <v>1022</v>
      </c>
      <c r="AI28" s="231">
        <f t="shared" si="6"/>
        <v>358</v>
      </c>
      <c r="AJ28" s="26">
        <f t="shared" si="5"/>
        <v>357.7</v>
      </c>
    </row>
    <row r="29" spans="1:36" s="241" customFormat="1" ht="18" customHeight="1" thickBot="1" x14ac:dyDescent="0.25">
      <c r="A29" s="770" t="s">
        <v>449</v>
      </c>
      <c r="B29" s="771" t="s">
        <v>430</v>
      </c>
      <c r="C29" s="772" t="s">
        <v>374</v>
      </c>
      <c r="D29" s="239">
        <f t="shared" si="0"/>
        <v>9854</v>
      </c>
      <c r="E29" s="444">
        <v>500</v>
      </c>
      <c r="F29" s="459">
        <v>4700</v>
      </c>
      <c r="G29" s="445">
        <v>318</v>
      </c>
      <c r="H29" s="445">
        <v>0</v>
      </c>
      <c r="I29" s="952">
        <v>2422</v>
      </c>
      <c r="J29" s="952">
        <v>1914</v>
      </c>
      <c r="K29" s="908">
        <v>0</v>
      </c>
      <c r="L29" s="239">
        <f t="shared" si="1"/>
        <v>9854</v>
      </c>
      <c r="M29" s="458">
        <v>500</v>
      </c>
      <c r="N29" s="450">
        <v>4700</v>
      </c>
      <c r="O29" s="459">
        <v>318</v>
      </c>
      <c r="P29" s="445">
        <v>0</v>
      </c>
      <c r="Q29" s="445">
        <v>2422</v>
      </c>
      <c r="R29" s="445">
        <v>1914</v>
      </c>
      <c r="S29" s="445">
        <v>0</v>
      </c>
      <c r="T29" s="240">
        <f t="shared" si="2"/>
        <v>5613</v>
      </c>
      <c r="U29" s="458">
        <v>0</v>
      </c>
      <c r="V29" s="952">
        <v>3000</v>
      </c>
      <c r="W29" s="952">
        <v>413</v>
      </c>
      <c r="X29" s="900">
        <v>0</v>
      </c>
      <c r="Y29" s="900">
        <v>1000</v>
      </c>
      <c r="Z29" s="900">
        <v>1200</v>
      </c>
      <c r="AA29" s="446">
        <v>0</v>
      </c>
      <c r="AB29" s="89"/>
      <c r="AC29" s="89"/>
      <c r="AD29" s="89"/>
      <c r="AE29" s="89"/>
      <c r="AG29" s="229">
        <f t="shared" si="3"/>
        <v>412</v>
      </c>
      <c r="AH29" s="242">
        <v>305</v>
      </c>
      <c r="AI29" s="231">
        <f t="shared" si="6"/>
        <v>107</v>
      </c>
      <c r="AJ29" s="26">
        <f t="shared" si="5"/>
        <v>106.75</v>
      </c>
    </row>
    <row r="30" spans="1:36" s="241" customFormat="1" ht="18" customHeight="1" thickBot="1" x14ac:dyDescent="0.25">
      <c r="A30" s="236" t="s">
        <v>450</v>
      </c>
      <c r="B30" s="237" t="s">
        <v>53</v>
      </c>
      <c r="C30" s="238" t="s">
        <v>375</v>
      </c>
      <c r="D30" s="239">
        <f t="shared" si="0"/>
        <v>15059</v>
      </c>
      <c r="E30" s="444">
        <v>0</v>
      </c>
      <c r="F30" s="459">
        <v>6698</v>
      </c>
      <c r="G30" s="445">
        <v>926</v>
      </c>
      <c r="H30" s="445">
        <v>0</v>
      </c>
      <c r="I30" s="952">
        <v>5810</v>
      </c>
      <c r="J30" s="952">
        <v>1625</v>
      </c>
      <c r="K30" s="908">
        <v>0</v>
      </c>
      <c r="L30" s="239">
        <f t="shared" si="1"/>
        <v>15059</v>
      </c>
      <c r="M30" s="458">
        <v>0</v>
      </c>
      <c r="N30" s="450">
        <v>6698</v>
      </c>
      <c r="O30" s="459">
        <v>926</v>
      </c>
      <c r="P30" s="445">
        <v>0</v>
      </c>
      <c r="Q30" s="445">
        <v>5810</v>
      </c>
      <c r="R30" s="445">
        <v>1625</v>
      </c>
      <c r="S30" s="445">
        <v>0</v>
      </c>
      <c r="T30" s="240">
        <f t="shared" si="2"/>
        <v>9114</v>
      </c>
      <c r="U30" s="458">
        <v>0</v>
      </c>
      <c r="V30" s="952">
        <v>8086</v>
      </c>
      <c r="W30" s="952">
        <v>1028</v>
      </c>
      <c r="X30" s="900">
        <v>0</v>
      </c>
      <c r="Y30" s="900">
        <v>0</v>
      </c>
      <c r="Z30" s="900">
        <v>0</v>
      </c>
      <c r="AA30" s="446">
        <v>0</v>
      </c>
      <c r="AB30" s="89"/>
      <c r="AC30" s="89"/>
      <c r="AD30" s="89"/>
      <c r="AE30" s="89"/>
      <c r="AG30" s="229">
        <f t="shared" si="3"/>
        <v>1032</v>
      </c>
      <c r="AH30" s="242">
        <v>765</v>
      </c>
      <c r="AI30" s="243">
        <f>ROUND(0.35*AH30,0)-1</f>
        <v>267</v>
      </c>
      <c r="AJ30" s="26">
        <f t="shared" si="5"/>
        <v>267.75</v>
      </c>
    </row>
    <row r="31" spans="1:36" s="241" customFormat="1" ht="18" customHeight="1" thickBot="1" x14ac:dyDescent="0.25">
      <c r="A31" s="236" t="s">
        <v>451</v>
      </c>
      <c r="B31" s="237" t="s">
        <v>430</v>
      </c>
      <c r="C31" s="238" t="s">
        <v>376</v>
      </c>
      <c r="D31" s="239">
        <f t="shared" si="0"/>
        <v>43367</v>
      </c>
      <c r="E31" s="444">
        <v>500</v>
      </c>
      <c r="F31" s="459">
        <v>25106</v>
      </c>
      <c r="G31" s="445">
        <v>4862</v>
      </c>
      <c r="H31" s="445">
        <v>0</v>
      </c>
      <c r="I31" s="952">
        <v>7689</v>
      </c>
      <c r="J31" s="952">
        <v>5210</v>
      </c>
      <c r="K31" s="908">
        <v>0</v>
      </c>
      <c r="L31" s="239">
        <f t="shared" si="1"/>
        <v>43367</v>
      </c>
      <c r="M31" s="458">
        <v>500</v>
      </c>
      <c r="N31" s="450">
        <v>25106</v>
      </c>
      <c r="O31" s="459">
        <v>4862</v>
      </c>
      <c r="P31" s="445">
        <v>0</v>
      </c>
      <c r="Q31" s="445">
        <v>7689</v>
      </c>
      <c r="R31" s="445">
        <v>5210</v>
      </c>
      <c r="S31" s="445">
        <v>0</v>
      </c>
      <c r="T31" s="240">
        <f t="shared" si="2"/>
        <v>26898</v>
      </c>
      <c r="U31" s="458">
        <v>450</v>
      </c>
      <c r="V31" s="952">
        <v>14804</v>
      </c>
      <c r="W31" s="952">
        <v>5238</v>
      </c>
      <c r="X31" s="900">
        <v>0</v>
      </c>
      <c r="Y31" s="900">
        <v>4006</v>
      </c>
      <c r="Z31" s="900">
        <v>2400</v>
      </c>
      <c r="AA31" s="446">
        <v>0</v>
      </c>
      <c r="AB31" s="89"/>
      <c r="AC31" s="89"/>
      <c r="AD31" s="89"/>
      <c r="AE31" s="89"/>
      <c r="AG31" s="229">
        <f t="shared" si="3"/>
        <v>1717</v>
      </c>
      <c r="AH31" s="242">
        <v>1272</v>
      </c>
      <c r="AI31" s="231">
        <f t="shared" ref="AI31:AI36" si="7">ROUND(0.35*AH31,0)</f>
        <v>445</v>
      </c>
      <c r="AJ31" s="26">
        <f t="shared" si="5"/>
        <v>445.2</v>
      </c>
    </row>
    <row r="32" spans="1:36" s="241" customFormat="1" ht="18" customHeight="1" thickBot="1" x14ac:dyDescent="0.25">
      <c r="A32" s="236" t="s">
        <v>452</v>
      </c>
      <c r="B32" s="237" t="s">
        <v>53</v>
      </c>
      <c r="C32" s="238" t="s">
        <v>377</v>
      </c>
      <c r="D32" s="239">
        <f t="shared" si="0"/>
        <v>17123</v>
      </c>
      <c r="E32" s="444">
        <v>0</v>
      </c>
      <c r="F32" s="459">
        <v>5641</v>
      </c>
      <c r="G32" s="445">
        <v>3550</v>
      </c>
      <c r="H32" s="445">
        <v>0</v>
      </c>
      <c r="I32" s="952">
        <v>4727</v>
      </c>
      <c r="J32" s="952">
        <v>3205</v>
      </c>
      <c r="K32" s="908">
        <v>0</v>
      </c>
      <c r="L32" s="239">
        <f t="shared" si="1"/>
        <v>15536</v>
      </c>
      <c r="M32" s="458">
        <v>0</v>
      </c>
      <c r="N32" s="450">
        <v>4054</v>
      </c>
      <c r="O32" s="459">
        <v>3550</v>
      </c>
      <c r="P32" s="445">
        <v>0</v>
      </c>
      <c r="Q32" s="445">
        <v>4727</v>
      </c>
      <c r="R32" s="445">
        <v>3205</v>
      </c>
      <c r="S32" s="445">
        <v>0</v>
      </c>
      <c r="T32" s="240">
        <f t="shared" si="2"/>
        <v>6234</v>
      </c>
      <c r="U32" s="458">
        <v>300</v>
      </c>
      <c r="V32" s="952">
        <v>2462</v>
      </c>
      <c r="W32" s="952">
        <v>3472</v>
      </c>
      <c r="X32" s="900">
        <v>0</v>
      </c>
      <c r="Y32" s="900">
        <v>0</v>
      </c>
      <c r="Z32" s="900">
        <v>0</v>
      </c>
      <c r="AA32" s="446">
        <v>0</v>
      </c>
      <c r="AB32" s="89"/>
      <c r="AC32" s="89"/>
      <c r="AD32" s="89"/>
      <c r="AE32" s="89"/>
      <c r="AG32" s="229">
        <f t="shared" si="3"/>
        <v>1458</v>
      </c>
      <c r="AH32" s="242">
        <v>1080</v>
      </c>
      <c r="AI32" s="231">
        <f t="shared" si="7"/>
        <v>378</v>
      </c>
      <c r="AJ32" s="26">
        <f t="shared" si="5"/>
        <v>378</v>
      </c>
    </row>
    <row r="33" spans="1:36" s="241" customFormat="1" ht="18" customHeight="1" thickBot="1" x14ac:dyDescent="0.25">
      <c r="A33" s="236" t="s">
        <v>453</v>
      </c>
      <c r="B33" s="237" t="s">
        <v>430</v>
      </c>
      <c r="C33" s="238" t="s">
        <v>378</v>
      </c>
      <c r="D33" s="239">
        <f t="shared" si="0"/>
        <v>23450</v>
      </c>
      <c r="E33" s="444">
        <v>500</v>
      </c>
      <c r="F33" s="459">
        <v>15155</v>
      </c>
      <c r="G33" s="445">
        <v>2432</v>
      </c>
      <c r="H33" s="445">
        <v>0</v>
      </c>
      <c r="I33" s="952">
        <v>3718</v>
      </c>
      <c r="J33" s="952">
        <v>1645</v>
      </c>
      <c r="K33" s="908">
        <v>0</v>
      </c>
      <c r="L33" s="239">
        <f t="shared" si="1"/>
        <v>23450</v>
      </c>
      <c r="M33" s="458">
        <v>500</v>
      </c>
      <c r="N33" s="450">
        <v>15155</v>
      </c>
      <c r="O33" s="459">
        <v>2432</v>
      </c>
      <c r="P33" s="445">
        <v>0</v>
      </c>
      <c r="Q33" s="445">
        <v>3718</v>
      </c>
      <c r="R33" s="445">
        <v>1645</v>
      </c>
      <c r="S33" s="445">
        <v>0</v>
      </c>
      <c r="T33" s="240">
        <f t="shared" si="2"/>
        <v>17597</v>
      </c>
      <c r="U33" s="458">
        <v>200</v>
      </c>
      <c r="V33" s="952">
        <v>13000</v>
      </c>
      <c r="W33" s="952">
        <v>2597</v>
      </c>
      <c r="X33" s="900">
        <v>0</v>
      </c>
      <c r="Y33" s="900">
        <v>1000</v>
      </c>
      <c r="Z33" s="900">
        <v>800</v>
      </c>
      <c r="AA33" s="446">
        <v>0</v>
      </c>
      <c r="AB33" s="89"/>
      <c r="AC33" s="89"/>
      <c r="AD33" s="89"/>
      <c r="AE33" s="89"/>
      <c r="AG33" s="229">
        <f t="shared" si="3"/>
        <v>743</v>
      </c>
      <c r="AH33" s="242">
        <v>550</v>
      </c>
      <c r="AI33" s="231">
        <f t="shared" si="7"/>
        <v>193</v>
      </c>
      <c r="AJ33" s="26">
        <f t="shared" si="5"/>
        <v>192.5</v>
      </c>
    </row>
    <row r="34" spans="1:36" s="241" customFormat="1" ht="18" customHeight="1" thickBot="1" x14ac:dyDescent="0.25">
      <c r="A34" s="236" t="s">
        <v>454</v>
      </c>
      <c r="B34" s="237" t="s">
        <v>430</v>
      </c>
      <c r="C34" s="238" t="s">
        <v>379</v>
      </c>
      <c r="D34" s="239">
        <f t="shared" si="0"/>
        <v>10712</v>
      </c>
      <c r="E34" s="444">
        <v>0</v>
      </c>
      <c r="F34" s="459">
        <v>3500</v>
      </c>
      <c r="G34" s="445">
        <v>2005</v>
      </c>
      <c r="H34" s="445">
        <v>0</v>
      </c>
      <c r="I34" s="952">
        <v>2982</v>
      </c>
      <c r="J34" s="952">
        <v>2225</v>
      </c>
      <c r="K34" s="908">
        <v>0</v>
      </c>
      <c r="L34" s="239">
        <f t="shared" si="1"/>
        <v>10140</v>
      </c>
      <c r="M34" s="458">
        <v>0</v>
      </c>
      <c r="N34" s="450">
        <v>2928</v>
      </c>
      <c r="O34" s="459">
        <v>2005</v>
      </c>
      <c r="P34" s="445">
        <v>0</v>
      </c>
      <c r="Q34" s="445">
        <v>2982</v>
      </c>
      <c r="R34" s="445">
        <v>2225</v>
      </c>
      <c r="S34" s="445">
        <v>0</v>
      </c>
      <c r="T34" s="240">
        <f t="shared" si="2"/>
        <v>5889</v>
      </c>
      <c r="U34" s="458">
        <v>350</v>
      </c>
      <c r="V34" s="952">
        <v>3422</v>
      </c>
      <c r="W34" s="952">
        <v>2117</v>
      </c>
      <c r="X34" s="900">
        <v>0</v>
      </c>
      <c r="Y34" s="900">
        <v>0</v>
      </c>
      <c r="Z34" s="900">
        <v>0</v>
      </c>
      <c r="AA34" s="446">
        <v>0</v>
      </c>
      <c r="AB34" s="89"/>
      <c r="AC34" s="89"/>
      <c r="AD34" s="89"/>
      <c r="AE34" s="89"/>
      <c r="AG34" s="229">
        <f t="shared" si="3"/>
        <v>913</v>
      </c>
      <c r="AH34" s="242">
        <v>676</v>
      </c>
      <c r="AI34" s="231">
        <f t="shared" si="7"/>
        <v>237</v>
      </c>
      <c r="AJ34" s="26">
        <f t="shared" si="5"/>
        <v>236.6</v>
      </c>
    </row>
    <row r="35" spans="1:36" s="241" customFormat="1" ht="18" customHeight="1" thickBot="1" x14ac:dyDescent="0.25">
      <c r="A35" s="236" t="s">
        <v>455</v>
      </c>
      <c r="B35" s="237" t="s">
        <v>53</v>
      </c>
      <c r="C35" s="238" t="s">
        <v>380</v>
      </c>
      <c r="D35" s="239">
        <f t="shared" si="0"/>
        <v>6435</v>
      </c>
      <c r="E35" s="444">
        <v>0</v>
      </c>
      <c r="F35" s="459">
        <v>1347</v>
      </c>
      <c r="G35" s="445">
        <v>958</v>
      </c>
      <c r="H35" s="445">
        <v>0</v>
      </c>
      <c r="I35" s="952">
        <v>2800</v>
      </c>
      <c r="J35" s="952">
        <v>1330</v>
      </c>
      <c r="K35" s="908">
        <v>0</v>
      </c>
      <c r="L35" s="239">
        <f t="shared" si="1"/>
        <v>6435</v>
      </c>
      <c r="M35" s="458">
        <v>0</v>
      </c>
      <c r="N35" s="450">
        <v>1347</v>
      </c>
      <c r="O35" s="459">
        <v>958</v>
      </c>
      <c r="P35" s="445">
        <v>0</v>
      </c>
      <c r="Q35" s="445">
        <v>2800</v>
      </c>
      <c r="R35" s="445">
        <v>1330</v>
      </c>
      <c r="S35" s="445">
        <v>0</v>
      </c>
      <c r="T35" s="240">
        <f t="shared" si="2"/>
        <v>3045</v>
      </c>
      <c r="U35" s="458">
        <v>0</v>
      </c>
      <c r="V35" s="952">
        <v>1959</v>
      </c>
      <c r="W35" s="952">
        <v>886</v>
      </c>
      <c r="X35" s="900">
        <v>0</v>
      </c>
      <c r="Y35" s="900">
        <v>200</v>
      </c>
      <c r="Z35" s="900">
        <v>0</v>
      </c>
      <c r="AA35" s="446">
        <v>0</v>
      </c>
      <c r="AB35" s="89"/>
      <c r="AC35" s="89"/>
      <c r="AD35" s="89"/>
      <c r="AE35" s="89"/>
      <c r="AG35" s="229">
        <f t="shared" si="3"/>
        <v>575</v>
      </c>
      <c r="AH35" s="242">
        <v>426</v>
      </c>
      <c r="AI35" s="231">
        <f t="shared" si="7"/>
        <v>149</v>
      </c>
      <c r="AJ35" s="26">
        <f t="shared" si="5"/>
        <v>149.1</v>
      </c>
    </row>
    <row r="36" spans="1:36" s="241" customFormat="1" ht="18" customHeight="1" thickBot="1" x14ac:dyDescent="0.25">
      <c r="A36" s="236" t="s">
        <v>456</v>
      </c>
      <c r="B36" s="237" t="s">
        <v>53</v>
      </c>
      <c r="C36" s="238" t="s">
        <v>381</v>
      </c>
      <c r="D36" s="239">
        <f t="shared" si="0"/>
        <v>20869</v>
      </c>
      <c r="E36" s="444">
        <v>0</v>
      </c>
      <c r="F36" s="459">
        <v>8559</v>
      </c>
      <c r="G36" s="445">
        <v>2479</v>
      </c>
      <c r="H36" s="445">
        <v>0</v>
      </c>
      <c r="I36" s="952">
        <v>5583</v>
      </c>
      <c r="J36" s="952">
        <v>4248</v>
      </c>
      <c r="K36" s="908">
        <v>0</v>
      </c>
      <c r="L36" s="239">
        <f t="shared" si="1"/>
        <v>20719</v>
      </c>
      <c r="M36" s="458">
        <v>0</v>
      </c>
      <c r="N36" s="450">
        <v>8409</v>
      </c>
      <c r="O36" s="459">
        <v>2479</v>
      </c>
      <c r="P36" s="445">
        <v>0</v>
      </c>
      <c r="Q36" s="445">
        <v>5583</v>
      </c>
      <c r="R36" s="445">
        <v>4248</v>
      </c>
      <c r="S36" s="445">
        <v>0</v>
      </c>
      <c r="T36" s="240">
        <f t="shared" si="2"/>
        <v>9155</v>
      </c>
      <c r="U36" s="458">
        <v>0</v>
      </c>
      <c r="V36" s="952">
        <v>6510</v>
      </c>
      <c r="W36" s="952">
        <v>2645</v>
      </c>
      <c r="X36" s="900">
        <v>0</v>
      </c>
      <c r="Y36" s="900">
        <v>0</v>
      </c>
      <c r="Z36" s="900">
        <v>0</v>
      </c>
      <c r="AA36" s="446">
        <v>0</v>
      </c>
      <c r="AB36" s="89"/>
      <c r="AC36" s="89"/>
      <c r="AD36" s="89"/>
      <c r="AE36" s="89"/>
      <c r="AG36" s="229">
        <f t="shared" si="3"/>
        <v>1200</v>
      </c>
      <c r="AH36" s="242">
        <v>889</v>
      </c>
      <c r="AI36" s="231">
        <f t="shared" si="7"/>
        <v>311</v>
      </c>
      <c r="AJ36" s="26">
        <f t="shared" si="5"/>
        <v>311.14999999999998</v>
      </c>
    </row>
    <row r="37" spans="1:36" s="241" customFormat="1" ht="18" customHeight="1" thickBot="1" x14ac:dyDescent="0.25">
      <c r="A37" s="236" t="s">
        <v>457</v>
      </c>
      <c r="B37" s="237" t="s">
        <v>53</v>
      </c>
      <c r="C37" s="238" t="s">
        <v>382</v>
      </c>
      <c r="D37" s="239">
        <f t="shared" si="0"/>
        <v>10567</v>
      </c>
      <c r="E37" s="898">
        <v>0</v>
      </c>
      <c r="F37" s="900">
        <v>2425</v>
      </c>
      <c r="G37" s="445">
        <v>1250</v>
      </c>
      <c r="H37" s="445">
        <v>0</v>
      </c>
      <c r="I37" s="952">
        <v>4560</v>
      </c>
      <c r="J37" s="952">
        <v>2332</v>
      </c>
      <c r="K37" s="908">
        <v>0</v>
      </c>
      <c r="L37" s="239">
        <f t="shared" si="1"/>
        <v>10567</v>
      </c>
      <c r="M37" s="458">
        <v>0</v>
      </c>
      <c r="N37" s="450">
        <v>2425</v>
      </c>
      <c r="O37" s="900">
        <v>1250</v>
      </c>
      <c r="P37" s="445">
        <v>0</v>
      </c>
      <c r="Q37" s="445">
        <v>4560</v>
      </c>
      <c r="R37" s="445">
        <v>2332</v>
      </c>
      <c r="S37" s="445">
        <v>0</v>
      </c>
      <c r="T37" s="240">
        <f t="shared" si="2"/>
        <v>5284</v>
      </c>
      <c r="U37" s="458">
        <v>0</v>
      </c>
      <c r="V37" s="952">
        <v>4000</v>
      </c>
      <c r="W37" s="952">
        <v>1284</v>
      </c>
      <c r="X37" s="900">
        <v>0</v>
      </c>
      <c r="Y37" s="900">
        <v>0</v>
      </c>
      <c r="Z37" s="900">
        <v>0</v>
      </c>
      <c r="AA37" s="448">
        <v>0</v>
      </c>
      <c r="AB37" s="89"/>
      <c r="AC37" s="89"/>
      <c r="AD37" s="89"/>
      <c r="AE37" s="89"/>
      <c r="AG37" s="229"/>
      <c r="AH37" s="242"/>
      <c r="AI37" s="231"/>
      <c r="AJ37" s="26"/>
    </row>
    <row r="38" spans="1:36" s="241" customFormat="1" ht="18" customHeight="1" thickBot="1" x14ac:dyDescent="0.25">
      <c r="A38" s="236" t="s">
        <v>577</v>
      </c>
      <c r="B38" s="237" t="s">
        <v>72</v>
      </c>
      <c r="C38" s="238" t="s">
        <v>390</v>
      </c>
      <c r="D38" s="239">
        <f t="shared" si="0"/>
        <v>0</v>
      </c>
      <c r="E38" s="1075"/>
      <c r="F38" s="1052"/>
      <c r="G38" s="1076"/>
      <c r="H38" s="1076"/>
      <c r="I38" s="1077"/>
      <c r="J38" s="1077"/>
      <c r="K38" s="663"/>
      <c r="L38" s="1051">
        <f t="shared" si="1"/>
        <v>0</v>
      </c>
      <c r="M38" s="1078"/>
      <c r="N38" s="1079"/>
      <c r="O38" s="1052"/>
      <c r="P38" s="1076"/>
      <c r="Q38" s="1076"/>
      <c r="R38" s="1076"/>
      <c r="S38" s="1076"/>
      <c r="T38" s="1080">
        <f t="shared" si="2"/>
        <v>39787</v>
      </c>
      <c r="U38" s="1078">
        <v>220</v>
      </c>
      <c r="V38" s="1077">
        <v>35299</v>
      </c>
      <c r="W38" s="1077">
        <v>2118</v>
      </c>
      <c r="X38" s="1052">
        <v>0</v>
      </c>
      <c r="Y38" s="1052">
        <v>1150</v>
      </c>
      <c r="Z38" s="1052">
        <v>1000</v>
      </c>
      <c r="AA38" s="448">
        <v>0</v>
      </c>
      <c r="AB38" s="89"/>
      <c r="AC38" s="89"/>
      <c r="AD38" s="89"/>
      <c r="AE38" s="89"/>
      <c r="AG38" s="229">
        <f t="shared" si="3"/>
        <v>909</v>
      </c>
      <c r="AH38" s="242">
        <v>674</v>
      </c>
      <c r="AI38" s="243">
        <f>ROUND(0.35*AH38,0)-1</f>
        <v>235</v>
      </c>
      <c r="AJ38" s="26">
        <f t="shared" si="5"/>
        <v>235.89999999999998</v>
      </c>
    </row>
    <row r="39" spans="1:36" s="393" customFormat="1" ht="25.5" customHeight="1" thickBot="1" x14ac:dyDescent="0.25">
      <c r="A39" s="1289" t="s">
        <v>14</v>
      </c>
      <c r="B39" s="1290"/>
      <c r="C39" s="245" t="s">
        <v>15</v>
      </c>
      <c r="D39" s="181">
        <f t="shared" ref="D39:V39" si="8">SUM(D12:D38)</f>
        <v>625360</v>
      </c>
      <c r="E39" s="173">
        <f t="shared" si="8"/>
        <v>47839</v>
      </c>
      <c r="F39" s="173">
        <f t="shared" si="8"/>
        <v>354579</v>
      </c>
      <c r="G39" s="173">
        <f t="shared" si="8"/>
        <v>52607</v>
      </c>
      <c r="H39" s="1024">
        <f t="shared" si="8"/>
        <v>0</v>
      </c>
      <c r="I39" s="248">
        <f t="shared" si="8"/>
        <v>106296</v>
      </c>
      <c r="J39" s="248">
        <f t="shared" si="8"/>
        <v>64039</v>
      </c>
      <c r="K39" s="1024">
        <f t="shared" si="8"/>
        <v>0</v>
      </c>
      <c r="L39" s="246">
        <f t="shared" si="8"/>
        <v>627497</v>
      </c>
      <c r="M39" s="769">
        <f t="shared" si="8"/>
        <v>47839</v>
      </c>
      <c r="N39" s="1027">
        <f t="shared" si="8"/>
        <v>352290</v>
      </c>
      <c r="O39" s="174">
        <f t="shared" si="8"/>
        <v>52607</v>
      </c>
      <c r="P39" s="1027">
        <f t="shared" si="8"/>
        <v>4426</v>
      </c>
      <c r="Q39" s="174">
        <f t="shared" si="8"/>
        <v>106296</v>
      </c>
      <c r="R39" s="248">
        <f t="shared" si="8"/>
        <v>64039</v>
      </c>
      <c r="S39" s="1027">
        <f t="shared" si="8"/>
        <v>0</v>
      </c>
      <c r="T39" s="247">
        <f t="shared" si="8"/>
        <v>431498</v>
      </c>
      <c r="U39" s="769">
        <f t="shared" si="8"/>
        <v>7898</v>
      </c>
      <c r="V39" s="248">
        <f t="shared" si="8"/>
        <v>308788</v>
      </c>
      <c r="W39" s="248">
        <f>SUM(W12:W38)</f>
        <v>56420</v>
      </c>
      <c r="X39" s="248">
        <f t="shared" ref="X39:AA39" si="9">SUM(X12:X38)</f>
        <v>0</v>
      </c>
      <c r="Y39" s="248">
        <f>SUM(Y12:Y38)</f>
        <v>32406</v>
      </c>
      <c r="Z39" s="248">
        <f t="shared" si="9"/>
        <v>25017</v>
      </c>
      <c r="AA39" s="1133">
        <f t="shared" si="9"/>
        <v>969</v>
      </c>
      <c r="AB39" s="88"/>
      <c r="AC39" s="88"/>
      <c r="AD39" s="88"/>
      <c r="AE39" s="88"/>
      <c r="AG39" s="776">
        <f>SUM(AG12:AG38)</f>
        <v>24645</v>
      </c>
      <c r="AH39" s="777">
        <f>SUM(AH12:AH38)</f>
        <v>18256</v>
      </c>
      <c r="AI39" s="778">
        <f>SUM(AI12:AI38)</f>
        <v>6389</v>
      </c>
      <c r="AJ39" s="13">
        <f t="shared" si="5"/>
        <v>6389.5999999999995</v>
      </c>
    </row>
    <row r="40" spans="1:36" s="781" customFormat="1" ht="15" customHeight="1" thickBot="1" x14ac:dyDescent="0.25">
      <c r="A40" s="87"/>
      <c r="B40" s="86"/>
      <c r="C40" s="1074" t="s">
        <v>597</v>
      </c>
      <c r="D40" s="86"/>
      <c r="E40" s="86"/>
      <c r="F40" s="86"/>
      <c r="G40" s="86"/>
      <c r="H40" s="86"/>
      <c r="I40" s="779"/>
      <c r="J40" s="779"/>
      <c r="K40" s="779"/>
      <c r="L40" s="86"/>
      <c r="M40" s="86"/>
      <c r="N40" s="86"/>
      <c r="O40" s="86"/>
      <c r="P40" s="86"/>
      <c r="Q40" s="86"/>
      <c r="R40" s="86"/>
      <c r="S40" s="86"/>
      <c r="T40" s="779"/>
      <c r="U40" s="780"/>
      <c r="V40" s="779"/>
      <c r="W40" s="779"/>
      <c r="X40" s="779"/>
      <c r="Y40" s="779"/>
      <c r="AB40" s="782"/>
      <c r="AC40" s="782"/>
      <c r="AD40" s="782"/>
      <c r="AE40" s="782"/>
      <c r="AG40" s="85"/>
      <c r="AH40" s="84">
        <f>145047+AH39</f>
        <v>163303</v>
      </c>
      <c r="AI40" s="83"/>
    </row>
    <row r="41" spans="1:36" s="781" customFormat="1" ht="15" customHeight="1" thickTop="1" x14ac:dyDescent="0.2">
      <c r="A41" s="87"/>
      <c r="B41" s="86"/>
      <c r="C41" s="86"/>
      <c r="D41" s="86"/>
      <c r="E41" s="86"/>
      <c r="F41" s="86"/>
      <c r="G41" s="86"/>
      <c r="H41" s="86"/>
      <c r="I41" s="779"/>
      <c r="J41" s="779"/>
      <c r="K41" s="779"/>
      <c r="L41" s="86"/>
      <c r="M41" s="86"/>
      <c r="N41" s="86"/>
      <c r="O41" s="86"/>
      <c r="P41" s="86"/>
      <c r="Q41" s="86"/>
      <c r="R41" s="86"/>
      <c r="S41" s="86"/>
      <c r="T41" s="779"/>
      <c r="U41" s="779"/>
      <c r="V41" s="779"/>
      <c r="W41" s="779"/>
      <c r="X41" s="779"/>
      <c r="Y41" s="779"/>
      <c r="AB41" s="782"/>
      <c r="AC41" s="782"/>
      <c r="AD41" s="782"/>
      <c r="AE41" s="782"/>
      <c r="AG41" s="805"/>
      <c r="AH41" s="805"/>
      <c r="AI41" s="805"/>
    </row>
    <row r="42" spans="1:36" s="781" customFormat="1" ht="15" customHeight="1" x14ac:dyDescent="0.2">
      <c r="A42" s="87"/>
      <c r="B42" s="86"/>
      <c r="C42" s="975"/>
      <c r="D42" s="86"/>
      <c r="E42" s="86"/>
      <c r="F42" s="86"/>
      <c r="G42" s="86"/>
      <c r="H42" s="86"/>
      <c r="I42" s="779"/>
      <c r="J42" s="779"/>
      <c r="K42" s="779"/>
      <c r="L42" s="86"/>
      <c r="M42" s="86"/>
      <c r="N42" s="86"/>
      <c r="O42" s="86"/>
      <c r="P42" s="86"/>
      <c r="Q42" s="86"/>
      <c r="R42" s="86"/>
      <c r="S42" s="86"/>
      <c r="T42" s="779"/>
      <c r="U42" s="779"/>
      <c r="V42" s="779"/>
      <c r="W42" s="779"/>
      <c r="X42" s="779"/>
      <c r="Y42" s="779"/>
      <c r="AB42" s="782"/>
      <c r="AC42" s="782"/>
      <c r="AD42" s="782"/>
      <c r="AE42" s="782"/>
      <c r="AG42" s="805"/>
      <c r="AH42" s="805"/>
      <c r="AI42" s="805"/>
    </row>
    <row r="43" spans="1:36" s="781" customFormat="1" ht="15" customHeight="1" x14ac:dyDescent="0.2">
      <c r="A43" s="87"/>
      <c r="B43" s="86"/>
      <c r="C43" s="86"/>
      <c r="D43" s="86"/>
      <c r="E43" s="86"/>
      <c r="F43" s="86"/>
      <c r="G43" s="86"/>
      <c r="H43" s="86"/>
      <c r="I43" s="779"/>
      <c r="J43" s="779"/>
      <c r="K43" s="779"/>
      <c r="L43" s="86"/>
      <c r="M43" s="86"/>
      <c r="N43" s="86"/>
      <c r="O43" s="86"/>
      <c r="P43" s="86"/>
      <c r="Q43" s="86"/>
      <c r="R43" s="86"/>
      <c r="S43" s="86"/>
      <c r="T43" s="779"/>
      <c r="U43" s="779"/>
      <c r="V43" s="779"/>
      <c r="W43" s="779"/>
      <c r="X43" s="779"/>
      <c r="Y43" s="779"/>
      <c r="AB43" s="782"/>
      <c r="AC43" s="782"/>
      <c r="AD43" s="782"/>
      <c r="AE43" s="782"/>
      <c r="AG43" s="805"/>
      <c r="AH43" s="805"/>
      <c r="AI43" s="805"/>
    </row>
    <row r="44" spans="1:36" s="781" customFormat="1" ht="15" customHeight="1" x14ac:dyDescent="0.2">
      <c r="A44" s="87"/>
      <c r="B44" s="86"/>
      <c r="C44" s="86"/>
      <c r="D44" s="86"/>
      <c r="E44" s="86"/>
      <c r="F44" s="86"/>
      <c r="G44" s="86"/>
      <c r="H44" s="86"/>
      <c r="I44" s="779"/>
      <c r="J44" s="779"/>
      <c r="K44" s="779"/>
      <c r="L44" s="86"/>
      <c r="M44" s="86"/>
      <c r="N44" s="86"/>
      <c r="O44" s="86"/>
      <c r="P44" s="86"/>
      <c r="Q44" s="86"/>
      <c r="R44" s="86"/>
      <c r="S44" s="86"/>
      <c r="T44" s="779"/>
      <c r="U44" s="779"/>
      <c r="V44" s="779"/>
      <c r="W44" s="779"/>
      <c r="X44" s="779"/>
      <c r="Y44" s="779"/>
      <c r="AB44" s="782"/>
      <c r="AC44" s="782"/>
      <c r="AD44" s="782"/>
      <c r="AE44" s="782"/>
      <c r="AG44" s="805"/>
      <c r="AH44" s="805"/>
      <c r="AI44" s="805"/>
    </row>
    <row r="45" spans="1:36" ht="15" hidden="1" customHeight="1" x14ac:dyDescent="0.2">
      <c r="C45" s="711" t="s">
        <v>83</v>
      </c>
    </row>
    <row r="46" spans="1:36" ht="15" hidden="1" customHeight="1" x14ac:dyDescent="0.2">
      <c r="C46" s="802" t="s">
        <v>498</v>
      </c>
      <c r="D46" s="804"/>
      <c r="E46" s="804"/>
      <c r="F46" s="804"/>
      <c r="G46" s="804"/>
      <c r="H46" s="804"/>
      <c r="I46" s="804"/>
      <c r="J46" s="804"/>
      <c r="K46" s="804"/>
      <c r="L46" s="804"/>
      <c r="M46" s="804"/>
      <c r="N46" s="804"/>
      <c r="O46" s="804"/>
      <c r="P46" s="804"/>
      <c r="Q46" s="804"/>
      <c r="R46" s="804"/>
      <c r="S46" s="804"/>
      <c r="T46" s="804"/>
      <c r="U46" s="804"/>
      <c r="V46" s="804"/>
      <c r="W46" s="804"/>
      <c r="X46" s="804"/>
      <c r="Y46" s="804"/>
      <c r="Z46" s="804"/>
      <c r="AA46" s="804"/>
    </row>
    <row r="47" spans="1:36" ht="15" hidden="1" customHeight="1" x14ac:dyDescent="0.2">
      <c r="C47" s="1284" t="s">
        <v>509</v>
      </c>
      <c r="D47" s="1284"/>
      <c r="E47" s="1284"/>
      <c r="F47" s="1284"/>
      <c r="G47" s="1284"/>
      <c r="H47" s="1284"/>
      <c r="I47" s="1284"/>
      <c r="J47" s="1284"/>
      <c r="K47" s="1284"/>
      <c r="L47" s="1284"/>
      <c r="M47" s="1284"/>
      <c r="N47" s="1284"/>
      <c r="O47" s="1284"/>
      <c r="P47" s="1284"/>
      <c r="Q47" s="1284"/>
      <c r="R47" s="1284"/>
      <c r="S47" s="1284"/>
      <c r="T47" s="1284"/>
      <c r="U47" s="1284"/>
      <c r="V47" s="1284"/>
      <c r="W47" s="1284"/>
      <c r="X47" s="1284"/>
      <c r="Y47" s="1284"/>
      <c r="Z47" s="1284"/>
      <c r="AA47" s="1284"/>
    </row>
    <row r="48" spans="1:36" ht="15" hidden="1" customHeight="1" x14ac:dyDescent="0.2">
      <c r="C48" s="1284"/>
      <c r="D48" s="1284"/>
      <c r="E48" s="1284"/>
      <c r="F48" s="1284"/>
      <c r="G48" s="1284"/>
      <c r="H48" s="1284"/>
      <c r="I48" s="1284"/>
      <c r="J48" s="1284"/>
      <c r="K48" s="1284"/>
      <c r="L48" s="1284"/>
      <c r="M48" s="1284"/>
      <c r="N48" s="1284"/>
      <c r="O48" s="1284"/>
      <c r="P48" s="1284"/>
      <c r="Q48" s="1284"/>
      <c r="R48" s="1284"/>
      <c r="S48" s="1284"/>
      <c r="T48" s="1284"/>
      <c r="U48" s="1284"/>
      <c r="V48" s="1284"/>
      <c r="W48" s="1284"/>
      <c r="X48" s="1284"/>
      <c r="Y48" s="1284"/>
      <c r="Z48" s="1284"/>
      <c r="AA48" s="1284"/>
    </row>
    <row r="49" spans="3:30" ht="12" hidden="1" customHeight="1" x14ac:dyDescent="0.2">
      <c r="C49" s="1284"/>
      <c r="D49" s="1284"/>
      <c r="E49" s="1284"/>
      <c r="F49" s="1284"/>
      <c r="G49" s="1284"/>
      <c r="H49" s="1284"/>
      <c r="I49" s="1284"/>
      <c r="J49" s="1284"/>
      <c r="K49" s="1284"/>
      <c r="L49" s="1284"/>
      <c r="M49" s="1284"/>
      <c r="N49" s="1284"/>
      <c r="O49" s="1284"/>
      <c r="P49" s="1284"/>
      <c r="Q49" s="1284"/>
      <c r="R49" s="1284"/>
      <c r="S49" s="1284"/>
      <c r="T49" s="1284"/>
      <c r="U49" s="1284"/>
      <c r="V49" s="1284"/>
      <c r="W49" s="1284"/>
      <c r="X49" s="1284"/>
      <c r="Y49" s="1284"/>
      <c r="Z49" s="1284"/>
      <c r="AA49" s="1284"/>
      <c r="AB49" s="118"/>
      <c r="AC49" s="118"/>
      <c r="AD49" s="118"/>
    </row>
    <row r="50" spans="3:30" ht="15" hidden="1" customHeight="1" x14ac:dyDescent="0.2">
      <c r="D50" s="13"/>
      <c r="E50" s="13"/>
      <c r="F50" s="13"/>
      <c r="G50" s="13"/>
      <c r="H50" s="13"/>
      <c r="I50" s="118"/>
      <c r="J50" s="118"/>
      <c r="K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</row>
    <row r="51" spans="3:30" ht="15" hidden="1" customHeight="1" x14ac:dyDescent="0.2">
      <c r="C51" s="796" t="s">
        <v>494</v>
      </c>
      <c r="D51" s="783"/>
      <c r="E51" s="783"/>
      <c r="F51" s="783"/>
      <c r="G51" s="783"/>
      <c r="H51" s="783"/>
      <c r="I51" s="783"/>
      <c r="J51" s="783"/>
      <c r="K51" s="783"/>
      <c r="L51" s="783"/>
      <c r="M51" s="783"/>
      <c r="N51" s="783"/>
      <c r="O51" s="783"/>
      <c r="P51" s="783"/>
      <c r="Q51" s="783"/>
      <c r="R51" s="783"/>
      <c r="S51" s="783"/>
      <c r="T51" s="783"/>
      <c r="U51" s="783"/>
      <c r="V51" s="783"/>
      <c r="W51" s="783"/>
      <c r="X51" s="783"/>
      <c r="Y51" s="783"/>
      <c r="Z51" s="783"/>
      <c r="AA51" s="783"/>
    </row>
    <row r="52" spans="3:30" ht="12.75" hidden="1" customHeight="1" x14ac:dyDescent="0.2">
      <c r="C52" s="1285" t="s">
        <v>510</v>
      </c>
      <c r="D52" s="1285"/>
      <c r="E52" s="1285"/>
      <c r="F52" s="1285"/>
      <c r="G52" s="1285"/>
      <c r="H52" s="1285"/>
      <c r="I52" s="1285"/>
      <c r="J52" s="1285"/>
      <c r="K52" s="1285"/>
      <c r="L52" s="1285"/>
      <c r="M52" s="1285"/>
      <c r="N52" s="1285"/>
      <c r="O52" s="1285"/>
      <c r="P52" s="1285"/>
      <c r="Q52" s="1285"/>
      <c r="R52" s="1285"/>
      <c r="S52" s="1285"/>
      <c r="T52" s="1285"/>
      <c r="U52" s="1285"/>
      <c r="V52" s="1285"/>
      <c r="W52" s="1285"/>
      <c r="X52" s="1285"/>
      <c r="Y52" s="1285"/>
      <c r="Z52" s="1285"/>
      <c r="AA52" s="1285"/>
    </row>
    <row r="53" spans="3:30" ht="15" hidden="1" customHeight="1" x14ac:dyDescent="0.2">
      <c r="C53" s="1285"/>
      <c r="D53" s="1285"/>
      <c r="E53" s="1285"/>
      <c r="F53" s="1285"/>
      <c r="G53" s="1285"/>
      <c r="H53" s="1285"/>
      <c r="I53" s="1285"/>
      <c r="J53" s="1285"/>
      <c r="K53" s="1285"/>
      <c r="L53" s="1285"/>
      <c r="M53" s="1285"/>
      <c r="N53" s="1285"/>
      <c r="O53" s="1285"/>
      <c r="P53" s="1285"/>
      <c r="Q53" s="1285"/>
      <c r="R53" s="1285"/>
      <c r="S53" s="1285"/>
      <c r="T53" s="1285"/>
      <c r="U53" s="1285"/>
      <c r="V53" s="1285"/>
      <c r="W53" s="1285"/>
      <c r="X53" s="1285"/>
      <c r="Y53" s="1285"/>
      <c r="Z53" s="1285"/>
      <c r="AA53" s="1285"/>
    </row>
    <row r="54" spans="3:30" ht="15" hidden="1" customHeight="1" x14ac:dyDescent="0.2">
      <c r="C54" s="1285"/>
      <c r="D54" s="1285"/>
      <c r="E54" s="1285"/>
      <c r="F54" s="1285"/>
      <c r="G54" s="1285"/>
      <c r="H54" s="1285"/>
      <c r="I54" s="1285"/>
      <c r="J54" s="1285"/>
      <c r="K54" s="1285"/>
      <c r="L54" s="1285"/>
      <c r="M54" s="1285"/>
      <c r="N54" s="1285"/>
      <c r="O54" s="1285"/>
      <c r="P54" s="1285"/>
      <c r="Q54" s="1285"/>
      <c r="R54" s="1285"/>
      <c r="S54" s="1285"/>
      <c r="T54" s="1285"/>
      <c r="U54" s="1285"/>
      <c r="V54" s="1285"/>
      <c r="W54" s="1285"/>
      <c r="X54" s="1285"/>
      <c r="Y54" s="1285"/>
      <c r="Z54" s="1285"/>
      <c r="AA54" s="1285"/>
    </row>
    <row r="55" spans="3:30" ht="15" hidden="1" customHeight="1" x14ac:dyDescent="0.2"/>
    <row r="56" spans="3:30" ht="15" hidden="1" customHeight="1" x14ac:dyDescent="0.2">
      <c r="C56" s="26"/>
      <c r="D56" s="135"/>
      <c r="E56" s="135"/>
      <c r="F56" s="135"/>
      <c r="G56" s="135"/>
      <c r="H56" s="135"/>
      <c r="I56" s="249"/>
      <c r="J56" s="249"/>
      <c r="K56" s="249"/>
      <c r="L56" s="135"/>
      <c r="M56" s="135"/>
      <c r="N56" s="135"/>
      <c r="O56" s="135"/>
      <c r="P56" s="135"/>
      <c r="Q56" s="135"/>
      <c r="R56" s="135"/>
      <c r="S56" s="135"/>
      <c r="T56" s="135"/>
      <c r="U56" s="249"/>
      <c r="V56" s="249"/>
      <c r="W56" s="249"/>
      <c r="X56" s="249"/>
      <c r="Y56" s="249"/>
      <c r="Z56" s="249"/>
      <c r="AA56" s="249"/>
    </row>
    <row r="57" spans="3:30" ht="14.25" x14ac:dyDescent="0.2">
      <c r="C57" s="26"/>
      <c r="D57" s="135"/>
      <c r="E57" s="135"/>
      <c r="F57" s="135"/>
      <c r="G57" s="135"/>
      <c r="H57" s="135"/>
      <c r="I57" s="249"/>
      <c r="J57" s="249"/>
      <c r="K57" s="249"/>
      <c r="L57" s="135"/>
      <c r="M57" s="135"/>
      <c r="N57" s="135"/>
      <c r="O57" s="135"/>
      <c r="P57" s="135"/>
      <c r="Q57" s="135"/>
      <c r="R57" s="135"/>
      <c r="S57" s="135"/>
      <c r="T57" s="135"/>
      <c r="U57" s="249"/>
      <c r="V57" s="249"/>
      <c r="W57" s="249"/>
      <c r="X57" s="249"/>
      <c r="Y57" s="249"/>
      <c r="Z57" s="249"/>
      <c r="AA57" s="249"/>
    </row>
    <row r="58" spans="3:30" ht="14.25" x14ac:dyDescent="0.2">
      <c r="C58" s="26"/>
      <c r="D58" s="135"/>
      <c r="E58" s="135"/>
      <c r="F58" s="135"/>
      <c r="G58" s="135"/>
      <c r="H58" s="135"/>
      <c r="I58" s="249"/>
      <c r="J58" s="249"/>
      <c r="K58" s="249"/>
      <c r="L58" s="135"/>
      <c r="M58" s="135"/>
      <c r="N58" s="135"/>
      <c r="O58" s="135"/>
      <c r="P58" s="135"/>
      <c r="Q58" s="135"/>
      <c r="R58" s="135"/>
      <c r="S58" s="135"/>
      <c r="T58" s="135"/>
      <c r="U58" s="249"/>
      <c r="V58" s="249"/>
      <c r="W58" s="249"/>
      <c r="X58" s="249"/>
      <c r="Y58" s="249"/>
      <c r="Z58" s="249"/>
      <c r="AA58" s="249"/>
    </row>
    <row r="60" spans="3:30" x14ac:dyDescent="0.2">
      <c r="AA60" s="425">
        <f>48250-47515</f>
        <v>735</v>
      </c>
    </row>
  </sheetData>
  <sheetProtection selectLockedCells="1"/>
  <mergeCells count="12">
    <mergeCell ref="AG9:AG10"/>
    <mergeCell ref="A39:B39"/>
    <mergeCell ref="D7:K7"/>
    <mergeCell ref="L7:S7"/>
    <mergeCell ref="T7:AA7"/>
    <mergeCell ref="A8:B8"/>
    <mergeCell ref="C47:AA49"/>
    <mergeCell ref="C52:AA54"/>
    <mergeCell ref="Z1:AA1"/>
    <mergeCell ref="D11:K11"/>
    <mergeCell ref="L11:S11"/>
    <mergeCell ref="T11:AA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9" firstPageNumber="97" fitToHeight="9999" orientation="landscape" useFirstPageNumber="1" r:id="rId1"/>
  <headerFooter>
    <oddFooter>&amp;L&amp;"Arial,Kurzíva"Zastupitelstvo Olomouckého kraje 11.12.2023
2.1. - Rozpočet Olomouckého kraje na rok 2024 - návrh rozpočtu
Příloha č. 3c): Příspěvkové organizace zřizované&amp;R&amp;"-,Kurzíva"Strana &amp;P (Celkem 216)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58"/>
  <sheetViews>
    <sheetView showGridLines="0" view="pageBreakPreview" topLeftCell="A8" zoomScaleNormal="100" zoomScaleSheetLayoutView="100" workbookViewId="0">
      <selection activeCell="B48" sqref="B48"/>
    </sheetView>
  </sheetViews>
  <sheetFormatPr defaultColWidth="9.140625" defaultRowHeight="12.75" x14ac:dyDescent="0.2"/>
  <cols>
    <col min="1" max="1" width="0.140625" style="1" customWidth="1"/>
    <col min="2" max="2" width="54.42578125" style="1" customWidth="1"/>
    <col min="3" max="4" width="17.42578125" style="1" customWidth="1"/>
    <col min="5" max="5" width="17.42578125" style="13" customWidth="1"/>
    <col min="6" max="7" width="17.42578125" style="1" customWidth="1"/>
    <col min="8" max="16384" width="9.140625" style="1"/>
  </cols>
  <sheetData>
    <row r="1" spans="2:7" hidden="1" x14ac:dyDescent="0.2"/>
    <row r="2" spans="2:7" ht="20.25" x14ac:dyDescent="0.3">
      <c r="B2" s="23" t="s">
        <v>7</v>
      </c>
      <c r="C2" s="32"/>
      <c r="D2" s="32"/>
      <c r="E2" s="32"/>
      <c r="F2" s="32"/>
      <c r="G2" s="30" t="s">
        <v>524</v>
      </c>
    </row>
    <row r="3" spans="2:7" ht="15" x14ac:dyDescent="0.2">
      <c r="B3" s="22" t="s">
        <v>523</v>
      </c>
      <c r="G3" s="41"/>
    </row>
    <row r="4" spans="2:7" ht="15" x14ac:dyDescent="0.2">
      <c r="B4" s="22" t="s">
        <v>82</v>
      </c>
      <c r="G4" s="41"/>
    </row>
    <row r="5" spans="2:7" ht="13.5" thickBot="1" x14ac:dyDescent="0.25">
      <c r="G5" s="41" t="s">
        <v>17</v>
      </c>
    </row>
    <row r="6" spans="2:7" ht="26.1" customHeight="1" x14ac:dyDescent="0.2">
      <c r="B6" s="53"/>
      <c r="C6" s="1138">
        <v>2023</v>
      </c>
      <c r="D6" s="1139"/>
      <c r="E6" s="1023">
        <v>2024</v>
      </c>
      <c r="F6" s="1180" t="s">
        <v>1</v>
      </c>
      <c r="G6" s="1139"/>
    </row>
    <row r="7" spans="2:7" ht="12.75" customHeight="1" x14ac:dyDescent="0.2">
      <c r="B7" s="1171" t="s">
        <v>13</v>
      </c>
      <c r="C7" s="1167" t="s">
        <v>84</v>
      </c>
      <c r="D7" s="1150" t="s">
        <v>590</v>
      </c>
      <c r="E7" s="1152" t="s">
        <v>85</v>
      </c>
      <c r="F7" s="207"/>
      <c r="G7" s="210"/>
    </row>
    <row r="8" spans="2:7" ht="37.5" customHeight="1" thickBot="1" x14ac:dyDescent="0.25">
      <c r="B8" s="1172"/>
      <c r="C8" s="1168"/>
      <c r="D8" s="1211"/>
      <c r="E8" s="1145"/>
      <c r="F8" s="208" t="s">
        <v>537</v>
      </c>
      <c r="G8" s="211" t="s">
        <v>87</v>
      </c>
    </row>
    <row r="9" spans="2:7" ht="14.25" thickTop="1" thickBot="1" x14ac:dyDescent="0.25">
      <c r="B9" s="58"/>
      <c r="C9" s="191" t="s">
        <v>12</v>
      </c>
      <c r="D9" s="61" t="s">
        <v>11</v>
      </c>
      <c r="E9" s="105" t="s">
        <v>10</v>
      </c>
      <c r="F9" s="209" t="s">
        <v>406</v>
      </c>
      <c r="G9" s="212" t="s">
        <v>407</v>
      </c>
    </row>
    <row r="10" spans="2:7" s="116" customFormat="1" ht="15.75" x14ac:dyDescent="0.25">
      <c r="B10" s="232" t="s">
        <v>60</v>
      </c>
      <c r="C10" s="841">
        <f>SUM(C12:C18)</f>
        <v>674369</v>
      </c>
      <c r="D10" s="844">
        <f>SUM(D12:D18)</f>
        <v>694315</v>
      </c>
      <c r="E10" s="221">
        <f>SUM(E12:E18)</f>
        <v>699931</v>
      </c>
      <c r="F10" s="349">
        <f>E10-C10</f>
        <v>25562</v>
      </c>
      <c r="G10" s="214">
        <f t="shared" ref="G10:G26" si="0">E10/C10-1</f>
        <v>3.7905063844868359E-2</v>
      </c>
    </row>
    <row r="11" spans="2:7" s="116" customFormat="1" ht="15" x14ac:dyDescent="0.25">
      <c r="B11" s="215" t="s">
        <v>16</v>
      </c>
      <c r="C11" s="841"/>
      <c r="D11" s="1083"/>
      <c r="E11" s="221"/>
      <c r="F11" s="343"/>
      <c r="G11" s="342"/>
    </row>
    <row r="12" spans="2:7" s="116" customFormat="1" ht="15" x14ac:dyDescent="0.25">
      <c r="B12" s="218" t="s">
        <v>108</v>
      </c>
      <c r="C12" s="319">
        <f>SUM('PO - doprava'!F13)</f>
        <v>219730</v>
      </c>
      <c r="D12" s="320">
        <f>SUM('PO - doprava'!N13)</f>
        <v>219730</v>
      </c>
      <c r="E12" s="322">
        <f>SUM('PO - doprava'!V13)</f>
        <v>232977</v>
      </c>
      <c r="F12" s="344">
        <f>E12-C12</f>
        <v>13247</v>
      </c>
      <c r="G12" s="219">
        <f>E12/C12-1</f>
        <v>6.0287625722477589E-2</v>
      </c>
    </row>
    <row r="13" spans="2:7" s="116" customFormat="1" ht="15" x14ac:dyDescent="0.25">
      <c r="B13" s="218" t="s">
        <v>411</v>
      </c>
      <c r="C13" s="319">
        <f>SUM('PO - doprava'!G13)</f>
        <v>267691</v>
      </c>
      <c r="D13" s="320">
        <f>SUM('PO - doprava'!O13)</f>
        <v>279691</v>
      </c>
      <c r="E13" s="322">
        <f>SUM('PO - doprava'!W13)</f>
        <v>291756</v>
      </c>
      <c r="F13" s="344">
        <f t="shared" ref="F13:F18" si="1">E13-C13</f>
        <v>24065</v>
      </c>
      <c r="G13" s="219">
        <f t="shared" ref="G13:G17" si="2">E13/C13-1</f>
        <v>8.9898427664732772E-2</v>
      </c>
    </row>
    <row r="14" spans="2:7" s="116" customFormat="1" ht="18.75" customHeight="1" x14ac:dyDescent="0.25">
      <c r="B14" s="218" t="s">
        <v>109</v>
      </c>
      <c r="C14" s="319">
        <f>SUM('PO - doprava'!H13)</f>
        <v>171528</v>
      </c>
      <c r="D14" s="320">
        <f>SUM('PO - doprava'!P13)</f>
        <v>171528</v>
      </c>
      <c r="E14" s="322">
        <f>SUM('PO - doprava'!X13)</f>
        <v>161988</v>
      </c>
      <c r="F14" s="344">
        <f t="shared" si="1"/>
        <v>-9540</v>
      </c>
      <c r="G14" s="219">
        <f t="shared" si="2"/>
        <v>-5.5617741709808266E-2</v>
      </c>
    </row>
    <row r="15" spans="2:7" s="116" customFormat="1" ht="36" customHeight="1" x14ac:dyDescent="0.25">
      <c r="B15" s="220" t="s">
        <v>591</v>
      </c>
      <c r="C15" s="319">
        <f>SUM('PO - doprava'!I13)</f>
        <v>0</v>
      </c>
      <c r="D15" s="320">
        <f>SUM('PO - doprava'!Q13)</f>
        <v>7946</v>
      </c>
      <c r="E15" s="322">
        <f>SUM('PO - doprava'!Y13)</f>
        <v>0</v>
      </c>
      <c r="F15" s="344">
        <f t="shared" si="1"/>
        <v>0</v>
      </c>
      <c r="G15" s="219"/>
    </row>
    <row r="16" spans="2:7" s="116" customFormat="1" ht="18.75" customHeight="1" x14ac:dyDescent="0.25">
      <c r="B16" s="653" t="s">
        <v>588</v>
      </c>
      <c r="C16" s="319">
        <f>SUM('PO - doprava'!J13)</f>
        <v>9345</v>
      </c>
      <c r="D16" s="320">
        <f>SUM('PO - doprava'!R13)</f>
        <v>9345</v>
      </c>
      <c r="E16" s="322">
        <f>SUM('PO - doprava'!Z13)</f>
        <v>5500</v>
      </c>
      <c r="F16" s="344">
        <f t="shared" si="1"/>
        <v>-3845</v>
      </c>
      <c r="G16" s="219">
        <f t="shared" si="2"/>
        <v>-0.41144997324772603</v>
      </c>
    </row>
    <row r="17" spans="2:7" s="116" customFormat="1" ht="18.75" customHeight="1" x14ac:dyDescent="0.25">
      <c r="B17" s="950" t="s">
        <v>589</v>
      </c>
      <c r="C17" s="319">
        <f>SUM('PO - doprava'!K13)</f>
        <v>6075</v>
      </c>
      <c r="D17" s="320">
        <f>SUM('PO - doprava'!S13)</f>
        <v>6075</v>
      </c>
      <c r="E17" s="322">
        <f>SUM('PO - doprava'!AA13)</f>
        <v>5500</v>
      </c>
      <c r="F17" s="344">
        <f t="shared" si="1"/>
        <v>-575</v>
      </c>
      <c r="G17" s="219">
        <f t="shared" si="2"/>
        <v>-9.4650205761316886E-2</v>
      </c>
    </row>
    <row r="18" spans="2:7" s="116" customFormat="1" ht="18.75" customHeight="1" x14ac:dyDescent="0.25">
      <c r="B18" s="1081" t="s">
        <v>598</v>
      </c>
      <c r="C18" s="319"/>
      <c r="D18" s="320"/>
      <c r="E18" s="322">
        <f>SUM('PO - doprava'!AB13)</f>
        <v>2210</v>
      </c>
      <c r="F18" s="344">
        <f t="shared" si="1"/>
        <v>2210</v>
      </c>
      <c r="G18" s="219"/>
    </row>
    <row r="19" spans="2:7" s="116" customFormat="1" ht="15.95" customHeight="1" x14ac:dyDescent="0.25">
      <c r="B19" s="232" t="s">
        <v>59</v>
      </c>
      <c r="C19" s="841">
        <f>SUM(C20:C26)</f>
        <v>1826000</v>
      </c>
      <c r="D19" s="1083">
        <f>SUM(D20:D26)</f>
        <v>1830081</v>
      </c>
      <c r="E19" s="221">
        <f>SUM(E20:E26)</f>
        <v>2027000</v>
      </c>
      <c r="F19" s="343">
        <f>E19-C19</f>
        <v>201000</v>
      </c>
      <c r="G19" s="342">
        <f>E19/C19-1</f>
        <v>0.11007667031763413</v>
      </c>
    </row>
    <row r="20" spans="2:7" s="26" customFormat="1" ht="30" customHeight="1" x14ac:dyDescent="0.2">
      <c r="B20" s="220" t="s">
        <v>405</v>
      </c>
      <c r="C20" s="719">
        <f>SUM('PO - doprava'!F25)</f>
        <v>660000</v>
      </c>
      <c r="D20" s="1066">
        <f>SUM('PO - doprava'!N25)</f>
        <v>660000</v>
      </c>
      <c r="E20" s="718">
        <f>SUM('PO - doprava'!V25)</f>
        <v>660000</v>
      </c>
      <c r="F20" s="717">
        <f t="shared" ref="F20:F26" si="3">E20-C20</f>
        <v>0</v>
      </c>
      <c r="G20" s="739">
        <f t="shared" si="0"/>
        <v>0</v>
      </c>
    </row>
    <row r="21" spans="2:7" s="26" customFormat="1" ht="30" customHeight="1" x14ac:dyDescent="0.2">
      <c r="B21" s="220" t="s">
        <v>418</v>
      </c>
      <c r="C21" s="719">
        <f>SUM('PO - doprava'!G25)</f>
        <v>827000</v>
      </c>
      <c r="D21" s="1066">
        <f>SUM('PO - doprava'!O25)</f>
        <v>827000</v>
      </c>
      <c r="E21" s="718">
        <f>SUM('PO - doprava'!W25)</f>
        <v>950000</v>
      </c>
      <c r="F21" s="717">
        <f t="shared" si="3"/>
        <v>123000</v>
      </c>
      <c r="G21" s="739">
        <f t="shared" si="0"/>
        <v>0.14873035066505436</v>
      </c>
    </row>
    <row r="22" spans="2:7" s="26" customFormat="1" ht="27" customHeight="1" x14ac:dyDescent="0.2">
      <c r="B22" s="220" t="s">
        <v>128</v>
      </c>
      <c r="C22" s="719">
        <f>SUM('PO - doprava'!H25)</f>
        <v>22000</v>
      </c>
      <c r="D22" s="1066">
        <f>SUM('PO - doprava'!P25)</f>
        <v>22000</v>
      </c>
      <c r="E22" s="718">
        <f>SUM('PO - doprava'!X25)</f>
        <v>24000</v>
      </c>
      <c r="F22" s="717">
        <f t="shared" si="3"/>
        <v>2000</v>
      </c>
      <c r="G22" s="739">
        <f t="shared" si="0"/>
        <v>9.0909090909090828E-2</v>
      </c>
    </row>
    <row r="23" spans="2:7" s="26" customFormat="1" ht="33" customHeight="1" x14ac:dyDescent="0.2">
      <c r="B23" s="1082" t="s">
        <v>143</v>
      </c>
      <c r="C23" s="719">
        <f>SUM('PO - doprava'!I25)</f>
        <v>200000</v>
      </c>
      <c r="D23" s="1066">
        <f>SUM('PO - doprava'!Q25)</f>
        <v>200000</v>
      </c>
      <c r="E23" s="718">
        <f>SUM('PO - doprava'!Y25)</f>
        <v>255000</v>
      </c>
      <c r="F23" s="717">
        <f t="shared" si="3"/>
        <v>55000</v>
      </c>
      <c r="G23" s="739">
        <f t="shared" si="0"/>
        <v>0.27499999999999991</v>
      </c>
    </row>
    <row r="24" spans="2:7" s="26" customFormat="1" ht="33" customHeight="1" x14ac:dyDescent="0.2">
      <c r="B24" s="1082" t="s">
        <v>423</v>
      </c>
      <c r="C24" s="719">
        <f>SUM('PO - doprava'!J25)</f>
        <v>37000</v>
      </c>
      <c r="D24" s="1066">
        <f>SUM('PO - doprava'!R25)</f>
        <v>37000</v>
      </c>
      <c r="E24" s="718">
        <f>SUM('PO - doprava'!Z25)</f>
        <v>40000</v>
      </c>
      <c r="F24" s="717">
        <f t="shared" si="3"/>
        <v>3000</v>
      </c>
      <c r="G24" s="739">
        <f t="shared" si="0"/>
        <v>8.1081081081081141E-2</v>
      </c>
    </row>
    <row r="25" spans="2:7" s="26" customFormat="1" ht="33" customHeight="1" x14ac:dyDescent="0.2">
      <c r="B25" s="1082" t="s">
        <v>424</v>
      </c>
      <c r="C25" s="719">
        <f>SUM('PO - doprava'!K25)</f>
        <v>35000</v>
      </c>
      <c r="D25" s="1066">
        <f>SUM('PO - doprava'!S25)</f>
        <v>39081</v>
      </c>
      <c r="E25" s="718">
        <f>SUM('PO - doprava'!AA25)</f>
        <v>43000</v>
      </c>
      <c r="F25" s="717">
        <f t="shared" si="3"/>
        <v>8000</v>
      </c>
      <c r="G25" s="739">
        <f t="shared" si="0"/>
        <v>0.22857142857142865</v>
      </c>
    </row>
    <row r="26" spans="2:7" s="26" customFormat="1" ht="33" customHeight="1" thickBot="1" x14ac:dyDescent="0.25">
      <c r="B26" s="1082" t="s">
        <v>546</v>
      </c>
      <c r="C26" s="1084">
        <f>SUM('PO - doprava'!L25)</f>
        <v>45000</v>
      </c>
      <c r="D26" s="1085">
        <f>SUM('PO - doprava'!T25)</f>
        <v>45000</v>
      </c>
      <c r="E26" s="718">
        <f>SUM('PO - doprava'!AB25)</f>
        <v>55000</v>
      </c>
      <c r="F26" s="717">
        <f t="shared" si="3"/>
        <v>10000</v>
      </c>
      <c r="G26" s="739">
        <f t="shared" si="0"/>
        <v>0.22222222222222232</v>
      </c>
    </row>
    <row r="27" spans="2:7" s="3" customFormat="1" ht="24" customHeight="1" thickBot="1" x14ac:dyDescent="0.3">
      <c r="B27" s="736" t="s">
        <v>15</v>
      </c>
      <c r="C27" s="737">
        <f>SUM(C10,C19)</f>
        <v>2500369</v>
      </c>
      <c r="D27" s="737">
        <f>SUM(D10,D19)</f>
        <v>2524396</v>
      </c>
      <c r="E27" s="722">
        <f>SUM(E19,E10)</f>
        <v>2726931</v>
      </c>
      <c r="F27" s="737">
        <f>E27-C27</f>
        <v>226562</v>
      </c>
      <c r="G27" s="726">
        <f>E27/C27-1</f>
        <v>9.061142575355885E-2</v>
      </c>
    </row>
    <row r="28" spans="2:7" ht="14.25" hidden="1" x14ac:dyDescent="0.2">
      <c r="C28" s="80"/>
      <c r="D28" s="80"/>
    </row>
    <row r="29" spans="2:7" ht="15" hidden="1" thickBot="1" x14ac:dyDescent="0.25">
      <c r="C29" s="79"/>
      <c r="D29" s="79"/>
    </row>
    <row r="30" spans="2:7" hidden="1" x14ac:dyDescent="0.2"/>
    <row r="31" spans="2:7" ht="15" hidden="1" x14ac:dyDescent="0.2">
      <c r="B31" s="77" t="s">
        <v>58</v>
      </c>
    </row>
    <row r="32" spans="2:7" ht="15.75" x14ac:dyDescent="0.2">
      <c r="B32" s="1292"/>
      <c r="C32" s="1293"/>
      <c r="F32" s="39"/>
    </row>
    <row r="33" spans="2:8" ht="15" x14ac:dyDescent="0.25">
      <c r="B33" s="489"/>
      <c r="C33" s="486"/>
      <c r="D33" s="486"/>
      <c r="E33" s="486"/>
      <c r="F33" s="486"/>
      <c r="G33" s="486"/>
      <c r="H33" s="486"/>
    </row>
    <row r="57" spans="5:7" x14ac:dyDescent="0.2">
      <c r="G57" s="199" t="s">
        <v>17</v>
      </c>
    </row>
    <row r="58" spans="5:7" x14ac:dyDescent="0.2">
      <c r="E58" s="13" t="s">
        <v>81</v>
      </c>
    </row>
  </sheetData>
  <mergeCells count="7">
    <mergeCell ref="E7:E8"/>
    <mergeCell ref="F6:G6"/>
    <mergeCell ref="B32:C32"/>
    <mergeCell ref="C7:C8"/>
    <mergeCell ref="D7:D8"/>
    <mergeCell ref="C6:D6"/>
    <mergeCell ref="B7:B8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85" firstPageNumber="98" fitToHeight="9999" orientation="landscape" useFirstPageNumber="1" r:id="rId1"/>
  <headerFooter>
    <oddFooter>&amp;L&amp;"Arial,Kurzíva"Zastupitelstvo Olomouckého kraje 11.12.2023
2.1. - Rozpočet Olomouckého kraje na rok 2024 - návrh rozpočtu
Příloha č. 3c): Příspěvkové organizace zřizované&amp;R&amp;"-,Kurzíva"Strana &amp;P (Celkem 216)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1:AB39"/>
  <sheetViews>
    <sheetView showGridLines="0" view="pageBreakPreview" topLeftCell="D4" zoomScaleNormal="100" zoomScaleSheetLayoutView="100" workbookViewId="0">
      <selection activeCell="AD16" sqref="AD16"/>
    </sheetView>
  </sheetViews>
  <sheetFormatPr defaultColWidth="9.140625" defaultRowHeight="12.75" x14ac:dyDescent="0.2"/>
  <cols>
    <col min="1" max="1" width="2.7109375" style="1" customWidth="1"/>
    <col min="2" max="2" width="14.140625" style="1" customWidth="1"/>
    <col min="3" max="3" width="7" style="1" customWidth="1"/>
    <col min="4" max="4" width="59.5703125" style="1" customWidth="1"/>
    <col min="5" max="5" width="12.7109375" style="45" customWidth="1"/>
    <col min="6" max="9" width="10.7109375" style="45" customWidth="1"/>
    <col min="10" max="11" width="11.140625" style="1" customWidth="1"/>
    <col min="12" max="12" width="12.140625" style="1" customWidth="1"/>
    <col min="13" max="13" width="12.7109375" style="118" hidden="1" customWidth="1"/>
    <col min="14" max="17" width="10.7109375" style="118" hidden="1" customWidth="1"/>
    <col min="18" max="19" width="10.140625" style="1" hidden="1" customWidth="1"/>
    <col min="20" max="20" width="11.28515625" style="1" hidden="1" customWidth="1"/>
    <col min="21" max="21" width="13.140625" style="1" customWidth="1"/>
    <col min="22" max="22" width="10.5703125" style="1" customWidth="1"/>
    <col min="23" max="24" width="11.42578125" style="1" customWidth="1"/>
    <col min="25" max="25" width="10.7109375" style="1" customWidth="1"/>
    <col min="26" max="26" width="10.28515625" style="1" customWidth="1"/>
    <col min="27" max="27" width="9.85546875" style="1" customWidth="1"/>
    <col min="28" max="28" width="11.28515625" style="1" customWidth="1"/>
    <col min="29" max="16384" width="9.140625" style="1"/>
  </cols>
  <sheetData>
    <row r="1" spans="2:28" ht="21.75" customHeight="1" x14ac:dyDescent="0.3">
      <c r="D1" s="113" t="s">
        <v>7</v>
      </c>
      <c r="P1" s="1286" t="s">
        <v>524</v>
      </c>
      <c r="Q1" s="1286"/>
    </row>
    <row r="2" spans="2:28" ht="21" customHeight="1" x14ac:dyDescent="0.3">
      <c r="C2" s="42"/>
      <c r="D2" s="22" t="s">
        <v>523</v>
      </c>
      <c r="E2" s="43"/>
      <c r="F2" s="43"/>
      <c r="G2" s="43"/>
      <c r="H2" s="43"/>
      <c r="I2" s="43"/>
      <c r="M2" s="43"/>
      <c r="N2" s="43"/>
      <c r="O2" s="43"/>
      <c r="P2" s="43"/>
      <c r="Q2" s="43"/>
    </row>
    <row r="3" spans="2:28" ht="15" x14ac:dyDescent="0.2">
      <c r="B3" s="51"/>
      <c r="C3" s="51"/>
      <c r="D3" s="22" t="s">
        <v>82</v>
      </c>
      <c r="E3" s="52"/>
      <c r="F3" s="52"/>
      <c r="G3" s="52"/>
      <c r="H3" s="52"/>
      <c r="I3" s="52"/>
      <c r="M3" s="52"/>
      <c r="N3" s="52"/>
      <c r="O3" s="52"/>
      <c r="P3" s="52"/>
      <c r="Q3" s="52"/>
    </row>
    <row r="4" spans="2:28" ht="15" x14ac:dyDescent="0.2">
      <c r="B4" s="51"/>
      <c r="C4" s="51"/>
      <c r="D4" s="22"/>
      <c r="E4" s="52"/>
      <c r="F4" s="52"/>
      <c r="G4" s="52"/>
      <c r="H4" s="52"/>
      <c r="I4" s="52"/>
      <c r="M4" s="52"/>
      <c r="N4" s="52"/>
      <c r="O4" s="52"/>
      <c r="P4" s="52"/>
      <c r="Q4" s="52"/>
    </row>
    <row r="5" spans="2:28" ht="16.5" thickBot="1" x14ac:dyDescent="0.3">
      <c r="B5" s="51"/>
      <c r="C5" s="51"/>
      <c r="D5" s="338" t="s">
        <v>126</v>
      </c>
      <c r="E5" s="52"/>
      <c r="F5" s="52"/>
      <c r="G5" s="52"/>
      <c r="H5" s="52"/>
      <c r="I5" s="52"/>
      <c r="M5" s="52"/>
      <c r="N5" s="52"/>
      <c r="P5" s="52"/>
      <c r="AB5" s="938" t="s">
        <v>17</v>
      </c>
    </row>
    <row r="6" spans="2:28" ht="15.75" customHeight="1" thickBot="1" x14ac:dyDescent="0.25">
      <c r="B6" s="361"/>
      <c r="C6" s="697"/>
      <c r="D6" s="330"/>
      <c r="E6" s="1186" t="s">
        <v>574</v>
      </c>
      <c r="F6" s="1187"/>
      <c r="G6" s="1187"/>
      <c r="H6" s="1187"/>
      <c r="I6" s="1187"/>
      <c r="J6" s="1187"/>
      <c r="K6" s="1187"/>
      <c r="L6" s="1193"/>
      <c r="M6" s="1186" t="s">
        <v>575</v>
      </c>
      <c r="N6" s="1187"/>
      <c r="O6" s="1187"/>
      <c r="P6" s="1187"/>
      <c r="Q6" s="1187"/>
      <c r="R6" s="1187"/>
      <c r="S6" s="1187"/>
      <c r="T6" s="1193"/>
      <c r="U6" s="1186" t="s">
        <v>576</v>
      </c>
      <c r="V6" s="1187"/>
      <c r="W6" s="1187"/>
      <c r="X6" s="1187"/>
      <c r="Y6" s="1187"/>
      <c r="Z6" s="1187"/>
      <c r="AA6" s="1187"/>
      <c r="AB6" s="1193"/>
    </row>
    <row r="7" spans="2:28" ht="18" customHeight="1" thickBot="1" x14ac:dyDescent="0.25">
      <c r="B7" s="1194" t="s">
        <v>19</v>
      </c>
      <c r="C7" s="1195"/>
      <c r="D7" s="331" t="s">
        <v>20</v>
      </c>
      <c r="E7" s="664"/>
      <c r="F7" s="705" t="s">
        <v>22</v>
      </c>
      <c r="G7" s="706"/>
      <c r="H7" s="706"/>
      <c r="I7" s="702"/>
      <c r="J7" s="940"/>
      <c r="K7" s="1035"/>
      <c r="L7" s="940"/>
      <c r="M7" s="183"/>
      <c r="N7" s="175" t="s">
        <v>22</v>
      </c>
      <c r="O7" s="940"/>
      <c r="P7" s="940"/>
      <c r="Q7" s="940"/>
      <c r="R7" s="940"/>
      <c r="S7" s="1035"/>
      <c r="T7" s="941"/>
      <c r="U7" s="183"/>
      <c r="V7" s="175" t="s">
        <v>22</v>
      </c>
      <c r="W7" s="1035"/>
      <c r="X7" s="1035"/>
      <c r="Y7" s="1035"/>
      <c r="Z7" s="1035"/>
      <c r="AA7" s="1035"/>
      <c r="AB7" s="1042"/>
    </row>
    <row r="8" spans="2:28" ht="53.25" customHeight="1" thickBot="1" x14ac:dyDescent="0.25">
      <c r="B8" s="127"/>
      <c r="C8" s="126"/>
      <c r="D8" s="332"/>
      <c r="E8" s="180" t="s">
        <v>21</v>
      </c>
      <c r="F8" s="1038" t="s">
        <v>23</v>
      </c>
      <c r="G8" s="329" t="s">
        <v>24</v>
      </c>
      <c r="H8" s="192" t="s">
        <v>26</v>
      </c>
      <c r="I8" s="427" t="s">
        <v>27</v>
      </c>
      <c r="J8" s="192" t="s">
        <v>581</v>
      </c>
      <c r="K8" s="192" t="s">
        <v>582</v>
      </c>
      <c r="L8" s="329" t="s">
        <v>572</v>
      </c>
      <c r="M8" s="180" t="s">
        <v>21</v>
      </c>
      <c r="N8" s="1038" t="s">
        <v>23</v>
      </c>
      <c r="O8" s="329" t="s">
        <v>24</v>
      </c>
      <c r="P8" s="192" t="s">
        <v>26</v>
      </c>
      <c r="Q8" s="427" t="s">
        <v>27</v>
      </c>
      <c r="R8" s="192" t="s">
        <v>581</v>
      </c>
      <c r="S8" s="192" t="s">
        <v>582</v>
      </c>
      <c r="T8" s="329" t="s">
        <v>572</v>
      </c>
      <c r="U8" s="180" t="s">
        <v>21</v>
      </c>
      <c r="V8" s="1038" t="s">
        <v>23</v>
      </c>
      <c r="W8" s="329" t="s">
        <v>24</v>
      </c>
      <c r="X8" s="192" t="s">
        <v>26</v>
      </c>
      <c r="Y8" s="427" t="s">
        <v>27</v>
      </c>
      <c r="Z8" s="192" t="s">
        <v>581</v>
      </c>
      <c r="AA8" s="192" t="s">
        <v>582</v>
      </c>
      <c r="AB8" s="329" t="s">
        <v>572</v>
      </c>
    </row>
    <row r="9" spans="2:28" ht="15.75" thickBot="1" x14ac:dyDescent="0.25">
      <c r="B9" s="699" t="s">
        <v>28</v>
      </c>
      <c r="C9" s="698" t="s">
        <v>29</v>
      </c>
      <c r="D9" s="333"/>
      <c r="E9" s="707"/>
      <c r="F9" s="1039" t="s">
        <v>103</v>
      </c>
      <c r="G9" s="472" t="s">
        <v>104</v>
      </c>
      <c r="H9" s="708" t="s">
        <v>105</v>
      </c>
      <c r="I9" s="709" t="s">
        <v>107</v>
      </c>
      <c r="J9" s="708" t="s">
        <v>558</v>
      </c>
      <c r="K9" s="708" t="s">
        <v>559</v>
      </c>
      <c r="L9" s="708" t="s">
        <v>573</v>
      </c>
      <c r="M9" s="707"/>
      <c r="N9" s="1039" t="s">
        <v>103</v>
      </c>
      <c r="O9" s="472" t="s">
        <v>104</v>
      </c>
      <c r="P9" s="708" t="s">
        <v>105</v>
      </c>
      <c r="Q9" s="709" t="s">
        <v>107</v>
      </c>
      <c r="R9" s="708" t="s">
        <v>558</v>
      </c>
      <c r="S9" s="708" t="s">
        <v>559</v>
      </c>
      <c r="T9" s="708" t="s">
        <v>573</v>
      </c>
      <c r="U9" s="707"/>
      <c r="V9" s="1039" t="s">
        <v>103</v>
      </c>
      <c r="W9" s="472" t="s">
        <v>104</v>
      </c>
      <c r="X9" s="708" t="s">
        <v>105</v>
      </c>
      <c r="Y9" s="709" t="s">
        <v>107</v>
      </c>
      <c r="Z9" s="708" t="s">
        <v>558</v>
      </c>
      <c r="AA9" s="708" t="s">
        <v>559</v>
      </c>
      <c r="AB9" s="708" t="s">
        <v>573</v>
      </c>
    </row>
    <row r="10" spans="2:28" ht="16.5" thickBot="1" x14ac:dyDescent="0.3">
      <c r="B10" s="123"/>
      <c r="C10" s="103"/>
      <c r="D10" s="334"/>
      <c r="E10" s="1186" t="s">
        <v>33</v>
      </c>
      <c r="F10" s="1187"/>
      <c r="G10" s="1187"/>
      <c r="H10" s="1187"/>
      <c r="I10" s="1187"/>
      <c r="J10" s="1187"/>
      <c r="K10" s="1187"/>
      <c r="L10" s="1193"/>
      <c r="M10" s="1186" t="s">
        <v>33</v>
      </c>
      <c r="N10" s="1187"/>
      <c r="O10" s="1187"/>
      <c r="P10" s="1187"/>
      <c r="Q10" s="1187"/>
      <c r="R10" s="1187"/>
      <c r="S10" s="1187"/>
      <c r="T10" s="1193"/>
      <c r="U10" s="1186" t="s">
        <v>33</v>
      </c>
      <c r="V10" s="1187"/>
      <c r="W10" s="1187"/>
      <c r="X10" s="1187"/>
      <c r="Y10" s="1187"/>
      <c r="Z10" s="1187"/>
      <c r="AA10" s="1187"/>
      <c r="AB10" s="1193"/>
    </row>
    <row r="11" spans="2:28" ht="30" customHeight="1" thickBot="1" x14ac:dyDescent="0.25">
      <c r="B11" s="120" t="s">
        <v>458</v>
      </c>
      <c r="C11" s="62" t="s">
        <v>62</v>
      </c>
      <c r="D11" s="965" t="s">
        <v>584</v>
      </c>
      <c r="E11" s="1049">
        <f>SUM(F11:L11)</f>
        <v>15417</v>
      </c>
      <c r="F11" s="1040">
        <v>3382</v>
      </c>
      <c r="G11" s="1047">
        <v>10976</v>
      </c>
      <c r="H11" s="1047">
        <v>979</v>
      </c>
      <c r="I11" s="967">
        <v>0</v>
      </c>
      <c r="J11" s="967">
        <v>0</v>
      </c>
      <c r="K11" s="1046">
        <v>80</v>
      </c>
      <c r="L11" s="968">
        <v>0</v>
      </c>
      <c r="M11" s="234">
        <f>SUM(N11:T11)</f>
        <v>20417</v>
      </c>
      <c r="N11" s="966">
        <v>3382</v>
      </c>
      <c r="O11" s="962">
        <v>10976</v>
      </c>
      <c r="P11" s="962">
        <v>979</v>
      </c>
      <c r="Q11" s="967">
        <v>5000</v>
      </c>
      <c r="R11" s="967">
        <v>0</v>
      </c>
      <c r="S11" s="1046">
        <v>80</v>
      </c>
      <c r="T11" s="968">
        <v>0</v>
      </c>
      <c r="U11" s="234">
        <f>SUM(V11:AB11)</f>
        <v>15312</v>
      </c>
      <c r="V11" s="1040">
        <v>3272</v>
      </c>
      <c r="W11" s="962">
        <v>10976</v>
      </c>
      <c r="X11" s="962">
        <v>854</v>
      </c>
      <c r="Y11" s="1041">
        <v>0</v>
      </c>
      <c r="Z11" s="1041">
        <v>0</v>
      </c>
      <c r="AA11" s="1046">
        <v>100</v>
      </c>
      <c r="AB11" s="968">
        <v>110</v>
      </c>
    </row>
    <row r="12" spans="2:28" ht="30" customHeight="1" thickBot="1" x14ac:dyDescent="0.25">
      <c r="B12" s="120" t="s">
        <v>459</v>
      </c>
      <c r="C12" s="62" t="s">
        <v>61</v>
      </c>
      <c r="D12" s="969" t="s">
        <v>383</v>
      </c>
      <c r="E12" s="1050">
        <f>SUM(F12:L12)</f>
        <v>658952</v>
      </c>
      <c r="F12" s="1036">
        <v>216348</v>
      </c>
      <c r="G12" s="1048">
        <v>256715</v>
      </c>
      <c r="H12" s="1048">
        <v>170549</v>
      </c>
      <c r="I12" s="971">
        <v>0</v>
      </c>
      <c r="J12" s="971">
        <v>9345</v>
      </c>
      <c r="K12" s="497">
        <v>5995</v>
      </c>
      <c r="L12" s="972">
        <v>0</v>
      </c>
      <c r="M12" s="1050">
        <f>SUM(N12:T12)</f>
        <v>673898</v>
      </c>
      <c r="N12" s="970">
        <v>216348</v>
      </c>
      <c r="O12" s="492">
        <v>268715</v>
      </c>
      <c r="P12" s="492">
        <v>170549</v>
      </c>
      <c r="Q12" s="971">
        <v>2946</v>
      </c>
      <c r="R12" s="971">
        <v>9345</v>
      </c>
      <c r="S12" s="497">
        <v>5995</v>
      </c>
      <c r="T12" s="972">
        <v>0</v>
      </c>
      <c r="U12" s="1050">
        <f>SUM(V12:AB12)</f>
        <v>684619</v>
      </c>
      <c r="V12" s="1036">
        <v>229705</v>
      </c>
      <c r="W12" s="492">
        <v>280780</v>
      </c>
      <c r="X12" s="492">
        <v>161134</v>
      </c>
      <c r="Y12" s="1037">
        <v>0</v>
      </c>
      <c r="Z12" s="1037">
        <v>5500</v>
      </c>
      <c r="AA12" s="497">
        <v>5400</v>
      </c>
      <c r="AB12" s="972">
        <v>2100</v>
      </c>
    </row>
    <row r="13" spans="2:28" ht="30" customHeight="1" thickBot="1" x14ac:dyDescent="0.25">
      <c r="B13" s="1296" t="s">
        <v>14</v>
      </c>
      <c r="C13" s="1297"/>
      <c r="D13" s="245" t="s">
        <v>15</v>
      </c>
      <c r="E13" s="181">
        <f>SUM(E11:E12)</f>
        <v>674369</v>
      </c>
      <c r="F13" s="172">
        <f t="shared" ref="F13:L13" si="0">SUM(F11:F12)</f>
        <v>219730</v>
      </c>
      <c r="G13" s="1034">
        <f t="shared" si="0"/>
        <v>267691</v>
      </c>
      <c r="H13" s="1034">
        <f t="shared" si="0"/>
        <v>171528</v>
      </c>
      <c r="I13" s="1034">
        <f t="shared" si="0"/>
        <v>0</v>
      </c>
      <c r="J13" s="1034">
        <f t="shared" si="0"/>
        <v>9345</v>
      </c>
      <c r="K13" s="1034">
        <f t="shared" si="0"/>
        <v>6075</v>
      </c>
      <c r="L13" s="369">
        <f t="shared" si="0"/>
        <v>0</v>
      </c>
      <c r="M13" s="181">
        <f>SUM(M11:M12)</f>
        <v>694315</v>
      </c>
      <c r="N13" s="172">
        <f>SUM(N11:N12)</f>
        <v>219730</v>
      </c>
      <c r="O13" s="174">
        <f t="shared" ref="O13:T13" si="1">SUM(O11:O12)</f>
        <v>279691</v>
      </c>
      <c r="P13" s="174">
        <f t="shared" si="1"/>
        <v>171528</v>
      </c>
      <c r="Q13" s="1034">
        <f t="shared" si="1"/>
        <v>7946</v>
      </c>
      <c r="R13" s="174">
        <f t="shared" si="1"/>
        <v>9345</v>
      </c>
      <c r="S13" s="174">
        <f t="shared" si="1"/>
        <v>6075</v>
      </c>
      <c r="T13" s="1034">
        <f t="shared" si="1"/>
        <v>0</v>
      </c>
      <c r="U13" s="181">
        <f>SUM(U11:U12)</f>
        <v>699931</v>
      </c>
      <c r="V13" s="172">
        <f t="shared" ref="V13:AB13" si="2">SUM(V11:V12)</f>
        <v>232977</v>
      </c>
      <c r="W13" s="174">
        <f t="shared" si="2"/>
        <v>291756</v>
      </c>
      <c r="X13" s="174">
        <f t="shared" si="2"/>
        <v>161988</v>
      </c>
      <c r="Y13" s="1034">
        <f t="shared" si="2"/>
        <v>0</v>
      </c>
      <c r="Z13" s="174">
        <f t="shared" si="2"/>
        <v>5500</v>
      </c>
      <c r="AA13" s="1034">
        <f t="shared" si="2"/>
        <v>5500</v>
      </c>
      <c r="AB13" s="369">
        <f t="shared" si="2"/>
        <v>2210</v>
      </c>
    </row>
    <row r="14" spans="2:28" ht="15" x14ac:dyDescent="0.2">
      <c r="D14" s="11"/>
      <c r="E14" s="117"/>
      <c r="F14" s="117"/>
      <c r="G14" s="117"/>
      <c r="H14" s="117"/>
      <c r="I14" s="117"/>
      <c r="J14" s="11"/>
      <c r="K14" s="11"/>
      <c r="L14" s="11"/>
      <c r="M14" s="117"/>
      <c r="N14" s="117"/>
      <c r="O14" s="117"/>
      <c r="P14" s="117"/>
      <c r="Q14" s="117"/>
      <c r="U14" s="117"/>
      <c r="V14" s="117"/>
      <c r="W14" s="117"/>
      <c r="X14" s="117"/>
      <c r="Y14" s="117"/>
    </row>
    <row r="15" spans="2:28" ht="15" x14ac:dyDescent="0.2">
      <c r="D15" s="11"/>
      <c r="E15" s="117"/>
      <c r="F15" s="117"/>
      <c r="G15" s="117"/>
      <c r="H15" s="117"/>
      <c r="I15" s="117"/>
      <c r="J15" s="11"/>
      <c r="K15" s="11"/>
      <c r="L15" s="11"/>
      <c r="M15" s="117"/>
      <c r="N15" s="117"/>
      <c r="O15" s="117"/>
      <c r="P15" s="117"/>
      <c r="Q15" s="117"/>
      <c r="U15" s="117"/>
      <c r="V15" s="117"/>
      <c r="W15" s="117"/>
      <c r="X15" s="117"/>
      <c r="Y15" s="117"/>
    </row>
    <row r="16" spans="2:28" ht="16.5" thickBot="1" x14ac:dyDescent="0.3">
      <c r="D16" s="3" t="s">
        <v>127</v>
      </c>
      <c r="E16" s="117"/>
      <c r="F16" s="117"/>
      <c r="G16" s="117"/>
      <c r="H16" s="117"/>
      <c r="I16" s="117"/>
      <c r="J16" s="11"/>
      <c r="K16" s="11"/>
      <c r="L16" s="11"/>
      <c r="M16" s="117"/>
      <c r="N16" s="117"/>
      <c r="O16" s="117"/>
      <c r="P16" s="117"/>
      <c r="Q16" s="426"/>
      <c r="T16" s="659"/>
      <c r="U16" s="117"/>
      <c r="V16" s="117"/>
      <c r="W16" s="117"/>
      <c r="X16" s="117"/>
      <c r="Y16" s="1033"/>
      <c r="AB16" s="1033" t="s">
        <v>17</v>
      </c>
    </row>
    <row r="17" spans="2:28" ht="16.5" thickBot="1" x14ac:dyDescent="0.3">
      <c r="B17" s="361"/>
      <c r="C17" s="697"/>
      <c r="D17" s="339"/>
      <c r="E17" s="1186" t="s">
        <v>574</v>
      </c>
      <c r="F17" s="1187"/>
      <c r="G17" s="1187"/>
      <c r="H17" s="1187"/>
      <c r="I17" s="1187"/>
      <c r="J17" s="1298"/>
      <c r="K17" s="1298"/>
      <c r="L17" s="1299"/>
      <c r="M17" s="1186" t="s">
        <v>575</v>
      </c>
      <c r="N17" s="1187"/>
      <c r="O17" s="1187"/>
      <c r="P17" s="1187"/>
      <c r="Q17" s="1187"/>
      <c r="R17" s="1187"/>
      <c r="S17" s="1187"/>
      <c r="T17" s="1187"/>
      <c r="U17" s="1186" t="s">
        <v>576</v>
      </c>
      <c r="V17" s="1187"/>
      <c r="W17" s="1187"/>
      <c r="X17" s="1187"/>
      <c r="Y17" s="1187"/>
      <c r="Z17" s="1187"/>
      <c r="AA17" s="1187"/>
      <c r="AB17" s="1187"/>
    </row>
    <row r="18" spans="2:28" ht="18" customHeight="1" thickBot="1" x14ac:dyDescent="0.3">
      <c r="B18" s="1194" t="s">
        <v>19</v>
      </c>
      <c r="C18" s="1195"/>
      <c r="D18" s="297" t="s">
        <v>20</v>
      </c>
      <c r="E18" s="664"/>
      <c r="F18" s="705" t="s">
        <v>22</v>
      </c>
      <c r="G18" s="1295"/>
      <c r="H18" s="1298"/>
      <c r="I18" s="1298"/>
      <c r="J18" s="1298"/>
      <c r="K18" s="1298"/>
      <c r="L18" s="1299"/>
      <c r="M18" s="664"/>
      <c r="N18" s="705" t="s">
        <v>22</v>
      </c>
      <c r="O18" s="1294"/>
      <c r="P18" s="1295"/>
      <c r="Q18" s="1295"/>
      <c r="R18" s="1295"/>
      <c r="S18" s="1295"/>
      <c r="T18" s="1295"/>
      <c r="U18" s="664"/>
      <c r="V18" s="705" t="s">
        <v>22</v>
      </c>
      <c r="W18" s="1294"/>
      <c r="X18" s="1295"/>
      <c r="Y18" s="1295"/>
      <c r="Z18" s="1295"/>
      <c r="AA18" s="1295"/>
      <c r="AB18" s="1295"/>
    </row>
    <row r="19" spans="2:28" ht="92.25" customHeight="1" x14ac:dyDescent="0.2">
      <c r="B19" s="127"/>
      <c r="C19" s="126"/>
      <c r="D19" s="340"/>
      <c r="E19" s="180" t="s">
        <v>21</v>
      </c>
      <c r="F19" s="336" t="s">
        <v>118</v>
      </c>
      <c r="G19" s="337" t="s">
        <v>119</v>
      </c>
      <c r="H19" s="337" t="s">
        <v>120</v>
      </c>
      <c r="I19" s="337" t="s">
        <v>121</v>
      </c>
      <c r="J19" s="192" t="s">
        <v>419</v>
      </c>
      <c r="K19" s="192" t="s">
        <v>420</v>
      </c>
      <c r="L19" s="916" t="s">
        <v>544</v>
      </c>
      <c r="M19" s="180" t="s">
        <v>21</v>
      </c>
      <c r="N19" s="336" t="s">
        <v>118</v>
      </c>
      <c r="O19" s="337" t="s">
        <v>119</v>
      </c>
      <c r="P19" s="337" t="s">
        <v>120</v>
      </c>
      <c r="Q19" s="329" t="s">
        <v>121</v>
      </c>
      <c r="R19" s="182" t="s">
        <v>419</v>
      </c>
      <c r="S19" s="192" t="s">
        <v>420</v>
      </c>
      <c r="T19" s="916" t="s">
        <v>544</v>
      </c>
      <c r="U19" s="180" t="s">
        <v>21</v>
      </c>
      <c r="V19" s="336" t="s">
        <v>118</v>
      </c>
      <c r="W19" s="337" t="s">
        <v>119</v>
      </c>
      <c r="X19" s="337" t="s">
        <v>120</v>
      </c>
      <c r="Y19" s="329" t="s">
        <v>121</v>
      </c>
      <c r="Z19" s="182" t="s">
        <v>419</v>
      </c>
      <c r="AA19" s="192" t="s">
        <v>420</v>
      </c>
      <c r="AB19" s="916" t="s">
        <v>544</v>
      </c>
    </row>
    <row r="20" spans="2:28" ht="18.75" customHeight="1" thickBot="1" x14ac:dyDescent="0.25">
      <c r="B20" s="127"/>
      <c r="C20" s="126"/>
      <c r="D20" s="340"/>
      <c r="E20" s="184"/>
      <c r="F20" s="164" t="s">
        <v>122</v>
      </c>
      <c r="G20" s="60" t="s">
        <v>123</v>
      </c>
      <c r="H20" s="60" t="s">
        <v>124</v>
      </c>
      <c r="I20" s="60" t="s">
        <v>125</v>
      </c>
      <c r="J20" s="81" t="s">
        <v>421</v>
      </c>
      <c r="K20" s="60" t="s">
        <v>422</v>
      </c>
      <c r="L20" s="61" t="s">
        <v>545</v>
      </c>
      <c r="M20" s="184"/>
      <c r="N20" s="164" t="s">
        <v>122</v>
      </c>
      <c r="O20" s="60" t="s">
        <v>123</v>
      </c>
      <c r="P20" s="60" t="s">
        <v>124</v>
      </c>
      <c r="Q20" s="81" t="s">
        <v>125</v>
      </c>
      <c r="R20" s="81" t="s">
        <v>421</v>
      </c>
      <c r="S20" s="81" t="s">
        <v>422</v>
      </c>
      <c r="T20" s="193" t="s">
        <v>545</v>
      </c>
      <c r="U20" s="184"/>
      <c r="V20" s="164" t="s">
        <v>122</v>
      </c>
      <c r="W20" s="60" t="s">
        <v>123</v>
      </c>
      <c r="X20" s="60" t="s">
        <v>124</v>
      </c>
      <c r="Y20" s="81" t="s">
        <v>125</v>
      </c>
      <c r="Z20" s="81" t="s">
        <v>421</v>
      </c>
      <c r="AA20" s="81" t="s">
        <v>422</v>
      </c>
      <c r="AB20" s="193" t="s">
        <v>545</v>
      </c>
    </row>
    <row r="21" spans="2:28" ht="13.5" hidden="1" customHeight="1" thickBot="1" x14ac:dyDescent="0.25">
      <c r="B21" s="125" t="s">
        <v>28</v>
      </c>
      <c r="C21" s="57" t="s">
        <v>29</v>
      </c>
      <c r="D21" s="341"/>
      <c r="E21" s="186"/>
      <c r="F21" s="185" t="s">
        <v>30</v>
      </c>
      <c r="G21" s="124" t="s">
        <v>31</v>
      </c>
      <c r="H21" s="124" t="s">
        <v>32</v>
      </c>
      <c r="I21" s="335" t="s">
        <v>63</v>
      </c>
      <c r="J21" s="122"/>
      <c r="K21" s="122"/>
      <c r="L21" s="122"/>
      <c r="M21" s="912"/>
      <c r="N21" s="913" t="s">
        <v>30</v>
      </c>
      <c r="O21" s="914" t="s">
        <v>31</v>
      </c>
      <c r="P21" s="914" t="s">
        <v>32</v>
      </c>
      <c r="Q21" s="915" t="s">
        <v>63</v>
      </c>
      <c r="T21" s="666"/>
      <c r="U21" s="912"/>
      <c r="V21" s="913" t="s">
        <v>30</v>
      </c>
      <c r="W21" s="914" t="s">
        <v>31</v>
      </c>
      <c r="X21" s="914" t="s">
        <v>32</v>
      </c>
      <c r="Y21" s="915" t="s">
        <v>63</v>
      </c>
      <c r="AB21" s="666"/>
    </row>
    <row r="22" spans="2:28" ht="16.5" customHeight="1" thickBot="1" x14ac:dyDescent="0.3">
      <c r="B22" s="123" t="s">
        <v>28</v>
      </c>
      <c r="C22" s="698" t="s">
        <v>29</v>
      </c>
      <c r="D22" s="201"/>
      <c r="E22" s="1300" t="s">
        <v>33</v>
      </c>
      <c r="F22" s="1287"/>
      <c r="G22" s="1287"/>
      <c r="H22" s="1287"/>
      <c r="I22" s="1287"/>
      <c r="J22" s="1301"/>
      <c r="K22" s="1301"/>
      <c r="L22" s="1302"/>
      <c r="M22" s="1186" t="s">
        <v>33</v>
      </c>
      <c r="N22" s="1187"/>
      <c r="O22" s="1187"/>
      <c r="P22" s="1187"/>
      <c r="Q22" s="1187"/>
      <c r="R22" s="1187"/>
      <c r="S22" s="1187"/>
      <c r="T22" s="1187"/>
      <c r="U22" s="1186" t="s">
        <v>33</v>
      </c>
      <c r="V22" s="1187"/>
      <c r="W22" s="1187"/>
      <c r="X22" s="1187"/>
      <c r="Y22" s="1187"/>
      <c r="Z22" s="1187"/>
      <c r="AA22" s="1187"/>
      <c r="AB22" s="1187"/>
    </row>
    <row r="23" spans="2:28" ht="32.25" customHeight="1" thickBot="1" x14ac:dyDescent="0.25">
      <c r="B23" s="120" t="s">
        <v>458</v>
      </c>
      <c r="C23" s="62" t="s">
        <v>460</v>
      </c>
      <c r="D23" s="602" t="s">
        <v>584</v>
      </c>
      <c r="E23" s="1051">
        <f>SUM(F23:L23)</f>
        <v>932000</v>
      </c>
      <c r="F23" s="662">
        <v>660000</v>
      </c>
      <c r="G23" s="663">
        <v>0</v>
      </c>
      <c r="H23" s="663">
        <v>0</v>
      </c>
      <c r="I23" s="665">
        <v>200000</v>
      </c>
      <c r="J23" s="665">
        <v>37000</v>
      </c>
      <c r="K23" s="64">
        <v>35000</v>
      </c>
      <c r="L23" s="65">
        <v>0</v>
      </c>
      <c r="M23" s="1051">
        <f>SUM(N23:T23)</f>
        <v>936081</v>
      </c>
      <c r="N23" s="917">
        <v>660000</v>
      </c>
      <c r="O23" s="64">
        <v>0</v>
      </c>
      <c r="P23" s="64">
        <v>0</v>
      </c>
      <c r="Q23" s="665">
        <v>200000</v>
      </c>
      <c r="R23" s="665">
        <v>37000</v>
      </c>
      <c r="S23" s="665">
        <v>39081</v>
      </c>
      <c r="T23" s="665">
        <v>0</v>
      </c>
      <c r="U23" s="1051">
        <f>SUM(V23:AB23)</f>
        <v>998000</v>
      </c>
      <c r="V23" s="917">
        <v>660000</v>
      </c>
      <c r="W23" s="64">
        <v>0</v>
      </c>
      <c r="X23" s="64">
        <v>0</v>
      </c>
      <c r="Y23" s="665">
        <v>255000</v>
      </c>
      <c r="Z23" s="665">
        <v>40000</v>
      </c>
      <c r="AA23" s="665">
        <v>43000</v>
      </c>
      <c r="AB23" s="665">
        <v>0</v>
      </c>
    </row>
    <row r="24" spans="2:28" ht="32.25" customHeight="1" thickBot="1" x14ac:dyDescent="0.25">
      <c r="B24" s="120" t="s">
        <v>458</v>
      </c>
      <c r="C24" s="62" t="s">
        <v>583</v>
      </c>
      <c r="D24" s="602" t="s">
        <v>584</v>
      </c>
      <c r="E24" s="1051">
        <f>SUM(F24:L24)</f>
        <v>894000</v>
      </c>
      <c r="F24" s="662">
        <v>0</v>
      </c>
      <c r="G24" s="663">
        <v>827000</v>
      </c>
      <c r="H24" s="663">
        <v>22000</v>
      </c>
      <c r="I24" s="665">
        <v>0</v>
      </c>
      <c r="J24" s="665">
        <v>0</v>
      </c>
      <c r="K24" s="64">
        <v>0</v>
      </c>
      <c r="L24" s="65">
        <v>45000</v>
      </c>
      <c r="M24" s="1051">
        <f>SUM(N24:T24)</f>
        <v>894000</v>
      </c>
      <c r="N24" s="917">
        <v>0</v>
      </c>
      <c r="O24" s="64">
        <v>827000</v>
      </c>
      <c r="P24" s="64">
        <v>22000</v>
      </c>
      <c r="Q24" s="665">
        <v>0</v>
      </c>
      <c r="R24" s="665">
        <v>0</v>
      </c>
      <c r="S24" s="665">
        <v>0</v>
      </c>
      <c r="T24" s="665">
        <v>45000</v>
      </c>
      <c r="U24" s="1051">
        <f>SUM(V24:AB24)</f>
        <v>1029000</v>
      </c>
      <c r="V24" s="917">
        <v>0</v>
      </c>
      <c r="W24" s="64">
        <v>950000</v>
      </c>
      <c r="X24" s="64">
        <v>24000</v>
      </c>
      <c r="Y24" s="665">
        <v>0</v>
      </c>
      <c r="Z24" s="665">
        <v>0</v>
      </c>
      <c r="AA24" s="665">
        <v>0</v>
      </c>
      <c r="AB24" s="665">
        <v>55000</v>
      </c>
    </row>
    <row r="25" spans="2:28" ht="24.75" customHeight="1" thickBot="1" x14ac:dyDescent="0.25">
      <c r="B25" s="1296" t="s">
        <v>14</v>
      </c>
      <c r="C25" s="1297"/>
      <c r="D25" s="245" t="s">
        <v>15</v>
      </c>
      <c r="E25" s="181">
        <f>SUM(E23:E24)</f>
        <v>1826000</v>
      </c>
      <c r="F25" s="172">
        <f>SUM(F23:F24)</f>
        <v>660000</v>
      </c>
      <c r="G25" s="174">
        <f>SUM(G23:G24)</f>
        <v>827000</v>
      </c>
      <c r="H25" s="174">
        <f t="shared" ref="H25:L25" si="3">SUM(H23:H24)</f>
        <v>22000</v>
      </c>
      <c r="I25" s="174">
        <f t="shared" si="3"/>
        <v>200000</v>
      </c>
      <c r="J25" s="174">
        <f t="shared" si="3"/>
        <v>37000</v>
      </c>
      <c r="K25" s="174">
        <f t="shared" si="3"/>
        <v>35000</v>
      </c>
      <c r="L25" s="174">
        <f t="shared" si="3"/>
        <v>45000</v>
      </c>
      <c r="M25" s="181">
        <f>SUM(M23:M24)</f>
        <v>1830081</v>
      </c>
      <c r="N25" s="172">
        <f>SUM(N23:N24)</f>
        <v>660000</v>
      </c>
      <c r="O25" s="174">
        <f t="shared" ref="O25:T25" si="4">SUM(O23:O24)</f>
        <v>827000</v>
      </c>
      <c r="P25" s="174">
        <f t="shared" si="4"/>
        <v>22000</v>
      </c>
      <c r="Q25" s="174">
        <f t="shared" si="4"/>
        <v>200000</v>
      </c>
      <c r="R25" s="1034">
        <f t="shared" si="4"/>
        <v>37000</v>
      </c>
      <c r="S25" s="174">
        <f t="shared" si="4"/>
        <v>39081</v>
      </c>
      <c r="T25" s="1034">
        <f t="shared" si="4"/>
        <v>45000</v>
      </c>
      <c r="U25" s="181">
        <f>SUM(U23:U24)</f>
        <v>2027000</v>
      </c>
      <c r="V25" s="172">
        <f>SUM(V23:V24)</f>
        <v>660000</v>
      </c>
      <c r="W25" s="174">
        <f>SUM(W23:W24)</f>
        <v>950000</v>
      </c>
      <c r="X25" s="174">
        <f t="shared" ref="X25:AB25" si="5">SUM(X23:X24)</f>
        <v>24000</v>
      </c>
      <c r="Y25" s="174">
        <f t="shared" si="5"/>
        <v>255000</v>
      </c>
      <c r="Z25" s="174">
        <f t="shared" si="5"/>
        <v>40000</v>
      </c>
      <c r="AA25" s="174">
        <f t="shared" si="5"/>
        <v>43000</v>
      </c>
      <c r="AB25" s="174">
        <f t="shared" si="5"/>
        <v>55000</v>
      </c>
    </row>
    <row r="26" spans="2:28" ht="15" x14ac:dyDescent="0.2">
      <c r="D26" s="13"/>
      <c r="E26" s="118"/>
      <c r="F26" s="118"/>
      <c r="G26" s="118"/>
      <c r="H26" s="118"/>
      <c r="I26" s="118"/>
      <c r="J26" s="13"/>
      <c r="K26" s="13"/>
      <c r="L26" s="13"/>
      <c r="M26" s="117"/>
      <c r="N26" s="117"/>
      <c r="O26" s="117"/>
      <c r="P26" s="117"/>
      <c r="Q26" s="117"/>
    </row>
    <row r="27" spans="2:28" ht="15.75" x14ac:dyDescent="0.25">
      <c r="D27" s="483"/>
      <c r="E27" s="118"/>
      <c r="F27" s="118"/>
      <c r="G27" s="118"/>
      <c r="H27" s="118"/>
      <c r="I27" s="118"/>
      <c r="J27" s="13"/>
      <c r="K27" s="13"/>
      <c r="L27" s="13"/>
      <c r="M27" s="117"/>
      <c r="N27" s="117"/>
      <c r="O27" s="117"/>
      <c r="P27" s="117"/>
      <c r="Q27" s="117"/>
    </row>
    <row r="28" spans="2:28" ht="14.25" customHeight="1" x14ac:dyDescent="0.2">
      <c r="D28" s="479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</row>
    <row r="29" spans="2:28" ht="15" customHeight="1" x14ac:dyDescent="0.2">
      <c r="D29" s="487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</row>
    <row r="30" spans="2:28" ht="15" x14ac:dyDescent="0.25">
      <c r="D30" s="489"/>
      <c r="E30" s="118"/>
      <c r="F30" s="118"/>
      <c r="G30" s="118"/>
      <c r="H30" s="118"/>
      <c r="I30" s="118"/>
      <c r="J30" s="485"/>
      <c r="K30" s="485"/>
      <c r="L30" s="485"/>
    </row>
    <row r="31" spans="2:28" ht="12.75" customHeight="1" x14ac:dyDescent="0.2">
      <c r="D31" s="488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</row>
    <row r="32" spans="2:28" ht="15" x14ac:dyDescent="0.25">
      <c r="D32" s="489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</row>
    <row r="33" spans="4:17" x14ac:dyDescent="0.2"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</row>
    <row r="34" spans="4:17" x14ac:dyDescent="0.2"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</row>
    <row r="35" spans="4:17" x14ac:dyDescent="0.2"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</row>
    <row r="36" spans="4:17" x14ac:dyDescent="0.2">
      <c r="D36" s="486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</row>
    <row r="37" spans="4:17" x14ac:dyDescent="0.2"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</row>
    <row r="38" spans="4:17" x14ac:dyDescent="0.2">
      <c r="D38" s="486"/>
      <c r="E38" s="486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</row>
    <row r="39" spans="4:17" x14ac:dyDescent="0.2">
      <c r="D39" s="13"/>
      <c r="E39" s="118"/>
      <c r="F39" s="118"/>
      <c r="G39" s="118"/>
      <c r="H39" s="118"/>
      <c r="I39" s="118"/>
      <c r="J39" s="13"/>
      <c r="K39" s="13"/>
      <c r="L39" s="13"/>
    </row>
  </sheetData>
  <mergeCells count="20">
    <mergeCell ref="E6:L6"/>
    <mergeCell ref="E10:L10"/>
    <mergeCell ref="M22:T22"/>
    <mergeCell ref="P1:Q1"/>
    <mergeCell ref="M17:T17"/>
    <mergeCell ref="O18:T18"/>
    <mergeCell ref="M6:T6"/>
    <mergeCell ref="B25:C25"/>
    <mergeCell ref="B18:C18"/>
    <mergeCell ref="B13:C13"/>
    <mergeCell ref="B7:C7"/>
    <mergeCell ref="E17:L17"/>
    <mergeCell ref="G18:L18"/>
    <mergeCell ref="E22:L22"/>
    <mergeCell ref="U6:AB6"/>
    <mergeCell ref="U17:AB17"/>
    <mergeCell ref="W18:AB18"/>
    <mergeCell ref="U22:AB22"/>
    <mergeCell ref="M10:T10"/>
    <mergeCell ref="U10:AB10"/>
  </mergeCells>
  <pageMargins left="0.70866141732283472" right="0.70866141732283472" top="0.78740157480314965" bottom="0.78740157480314965" header="0.31496062992125984" footer="0.31496062992125984"/>
  <pageSetup paperSize="9" scale="54" firstPageNumber="99" fitToHeight="9999" orientation="landscape" useFirstPageNumber="1" r:id="rId1"/>
  <headerFooter>
    <oddFooter>&amp;L&amp;"Arial,Kurzíva"Zastupitelstvo Olomouckého kraje 11.12.2023
2.1. - Rozpočet Olomouckého kraje na rok 2024 - návrh rozpočtu
Příloha č. 3c): Příspěvkové organizace zřizované&amp;R&amp;"-,Kurzíva"Strana &amp;P (Celkem 216)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51"/>
  <sheetViews>
    <sheetView showGridLines="0" view="pageBreakPreview" topLeftCell="A2" zoomScaleNormal="100" zoomScaleSheetLayoutView="100" workbookViewId="0">
      <selection activeCell="L21" sqref="L21"/>
    </sheetView>
  </sheetViews>
  <sheetFormatPr defaultColWidth="9.140625" defaultRowHeight="12.75" x14ac:dyDescent="0.2"/>
  <cols>
    <col min="1" max="1" width="0.140625" style="13" customWidth="1"/>
    <col min="2" max="2" width="63.28515625" style="13" customWidth="1"/>
    <col min="3" max="3" width="17.42578125" style="13" hidden="1" customWidth="1"/>
    <col min="4" max="7" width="17.42578125" style="13" customWidth="1"/>
    <col min="8" max="8" width="18.85546875" style="13" customWidth="1"/>
    <col min="9" max="16384" width="9.140625" style="13"/>
  </cols>
  <sheetData>
    <row r="1" spans="2:8" ht="4.5" hidden="1" customHeight="1" x14ac:dyDescent="0.2"/>
    <row r="2" spans="2:8" ht="23.25" x14ac:dyDescent="0.35">
      <c r="B2" s="33" t="s">
        <v>6</v>
      </c>
      <c r="C2" s="33"/>
      <c r="D2" s="32"/>
      <c r="G2" s="44"/>
      <c r="H2" s="195" t="s">
        <v>493</v>
      </c>
    </row>
    <row r="3" spans="2:8" ht="15" x14ac:dyDescent="0.2">
      <c r="B3" s="22" t="s">
        <v>541</v>
      </c>
      <c r="C3" s="22"/>
    </row>
    <row r="4" spans="2:8" ht="15" x14ac:dyDescent="0.2">
      <c r="B4" s="22" t="s">
        <v>82</v>
      </c>
      <c r="C4" s="22"/>
    </row>
    <row r="5" spans="2:8" ht="8.25" customHeight="1" x14ac:dyDescent="0.2">
      <c r="B5" s="134"/>
      <c r="C5" s="134"/>
    </row>
    <row r="6" spans="2:8" ht="13.5" thickBot="1" x14ac:dyDescent="0.25">
      <c r="E6" s="5"/>
      <c r="H6" s="51" t="s">
        <v>17</v>
      </c>
    </row>
    <row r="7" spans="2:8" ht="26.1" customHeight="1" x14ac:dyDescent="0.25">
      <c r="B7" s="53"/>
      <c r="C7" s="371">
        <v>2015</v>
      </c>
      <c r="D7" s="1138">
        <v>2023</v>
      </c>
      <c r="E7" s="1139"/>
      <c r="F7" s="1023">
        <v>2024</v>
      </c>
      <c r="G7" s="1180" t="s">
        <v>1</v>
      </c>
      <c r="H7" s="1139"/>
    </row>
    <row r="8" spans="2:8" ht="12.75" customHeight="1" x14ac:dyDescent="0.2">
      <c r="B8" s="1171" t="s">
        <v>13</v>
      </c>
      <c r="C8" s="1144" t="s">
        <v>144</v>
      </c>
      <c r="D8" s="1167" t="s">
        <v>84</v>
      </c>
      <c r="E8" s="1150" t="s">
        <v>590</v>
      </c>
      <c r="F8" s="1152" t="s">
        <v>85</v>
      </c>
      <c r="G8" s="207"/>
      <c r="H8" s="210"/>
    </row>
    <row r="9" spans="2:8" ht="41.25" customHeight="1" thickBot="1" x14ac:dyDescent="0.25">
      <c r="B9" s="1172"/>
      <c r="C9" s="1145"/>
      <c r="D9" s="1168"/>
      <c r="E9" s="1211"/>
      <c r="F9" s="1145"/>
      <c r="G9" s="208" t="s">
        <v>538</v>
      </c>
      <c r="H9" s="211" t="s">
        <v>87</v>
      </c>
    </row>
    <row r="10" spans="2:8" ht="14.25" customHeight="1" thickTop="1" thickBot="1" x14ac:dyDescent="0.25">
      <c r="B10" s="58"/>
      <c r="C10" s="105" t="s">
        <v>12</v>
      </c>
      <c r="D10" s="191" t="s">
        <v>12</v>
      </c>
      <c r="E10" s="61" t="s">
        <v>11</v>
      </c>
      <c r="F10" s="105" t="s">
        <v>10</v>
      </c>
      <c r="G10" s="209" t="s">
        <v>406</v>
      </c>
      <c r="H10" s="212" t="s">
        <v>407</v>
      </c>
    </row>
    <row r="11" spans="2:8" s="11" customFormat="1" ht="30" customHeight="1" x14ac:dyDescent="0.25">
      <c r="B11" s="213" t="s">
        <v>99</v>
      </c>
      <c r="C11" s="213"/>
      <c r="D11" s="318"/>
      <c r="E11" s="611"/>
      <c r="F11" s="382"/>
      <c r="G11" s="381"/>
      <c r="H11" s="214"/>
    </row>
    <row r="12" spans="2:8" s="11" customFormat="1" ht="18.75" customHeight="1" x14ac:dyDescent="0.25">
      <c r="B12" s="654" t="s">
        <v>396</v>
      </c>
      <c r="C12" s="1068"/>
      <c r="D12" s="591">
        <f>SUM(D14:D24)</f>
        <v>237171</v>
      </c>
      <c r="E12" s="589">
        <f>SUM(E14:E24)</f>
        <v>239441</v>
      </c>
      <c r="F12" s="590">
        <f>SUM(F14:F24)</f>
        <v>258780</v>
      </c>
      <c r="G12" s="349">
        <f>SUM(G14:G24)</f>
        <v>21609</v>
      </c>
      <c r="H12" s="845">
        <f>F12/D12-1</f>
        <v>9.1111476529592617E-2</v>
      </c>
    </row>
    <row r="13" spans="2:8" ht="15.75" customHeight="1" x14ac:dyDescent="0.2">
      <c r="B13" s="422" t="s">
        <v>16</v>
      </c>
      <c r="C13" s="422"/>
      <c r="D13" s="319"/>
      <c r="E13" s="429"/>
      <c r="F13" s="322"/>
      <c r="G13" s="15"/>
      <c r="H13" s="259"/>
    </row>
    <row r="14" spans="2:8" ht="15" customHeight="1" x14ac:dyDescent="0.2">
      <c r="B14" s="218" t="s">
        <v>108</v>
      </c>
      <c r="C14" s="324">
        <v>43002</v>
      </c>
      <c r="D14" s="319">
        <f>SUM('PO - kultura'!F20)</f>
        <v>21362</v>
      </c>
      <c r="E14" s="429">
        <f>SUM('PO - kultura'!R20)</f>
        <v>21458</v>
      </c>
      <c r="F14" s="894">
        <f>SUM('PO - kultura'!AD20)</f>
        <v>25379</v>
      </c>
      <c r="G14" s="344">
        <f>F14-D14</f>
        <v>4017</v>
      </c>
      <c r="H14" s="317">
        <f t="shared" ref="H14:H28" si="0">F14/D14-1</f>
        <v>0.18804419061885591</v>
      </c>
    </row>
    <row r="15" spans="2:8" ht="15" customHeight="1" x14ac:dyDescent="0.2">
      <c r="B15" s="218" t="s">
        <v>411</v>
      </c>
      <c r="C15" s="324">
        <v>66420</v>
      </c>
      <c r="D15" s="319">
        <f>SUM('PO - kultura'!G20)</f>
        <v>170378</v>
      </c>
      <c r="E15" s="429">
        <f>SUM('PO - kultura'!S20)</f>
        <v>170378</v>
      </c>
      <c r="F15" s="894">
        <f>SUM('PO - kultura'!AE20)</f>
        <v>184663</v>
      </c>
      <c r="G15" s="344">
        <f>F15-D15</f>
        <v>14285</v>
      </c>
      <c r="H15" s="317">
        <f>F15/D15-1</f>
        <v>8.3842984422871414E-2</v>
      </c>
    </row>
    <row r="16" spans="2:8" ht="15" customHeight="1" x14ac:dyDescent="0.2">
      <c r="B16" s="218" t="s">
        <v>109</v>
      </c>
      <c r="C16" s="324">
        <v>18718</v>
      </c>
      <c r="D16" s="319">
        <f>SUM('PO - kultura'!H20)</f>
        <v>15980</v>
      </c>
      <c r="E16" s="429">
        <f>SUM('PO - kultura'!T20)</f>
        <v>15980</v>
      </c>
      <c r="F16" s="894">
        <f>SUM('PO - kultura'!AF20)</f>
        <v>20322</v>
      </c>
      <c r="G16" s="344">
        <f>F16-D16</f>
        <v>4342</v>
      </c>
      <c r="H16" s="317">
        <f>F16/D16-1</f>
        <v>0.2717146433041302</v>
      </c>
    </row>
    <row r="17" spans="2:8" ht="30.75" customHeight="1" x14ac:dyDescent="0.2">
      <c r="B17" s="220" t="s">
        <v>591</v>
      </c>
      <c r="C17" s="324">
        <v>302</v>
      </c>
      <c r="D17" s="319">
        <f>SUM('PO - kultura'!I20)</f>
        <v>5765</v>
      </c>
      <c r="E17" s="429">
        <f>SUM('PO - kultura'!U20)</f>
        <v>7939</v>
      </c>
      <c r="F17" s="894">
        <f>SUM('PO - kultura'!AG20)</f>
        <v>8077</v>
      </c>
      <c r="G17" s="344">
        <f>F17-D17</f>
        <v>2312</v>
      </c>
      <c r="H17" s="317"/>
    </row>
    <row r="18" spans="2:8" s="16" customFormat="1" ht="15" customHeight="1" x14ac:dyDescent="0.2">
      <c r="B18" s="218" t="s">
        <v>111</v>
      </c>
      <c r="C18" s="324">
        <v>1597</v>
      </c>
      <c r="D18" s="319">
        <f>SUM('PO - kultura'!J20)</f>
        <v>1970</v>
      </c>
      <c r="E18" s="429">
        <f>SUM('PO - kultura'!V20)</f>
        <v>1970</v>
      </c>
      <c r="F18" s="322">
        <f>SUM('PO - kultura'!AH20)</f>
        <v>2267</v>
      </c>
      <c r="G18" s="344">
        <f>F18-D18</f>
        <v>297</v>
      </c>
      <c r="H18" s="317">
        <f>F18/D18-1</f>
        <v>0.15076142131979697</v>
      </c>
    </row>
    <row r="19" spans="2:8" s="16" customFormat="1" ht="15" customHeight="1" x14ac:dyDescent="0.2">
      <c r="B19" s="218" t="s">
        <v>592</v>
      </c>
      <c r="C19" s="324">
        <v>180</v>
      </c>
      <c r="D19" s="319">
        <f>SUM('PO - kultura'!K17:K18)</f>
        <v>1030</v>
      </c>
      <c r="E19" s="429">
        <f>SUM('PO - kultura'!W13:W18)</f>
        <v>1030</v>
      </c>
      <c r="F19" s="322">
        <f>SUM('PO - kultura'!AI12:AI18)</f>
        <v>280</v>
      </c>
      <c r="G19" s="344">
        <f t="shared" ref="G19" si="1">F19-D19</f>
        <v>-750</v>
      </c>
      <c r="H19" s="317">
        <f>F19/D19-1</f>
        <v>-0.72815533980582525</v>
      </c>
    </row>
    <row r="20" spans="2:8" ht="15" customHeight="1" x14ac:dyDescent="0.2">
      <c r="B20" s="963" t="s">
        <v>593</v>
      </c>
      <c r="C20" s="324"/>
      <c r="D20" s="319">
        <f>SUM('PO - kultura'!L20)</f>
        <v>11045</v>
      </c>
      <c r="E20" s="429">
        <f>SUM('PO - kultura'!X20)</f>
        <v>11045</v>
      </c>
      <c r="F20" s="894">
        <f>SUM('PO - kultura'!AJ20)</f>
        <v>6300</v>
      </c>
      <c r="G20" s="344">
        <f t="shared" ref="G20:G22" si="2">F20-D20</f>
        <v>-4745</v>
      </c>
      <c r="H20" s="317"/>
    </row>
    <row r="21" spans="2:8" ht="15" customHeight="1" x14ac:dyDescent="0.2">
      <c r="B21" s="964" t="s">
        <v>594</v>
      </c>
      <c r="C21" s="324"/>
      <c r="D21" s="319">
        <f>SUM('PO - kultura'!M20)</f>
        <v>9621</v>
      </c>
      <c r="E21" s="429">
        <f>SUM('PO - kultura'!Y20)</f>
        <v>9621</v>
      </c>
      <c r="F21" s="894">
        <f>SUM('PO - kultura'!AK20)</f>
        <v>8650</v>
      </c>
      <c r="G21" s="344">
        <f t="shared" si="2"/>
        <v>-971</v>
      </c>
      <c r="H21" s="317"/>
    </row>
    <row r="22" spans="2:8" s="26" customFormat="1" ht="14.25" x14ac:dyDescent="0.2">
      <c r="B22" s="1064" t="s">
        <v>596</v>
      </c>
      <c r="C22" s="837"/>
      <c r="D22" s="1067"/>
      <c r="E22" s="429"/>
      <c r="F22" s="322">
        <f>SUM('PO - kultura'!AL20)</f>
        <v>2822</v>
      </c>
      <c r="G22" s="344">
        <f t="shared" si="2"/>
        <v>2822</v>
      </c>
      <c r="H22" s="1088"/>
    </row>
    <row r="23" spans="2:8" x14ac:dyDescent="0.2">
      <c r="B23" s="1089"/>
      <c r="C23" s="122"/>
      <c r="D23" s="1070"/>
      <c r="E23" s="1069"/>
      <c r="F23" s="1072"/>
      <c r="G23" s="1071"/>
      <c r="H23" s="1090"/>
    </row>
    <row r="24" spans="2:8" s="16" customFormat="1" ht="20.100000000000001" customHeight="1" x14ac:dyDescent="0.25">
      <c r="B24" s="232" t="s">
        <v>113</v>
      </c>
      <c r="C24" s="324"/>
      <c r="D24" s="319">
        <f>SUM('PO - kultura'!K19)</f>
        <v>20</v>
      </c>
      <c r="E24" s="429">
        <v>20</v>
      </c>
      <c r="F24" s="322">
        <f>SUM('PO - kultura'!AI19)</f>
        <v>20</v>
      </c>
      <c r="G24" s="344">
        <f t="shared" ref="G24" si="3">F24-D24</f>
        <v>0</v>
      </c>
      <c r="H24" s="317">
        <f t="shared" si="0"/>
        <v>0</v>
      </c>
    </row>
    <row r="25" spans="2:8" s="16" customFormat="1" ht="20.100000000000001" customHeight="1" x14ac:dyDescent="0.25">
      <c r="B25" s="232"/>
      <c r="C25" s="324"/>
      <c r="D25" s="319"/>
      <c r="E25" s="429"/>
      <c r="F25" s="322"/>
      <c r="G25" s="344"/>
      <c r="H25" s="317"/>
    </row>
    <row r="26" spans="2:8" s="16" customFormat="1" ht="20.100000000000001" customHeight="1" x14ac:dyDescent="0.25">
      <c r="B26" s="654" t="s">
        <v>397</v>
      </c>
      <c r="C26" s="324"/>
      <c r="D26" s="841">
        <f>D28</f>
        <v>895</v>
      </c>
      <c r="E26" s="844">
        <f>SUM('PO - kultura'!AA20)</f>
        <v>1074</v>
      </c>
      <c r="F26" s="221">
        <f>SUM('PO - kultura'!AM20)</f>
        <v>865</v>
      </c>
      <c r="G26" s="343">
        <f>G28</f>
        <v>-30</v>
      </c>
      <c r="H26" s="845">
        <f t="shared" si="0"/>
        <v>-3.3519553072625663E-2</v>
      </c>
    </row>
    <row r="27" spans="2:8" s="16" customFormat="1" ht="15" customHeight="1" x14ac:dyDescent="0.25">
      <c r="B27" s="422" t="s">
        <v>16</v>
      </c>
      <c r="C27" s="324"/>
      <c r="D27" s="841"/>
      <c r="E27" s="844"/>
      <c r="F27" s="221"/>
      <c r="G27" s="343"/>
      <c r="H27" s="845"/>
    </row>
    <row r="28" spans="2:8" s="16" customFormat="1" ht="15" customHeight="1" thickBot="1" x14ac:dyDescent="0.25">
      <c r="B28" s="218" t="s">
        <v>487</v>
      </c>
      <c r="C28" s="324"/>
      <c r="D28" s="1091">
        <f>SUM('PO - kultura'!O20)</f>
        <v>895</v>
      </c>
      <c r="E28" s="429">
        <f>SUM('PO - kultura'!AA20)</f>
        <v>1074</v>
      </c>
      <c r="F28" s="322">
        <f>'PO - kultura'!AN20</f>
        <v>865</v>
      </c>
      <c r="G28" s="78">
        <f>F28-D28</f>
        <v>-30</v>
      </c>
      <c r="H28" s="219">
        <f t="shared" si="0"/>
        <v>-3.3519553072625663E-2</v>
      </c>
    </row>
    <row r="29" spans="2:8" s="3" customFormat="1" ht="23.25" customHeight="1" thickBot="1" x14ac:dyDescent="0.3">
      <c r="B29" s="720" t="s">
        <v>15</v>
      </c>
      <c r="C29" s="725">
        <f>SUM(C14:C28)</f>
        <v>130219</v>
      </c>
      <c r="D29" s="725">
        <f>SUM(D12,D26)</f>
        <v>238066</v>
      </c>
      <c r="E29" s="722">
        <f>SUM(E12,E26)</f>
        <v>240515</v>
      </c>
      <c r="F29" s="722">
        <f>SUM(F12,F26)</f>
        <v>259645</v>
      </c>
      <c r="G29" s="721">
        <f>SUM(G12,G26)</f>
        <v>21579</v>
      </c>
      <c r="H29" s="1073">
        <f>F29/D29-1</f>
        <v>9.0642930951920997E-2</v>
      </c>
    </row>
    <row r="30" spans="2:8" s="393" customFormat="1" ht="15" x14ac:dyDescent="0.25">
      <c r="B30" s="130"/>
      <c r="C30" s="130"/>
      <c r="D30" s="78"/>
      <c r="E30" s="78"/>
    </row>
    <row r="31" spans="2:8" ht="15" customHeight="1" x14ac:dyDescent="0.2">
      <c r="B31" s="711"/>
      <c r="C31" s="77"/>
      <c r="D31" s="122"/>
      <c r="E31" s="122"/>
    </row>
    <row r="32" spans="2:8" ht="15.75" x14ac:dyDescent="0.2">
      <c r="B32" s="1303"/>
      <c r="C32" s="1303"/>
      <c r="D32" s="1304"/>
      <c r="E32" s="115"/>
      <c r="F32" s="114"/>
      <c r="G32" s="423"/>
      <c r="H32" s="423"/>
    </row>
    <row r="33" spans="2:8" ht="15" customHeight="1" x14ac:dyDescent="0.25">
      <c r="B33" s="712"/>
      <c r="C33" s="424"/>
      <c r="D33" s="424"/>
      <c r="E33" s="424"/>
      <c r="F33" s="424"/>
      <c r="G33" s="424"/>
      <c r="H33" s="424"/>
    </row>
    <row r="34" spans="2:8" ht="15" customHeight="1" x14ac:dyDescent="0.25">
      <c r="B34" s="713"/>
      <c r="C34" s="490"/>
      <c r="D34" s="491"/>
      <c r="E34" s="491"/>
      <c r="F34" s="491"/>
      <c r="G34" s="491"/>
      <c r="H34" s="491"/>
    </row>
    <row r="35" spans="2:8" ht="15" customHeight="1" x14ac:dyDescent="0.25">
      <c r="B35" s="712"/>
      <c r="C35" s="490"/>
      <c r="D35" s="491"/>
      <c r="E35" s="491"/>
      <c r="F35" s="491"/>
      <c r="G35" s="491"/>
      <c r="H35" s="491"/>
    </row>
    <row r="36" spans="2:8" ht="15" customHeight="1" x14ac:dyDescent="0.25">
      <c r="B36" s="713"/>
      <c r="C36" s="491"/>
      <c r="D36" s="491"/>
      <c r="E36" s="491"/>
      <c r="F36" s="491"/>
      <c r="G36" s="491"/>
      <c r="H36" s="491"/>
    </row>
    <row r="37" spans="2:8" ht="15" customHeight="1" x14ac:dyDescent="0.25">
      <c r="B37" s="712"/>
      <c r="C37" s="712"/>
      <c r="D37" s="712"/>
      <c r="E37" s="712"/>
      <c r="F37" s="712"/>
      <c r="G37" s="712"/>
      <c r="H37" s="712"/>
    </row>
    <row r="38" spans="2:8" ht="15" customHeight="1" x14ac:dyDescent="0.25">
      <c r="B38" s="713"/>
      <c r="C38" s="713"/>
      <c r="D38" s="713"/>
      <c r="E38" s="713"/>
      <c r="F38" s="713"/>
      <c r="G38" s="713"/>
      <c r="H38" s="713"/>
    </row>
    <row r="39" spans="2:8" ht="15" x14ac:dyDescent="0.25">
      <c r="B39" s="713"/>
    </row>
    <row r="40" spans="2:8" ht="15" x14ac:dyDescent="0.25">
      <c r="B40" s="713"/>
    </row>
    <row r="51" spans="8:8" x14ac:dyDescent="0.2">
      <c r="H51" s="51"/>
    </row>
  </sheetData>
  <sheetProtection selectLockedCells="1"/>
  <mergeCells count="8">
    <mergeCell ref="G7:H7"/>
    <mergeCell ref="F8:F9"/>
    <mergeCell ref="B32:D32"/>
    <mergeCell ref="D7:E7"/>
    <mergeCell ref="B8:B9"/>
    <mergeCell ref="D8:D9"/>
    <mergeCell ref="E8:E9"/>
    <mergeCell ref="C8:C9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85" firstPageNumber="100" fitToHeight="9999" orientation="landscape" useFirstPageNumber="1" r:id="rId1"/>
  <headerFooter>
    <oddFooter>&amp;L&amp;"Arial,Kurzíva"Zastupitelstvo Olomouckého kraje 11.12.2023
2.1. - Rozpočet Olomouckého kraje na rok 2024 - návrh rozpočtu
Příloha č. 3c): Příspěvkové organizace zřizované&amp;R&amp;"-,Kurzíva"Strana &amp;P (Celkem 216)</oddFooter>
  </headerFooter>
  <rowBreaks count="1" manualBreakCount="1">
    <brk id="40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2:CC46"/>
  <sheetViews>
    <sheetView showGridLines="0" view="pageBreakPreview" zoomScale="95" zoomScaleNormal="90" zoomScaleSheetLayoutView="95" workbookViewId="0">
      <selection activeCell="AF16" sqref="AF16"/>
    </sheetView>
  </sheetViews>
  <sheetFormatPr defaultColWidth="9.140625" defaultRowHeight="12.75" x14ac:dyDescent="0.2"/>
  <cols>
    <col min="1" max="1" width="2.7109375" style="13" customWidth="1"/>
    <col min="2" max="2" width="16.7109375" style="13" customWidth="1"/>
    <col min="3" max="3" width="5.5703125" style="13" customWidth="1"/>
    <col min="4" max="4" width="47.7109375" style="13" customWidth="1"/>
    <col min="5" max="5" width="12.7109375" style="118" customWidth="1"/>
    <col min="6" max="13" width="10.7109375" style="118" customWidth="1"/>
    <col min="14" max="14" width="11.140625" style="118" customWidth="1"/>
    <col min="15" max="16" width="12.7109375" style="425" customWidth="1"/>
    <col min="17" max="17" width="12.42578125" style="118" hidden="1" customWidth="1"/>
    <col min="18" max="18" width="8.7109375" style="118" hidden="1" customWidth="1"/>
    <col min="19" max="20" width="9" style="118" hidden="1" customWidth="1"/>
    <col min="21" max="21" width="9.42578125" style="118" hidden="1" customWidth="1"/>
    <col min="22" max="25" width="9" style="118" hidden="1" customWidth="1"/>
    <col min="26" max="26" width="8.7109375" style="118" hidden="1" customWidth="1"/>
    <col min="27" max="28" width="12.7109375" style="425" hidden="1" customWidth="1"/>
    <col min="29" max="29" width="12.7109375" style="118" customWidth="1"/>
    <col min="30" max="30" width="10.7109375" style="118" customWidth="1"/>
    <col min="31" max="31" width="12.5703125" style="118" customWidth="1"/>
    <col min="32" max="38" width="10.7109375" style="118" customWidth="1"/>
    <col min="39" max="39" width="12.7109375" style="425" customWidth="1"/>
    <col min="40" max="40" width="11.42578125" style="425" customWidth="1"/>
    <col min="41" max="81" width="9.140625" style="393"/>
    <col min="82" max="16384" width="9.140625" style="13"/>
  </cols>
  <sheetData>
    <row r="2" spans="2:81" ht="21.75" x14ac:dyDescent="0.3">
      <c r="D2" s="113" t="s">
        <v>6</v>
      </c>
      <c r="E2" s="42"/>
      <c r="F2" s="42"/>
      <c r="G2" s="42"/>
      <c r="I2" s="43"/>
      <c r="J2" s="43"/>
      <c r="K2" s="43"/>
      <c r="L2" s="43"/>
      <c r="M2" s="43"/>
      <c r="N2" s="43"/>
      <c r="O2" s="112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112"/>
      <c r="AB2" s="44"/>
      <c r="AC2" s="44"/>
      <c r="AD2" s="44"/>
      <c r="AE2" s="44"/>
      <c r="AF2" s="44"/>
      <c r="AG2" s="44"/>
      <c r="AH2" s="44"/>
      <c r="AI2" s="44"/>
      <c r="AJ2" s="44"/>
      <c r="AL2" s="44"/>
      <c r="AM2" s="112"/>
      <c r="AN2" s="44" t="s">
        <v>493</v>
      </c>
    </row>
    <row r="3" spans="2:81" ht="15.75" x14ac:dyDescent="0.25">
      <c r="D3" s="46"/>
      <c r="E3" s="46"/>
      <c r="F3" s="4"/>
      <c r="G3" s="138"/>
      <c r="H3" s="138"/>
      <c r="I3" s="138"/>
      <c r="J3" s="143"/>
      <c r="K3" s="143"/>
      <c r="L3" s="143"/>
      <c r="M3" s="143"/>
      <c r="N3" s="143"/>
      <c r="O3" s="142"/>
      <c r="P3" s="142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42"/>
      <c r="AB3" s="142"/>
      <c r="AC3" s="137"/>
      <c r="AD3" s="137"/>
      <c r="AE3" s="137"/>
      <c r="AF3" s="137"/>
      <c r="AG3" s="137"/>
      <c r="AH3" s="137"/>
      <c r="AI3" s="142"/>
      <c r="AJ3" s="142"/>
      <c r="AK3" s="142"/>
      <c r="AL3" s="142"/>
      <c r="AM3" s="142"/>
      <c r="AN3" s="142"/>
    </row>
    <row r="4" spans="2:81" ht="15.75" x14ac:dyDescent="0.25">
      <c r="D4" s="22" t="s">
        <v>540</v>
      </c>
      <c r="F4" s="4"/>
      <c r="G4" s="139"/>
      <c r="H4" s="139"/>
      <c r="I4" s="391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9"/>
      <c r="AD4" s="139"/>
      <c r="AE4" s="139"/>
      <c r="AF4" s="139"/>
      <c r="AG4" s="1306"/>
      <c r="AH4" s="1306"/>
      <c r="AI4" s="139"/>
      <c r="AJ4" s="139"/>
      <c r="AK4" s="137"/>
      <c r="AL4" s="137"/>
      <c r="AM4" s="137"/>
      <c r="AN4" s="137"/>
    </row>
    <row r="5" spans="2:81" ht="15.75" x14ac:dyDescent="0.25">
      <c r="D5" s="22" t="s">
        <v>82</v>
      </c>
      <c r="F5" s="4"/>
      <c r="G5" s="139"/>
      <c r="H5" s="139"/>
      <c r="I5" s="141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391"/>
      <c r="AD5" s="139"/>
      <c r="AE5" s="139"/>
      <c r="AF5" s="139"/>
      <c r="AG5" s="1306"/>
      <c r="AH5" s="1306"/>
      <c r="AI5" s="139"/>
      <c r="AJ5" s="139"/>
      <c r="AK5" s="137"/>
      <c r="AL5" s="137"/>
      <c r="AM5" s="137"/>
      <c r="AN5" s="137"/>
    </row>
    <row r="6" spans="2:81" ht="16.5" customHeight="1" thickBot="1" x14ac:dyDescent="0.3">
      <c r="B6" s="51"/>
      <c r="C6" s="51"/>
      <c r="D6" s="51"/>
      <c r="E6" s="52"/>
      <c r="F6" s="140"/>
      <c r="G6" s="140"/>
      <c r="H6" s="140"/>
      <c r="I6" s="140"/>
      <c r="J6" s="137"/>
      <c r="K6" s="137"/>
      <c r="L6" s="137"/>
      <c r="M6" s="137"/>
      <c r="N6" s="137"/>
      <c r="O6" s="109"/>
      <c r="P6" s="10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09"/>
      <c r="AB6" s="109"/>
      <c r="AC6" s="1307"/>
      <c r="AD6" s="1308"/>
      <c r="AE6" s="942"/>
      <c r="AF6" s="942"/>
      <c r="AG6" s="1306"/>
      <c r="AH6" s="1306"/>
      <c r="AI6" s="138"/>
      <c r="AJ6" s="138"/>
      <c r="AK6" s="137"/>
      <c r="AL6" s="52"/>
      <c r="AM6" s="109"/>
      <c r="AN6" s="109" t="s">
        <v>17</v>
      </c>
    </row>
    <row r="7" spans="2:81" ht="16.5" thickBot="1" x14ac:dyDescent="0.3">
      <c r="B7" s="53"/>
      <c r="C7" s="54"/>
      <c r="D7" s="53"/>
      <c r="E7" s="1309" t="s">
        <v>574</v>
      </c>
      <c r="F7" s="1310"/>
      <c r="G7" s="1310"/>
      <c r="H7" s="1310"/>
      <c r="I7" s="1310"/>
      <c r="J7" s="1312"/>
      <c r="K7" s="1312"/>
      <c r="L7" s="1312"/>
      <c r="M7" s="1312"/>
      <c r="N7" s="1312"/>
      <c r="O7" s="1311"/>
      <c r="P7" s="1234"/>
      <c r="Q7" s="1309" t="s">
        <v>580</v>
      </c>
      <c r="R7" s="1310"/>
      <c r="S7" s="1310"/>
      <c r="T7" s="1310"/>
      <c r="U7" s="1310"/>
      <c r="V7" s="1310"/>
      <c r="W7" s="1310"/>
      <c r="X7" s="1310"/>
      <c r="Y7" s="1310"/>
      <c r="Z7" s="1310"/>
      <c r="AA7" s="1310"/>
      <c r="AB7" s="1310"/>
      <c r="AC7" s="1309" t="s">
        <v>576</v>
      </c>
      <c r="AD7" s="1310"/>
      <c r="AE7" s="1310"/>
      <c r="AF7" s="1310"/>
      <c r="AG7" s="1310"/>
      <c r="AH7" s="1310"/>
      <c r="AI7" s="1310"/>
      <c r="AJ7" s="1310"/>
      <c r="AK7" s="1310"/>
      <c r="AL7" s="1310"/>
      <c r="AM7" s="1311"/>
      <c r="AN7" s="1234"/>
    </row>
    <row r="8" spans="2:81" ht="18" customHeight="1" thickBot="1" x14ac:dyDescent="0.25">
      <c r="B8" s="1291" t="s">
        <v>19</v>
      </c>
      <c r="C8" s="1316"/>
      <c r="D8" s="1005" t="s">
        <v>20</v>
      </c>
      <c r="E8" s="179"/>
      <c r="F8" s="176" t="s">
        <v>22</v>
      </c>
      <c r="G8" s="176"/>
      <c r="H8" s="176"/>
      <c r="I8" s="176"/>
      <c r="J8" s="176"/>
      <c r="K8" s="176"/>
      <c r="L8" s="176"/>
      <c r="M8" s="176"/>
      <c r="N8" s="188"/>
      <c r="O8" s="656"/>
      <c r="P8" s="787" t="s">
        <v>22</v>
      </c>
      <c r="Q8" s="784"/>
      <c r="R8" s="176" t="s">
        <v>22</v>
      </c>
      <c r="S8" s="176"/>
      <c r="T8" s="176"/>
      <c r="U8" s="176"/>
      <c r="V8" s="176"/>
      <c r="W8" s="176"/>
      <c r="X8" s="176"/>
      <c r="Y8" s="176"/>
      <c r="Z8" s="188"/>
      <c r="AA8" s="656"/>
      <c r="AB8" s="657" t="s">
        <v>22</v>
      </c>
      <c r="AC8" s="1002"/>
      <c r="AD8" s="657" t="s">
        <v>22</v>
      </c>
      <c r="AE8" s="657"/>
      <c r="AF8" s="657"/>
      <c r="AG8" s="657"/>
      <c r="AH8" s="657"/>
      <c r="AI8" s="657"/>
      <c r="AJ8" s="657"/>
      <c r="AK8" s="657"/>
      <c r="AL8" s="658"/>
      <c r="AM8" s="656"/>
      <c r="AN8" s="1087"/>
    </row>
    <row r="9" spans="2:81" ht="60" customHeight="1" x14ac:dyDescent="0.2">
      <c r="B9" s="55"/>
      <c r="C9" s="126"/>
      <c r="D9" s="55"/>
      <c r="E9" s="180" t="s">
        <v>21</v>
      </c>
      <c r="F9" s="182" t="s">
        <v>23</v>
      </c>
      <c r="G9" s="192" t="s">
        <v>24</v>
      </c>
      <c r="H9" s="337" t="s">
        <v>26</v>
      </c>
      <c r="I9" s="498" t="s">
        <v>27</v>
      </c>
      <c r="J9" s="192" t="s">
        <v>25</v>
      </c>
      <c r="K9" s="192" t="s">
        <v>97</v>
      </c>
      <c r="L9" s="182" t="s">
        <v>578</v>
      </c>
      <c r="M9" s="337" t="s">
        <v>579</v>
      </c>
      <c r="N9" s="187" t="s">
        <v>572</v>
      </c>
      <c r="O9" s="189" t="s">
        <v>400</v>
      </c>
      <c r="P9" s="786" t="s">
        <v>402</v>
      </c>
      <c r="Q9" s="785" t="s">
        <v>21</v>
      </c>
      <c r="R9" s="182" t="s">
        <v>23</v>
      </c>
      <c r="S9" s="192" t="s">
        <v>24</v>
      </c>
      <c r="T9" s="337" t="s">
        <v>26</v>
      </c>
      <c r="U9" s="498" t="s">
        <v>27</v>
      </c>
      <c r="V9" s="192" t="s">
        <v>25</v>
      </c>
      <c r="W9" s="192" t="s">
        <v>97</v>
      </c>
      <c r="X9" s="182" t="s">
        <v>578</v>
      </c>
      <c r="Y9" s="337" t="s">
        <v>579</v>
      </c>
      <c r="Z9" s="187" t="s">
        <v>572</v>
      </c>
      <c r="AA9" s="189" t="s">
        <v>400</v>
      </c>
      <c r="AB9" s="1008" t="s">
        <v>402</v>
      </c>
      <c r="AC9" s="180" t="s">
        <v>21</v>
      </c>
      <c r="AD9" s="182" t="s">
        <v>23</v>
      </c>
      <c r="AE9" s="192" t="s">
        <v>24</v>
      </c>
      <c r="AF9" s="337" t="s">
        <v>26</v>
      </c>
      <c r="AG9" s="498" t="s">
        <v>27</v>
      </c>
      <c r="AH9" s="192" t="s">
        <v>25</v>
      </c>
      <c r="AI9" s="192" t="s">
        <v>97</v>
      </c>
      <c r="AJ9" s="182" t="s">
        <v>578</v>
      </c>
      <c r="AK9" s="337" t="s">
        <v>579</v>
      </c>
      <c r="AL9" s="187" t="s">
        <v>572</v>
      </c>
      <c r="AM9" s="189" t="s">
        <v>400</v>
      </c>
      <c r="AN9" s="428" t="s">
        <v>402</v>
      </c>
    </row>
    <row r="10" spans="2:81" ht="13.5" customHeight="1" thickBot="1" x14ac:dyDescent="0.25">
      <c r="B10" s="742" t="s">
        <v>28</v>
      </c>
      <c r="C10" s="57" t="s">
        <v>29</v>
      </c>
      <c r="D10" s="58"/>
      <c r="E10" s="105"/>
      <c r="F10" s="191" t="s">
        <v>103</v>
      </c>
      <c r="G10" s="60" t="s">
        <v>104</v>
      </c>
      <c r="H10" s="81" t="s">
        <v>105</v>
      </c>
      <c r="I10" s="499" t="s">
        <v>107</v>
      </c>
      <c r="J10" s="81" t="s">
        <v>106</v>
      </c>
      <c r="K10" s="81" t="s">
        <v>112</v>
      </c>
      <c r="L10" s="81" t="s">
        <v>558</v>
      </c>
      <c r="M10" s="81" t="s">
        <v>559</v>
      </c>
      <c r="N10" s="27" t="s">
        <v>573</v>
      </c>
      <c r="O10" s="190"/>
      <c r="P10" s="105" t="s">
        <v>403</v>
      </c>
      <c r="Q10" s="193"/>
      <c r="R10" s="191" t="s">
        <v>103</v>
      </c>
      <c r="S10" s="60" t="s">
        <v>104</v>
      </c>
      <c r="T10" s="81" t="s">
        <v>105</v>
      </c>
      <c r="U10" s="499" t="s">
        <v>107</v>
      </c>
      <c r="V10" s="81" t="s">
        <v>106</v>
      </c>
      <c r="W10" s="81" t="s">
        <v>112</v>
      </c>
      <c r="X10" s="81" t="s">
        <v>558</v>
      </c>
      <c r="Y10" s="81" t="s">
        <v>559</v>
      </c>
      <c r="Z10" s="27" t="s">
        <v>573</v>
      </c>
      <c r="AA10" s="190"/>
      <c r="AB10" s="59" t="s">
        <v>403</v>
      </c>
      <c r="AC10" s="186"/>
      <c r="AD10" s="191" t="s">
        <v>103</v>
      </c>
      <c r="AE10" s="60" t="s">
        <v>104</v>
      </c>
      <c r="AF10" s="81" t="s">
        <v>105</v>
      </c>
      <c r="AG10" s="499" t="s">
        <v>107</v>
      </c>
      <c r="AH10" s="81" t="s">
        <v>106</v>
      </c>
      <c r="AI10" s="81" t="s">
        <v>112</v>
      </c>
      <c r="AJ10" s="81" t="s">
        <v>558</v>
      </c>
      <c r="AK10" s="81" t="s">
        <v>559</v>
      </c>
      <c r="AL10" s="27" t="s">
        <v>573</v>
      </c>
      <c r="AM10" s="190"/>
      <c r="AN10" s="61" t="s">
        <v>403</v>
      </c>
    </row>
    <row r="11" spans="2:81" ht="15.75" customHeight="1" thickBot="1" x14ac:dyDescent="0.25">
      <c r="B11" s="700">
        <v>5331</v>
      </c>
      <c r="C11" s="103"/>
      <c r="D11" s="102"/>
      <c r="E11" s="1186" t="s">
        <v>33</v>
      </c>
      <c r="F11" s="1187"/>
      <c r="G11" s="1187"/>
      <c r="H11" s="1187"/>
      <c r="I11" s="1187"/>
      <c r="J11" s="1187"/>
      <c r="K11" s="1187"/>
      <c r="L11" s="1187"/>
      <c r="M11" s="1187"/>
      <c r="N11" s="1317"/>
      <c r="O11" s="1003"/>
      <c r="P11" s="1004"/>
      <c r="Q11" s="1187" t="s">
        <v>33</v>
      </c>
      <c r="R11" s="1187"/>
      <c r="S11" s="1187"/>
      <c r="T11" s="1187"/>
      <c r="U11" s="1187"/>
      <c r="V11" s="1187"/>
      <c r="W11" s="1187"/>
      <c r="X11" s="1187"/>
      <c r="Y11" s="1187"/>
      <c r="Z11" s="1317"/>
      <c r="AA11" s="1003"/>
      <c r="AB11" s="1003"/>
      <c r="AC11" s="1186" t="s">
        <v>33</v>
      </c>
      <c r="AD11" s="1187"/>
      <c r="AE11" s="1187"/>
      <c r="AF11" s="1187"/>
      <c r="AG11" s="1187"/>
      <c r="AH11" s="1187"/>
      <c r="AI11" s="1187"/>
      <c r="AJ11" s="1187"/>
      <c r="AK11" s="1187"/>
      <c r="AL11" s="1317"/>
      <c r="AM11" s="1313" t="s">
        <v>401</v>
      </c>
      <c r="AN11" s="1193"/>
    </row>
    <row r="12" spans="2:81" s="26" customFormat="1" ht="30" customHeight="1" thickBot="1" x14ac:dyDescent="0.25">
      <c r="B12" s="227" t="s">
        <v>461</v>
      </c>
      <c r="C12" s="228" t="s">
        <v>68</v>
      </c>
      <c r="D12" s="1019" t="s">
        <v>67</v>
      </c>
      <c r="E12" s="462">
        <f t="shared" ref="E12:E19" si="0">SUM(F12:N12)</f>
        <v>72299</v>
      </c>
      <c r="F12" s="480">
        <v>7584</v>
      </c>
      <c r="G12" s="482">
        <v>51602</v>
      </c>
      <c r="H12" s="482">
        <v>2195</v>
      </c>
      <c r="I12" s="482">
        <v>3565</v>
      </c>
      <c r="J12" s="482">
        <v>1970</v>
      </c>
      <c r="K12" s="482">
        <v>0</v>
      </c>
      <c r="L12" s="482">
        <v>1958</v>
      </c>
      <c r="M12" s="482">
        <v>3425</v>
      </c>
      <c r="N12" s="503">
        <v>0</v>
      </c>
      <c r="O12" s="655">
        <v>0</v>
      </c>
      <c r="P12" s="790">
        <v>0</v>
      </c>
      <c r="Q12" s="788">
        <f t="shared" ref="Q12:Q15" si="1">SUM(R12:Z12)</f>
        <v>72479</v>
      </c>
      <c r="R12" s="501">
        <v>7584</v>
      </c>
      <c r="S12" s="502">
        <v>51602</v>
      </c>
      <c r="T12" s="899">
        <v>2195</v>
      </c>
      <c r="U12" s="899">
        <v>3745</v>
      </c>
      <c r="V12" s="899">
        <v>1970</v>
      </c>
      <c r="W12" s="482">
        <v>0</v>
      </c>
      <c r="X12" s="482">
        <v>1958</v>
      </c>
      <c r="Y12" s="482">
        <v>3425</v>
      </c>
      <c r="Z12" s="503">
        <v>0</v>
      </c>
      <c r="AA12" s="655">
        <v>0</v>
      </c>
      <c r="AB12" s="803">
        <v>0</v>
      </c>
      <c r="AC12" s="462">
        <f>SUM(AD12:AL12)</f>
        <v>77494</v>
      </c>
      <c r="AD12" s="455">
        <v>7584</v>
      </c>
      <c r="AE12" s="962">
        <v>55814</v>
      </c>
      <c r="AF12" s="962">
        <v>3090</v>
      </c>
      <c r="AG12" s="899">
        <v>4339</v>
      </c>
      <c r="AH12" s="899">
        <v>2267</v>
      </c>
      <c r="AI12" s="899">
        <v>0</v>
      </c>
      <c r="AJ12" s="899">
        <v>1300</v>
      </c>
      <c r="AK12" s="899">
        <v>3100</v>
      </c>
      <c r="AL12" s="503">
        <v>0</v>
      </c>
      <c r="AM12" s="655">
        <v>0</v>
      </c>
      <c r="AN12" s="887">
        <v>0</v>
      </c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</row>
    <row r="13" spans="2:81" s="135" customFormat="1" ht="30" customHeight="1" thickBot="1" x14ac:dyDescent="0.25">
      <c r="B13" s="227" t="s">
        <v>462</v>
      </c>
      <c r="C13" s="228" t="s">
        <v>65</v>
      </c>
      <c r="D13" s="1020" t="s">
        <v>66</v>
      </c>
      <c r="E13" s="239">
        <f t="shared" si="0"/>
        <v>56342</v>
      </c>
      <c r="F13" s="512">
        <v>4285</v>
      </c>
      <c r="G13" s="513">
        <v>37908</v>
      </c>
      <c r="H13" s="513">
        <v>7101</v>
      </c>
      <c r="I13" s="513">
        <v>0</v>
      </c>
      <c r="J13" s="513">
        <v>0</v>
      </c>
      <c r="K13" s="513">
        <v>0</v>
      </c>
      <c r="L13" s="513">
        <v>5035</v>
      </c>
      <c r="M13" s="513">
        <v>2013</v>
      </c>
      <c r="N13" s="516">
        <v>0</v>
      </c>
      <c r="O13" s="494">
        <f t="shared" ref="O13:O17" si="2">P13</f>
        <v>350</v>
      </c>
      <c r="P13" s="791">
        <v>350</v>
      </c>
      <c r="Q13" s="789">
        <f t="shared" si="1"/>
        <v>57564</v>
      </c>
      <c r="R13" s="504">
        <v>4285</v>
      </c>
      <c r="S13" s="505">
        <v>37908</v>
      </c>
      <c r="T13" s="900">
        <v>7101</v>
      </c>
      <c r="U13" s="900">
        <v>1222</v>
      </c>
      <c r="V13" s="900">
        <v>0</v>
      </c>
      <c r="W13" s="445">
        <v>0</v>
      </c>
      <c r="X13" s="445">
        <v>5035</v>
      </c>
      <c r="Y13" s="445">
        <v>2013</v>
      </c>
      <c r="Z13" s="506">
        <v>0</v>
      </c>
      <c r="AA13" s="494">
        <f t="shared" ref="AA13:AA19" si="3">AB13</f>
        <v>350</v>
      </c>
      <c r="AB13" s="512">
        <v>350</v>
      </c>
      <c r="AC13" s="239">
        <f t="shared" ref="AC13:AC16" si="4">SUM(AD13:AL13)</f>
        <v>65086</v>
      </c>
      <c r="AD13" s="716">
        <v>8065</v>
      </c>
      <c r="AE13" s="973">
        <v>44259</v>
      </c>
      <c r="AF13" s="973">
        <v>8312</v>
      </c>
      <c r="AG13" s="974">
        <v>350</v>
      </c>
      <c r="AH13" s="974">
        <v>0</v>
      </c>
      <c r="AI13" s="974">
        <v>0</v>
      </c>
      <c r="AJ13" s="974">
        <v>2300</v>
      </c>
      <c r="AK13" s="974">
        <v>1800</v>
      </c>
      <c r="AL13" s="516">
        <v>0</v>
      </c>
      <c r="AM13" s="494">
        <f t="shared" ref="AM13:AM16" si="5">AN13</f>
        <v>300</v>
      </c>
      <c r="AN13" s="888">
        <v>300</v>
      </c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</row>
    <row r="14" spans="2:81" s="135" customFormat="1" ht="30" customHeight="1" thickBot="1" x14ac:dyDescent="0.25">
      <c r="B14" s="227" t="s">
        <v>463</v>
      </c>
      <c r="C14" s="228" t="s">
        <v>65</v>
      </c>
      <c r="D14" s="1020" t="s">
        <v>384</v>
      </c>
      <c r="E14" s="239">
        <f t="shared" si="0"/>
        <v>11822</v>
      </c>
      <c r="F14" s="512">
        <v>1280</v>
      </c>
      <c r="G14" s="513">
        <v>8003</v>
      </c>
      <c r="H14" s="513">
        <v>894</v>
      </c>
      <c r="I14" s="513">
        <v>0</v>
      </c>
      <c r="J14" s="513">
        <v>0</v>
      </c>
      <c r="K14" s="513">
        <v>0</v>
      </c>
      <c r="L14" s="513">
        <v>701</v>
      </c>
      <c r="M14" s="513">
        <v>944</v>
      </c>
      <c r="N14" s="516">
        <v>0</v>
      </c>
      <c r="O14" s="494">
        <f t="shared" si="2"/>
        <v>45</v>
      </c>
      <c r="P14" s="791">
        <v>45</v>
      </c>
      <c r="Q14" s="789">
        <f>SUM(R14:Z14)</f>
        <v>12246</v>
      </c>
      <c r="R14" s="504">
        <v>1376</v>
      </c>
      <c r="S14" s="505">
        <v>8003</v>
      </c>
      <c r="T14" s="900">
        <v>894</v>
      </c>
      <c r="U14" s="900">
        <v>328</v>
      </c>
      <c r="V14" s="900">
        <v>0</v>
      </c>
      <c r="W14" s="445">
        <v>0</v>
      </c>
      <c r="X14" s="445">
        <v>701</v>
      </c>
      <c r="Y14" s="445">
        <v>944</v>
      </c>
      <c r="Z14" s="506">
        <v>0</v>
      </c>
      <c r="AA14" s="494">
        <f t="shared" si="3"/>
        <v>195</v>
      </c>
      <c r="AB14" s="512">
        <v>195</v>
      </c>
      <c r="AC14" s="239">
        <f t="shared" si="4"/>
        <v>13310</v>
      </c>
      <c r="AD14" s="716">
        <v>1500</v>
      </c>
      <c r="AE14" s="973">
        <v>8707</v>
      </c>
      <c r="AF14" s="973">
        <v>964</v>
      </c>
      <c r="AG14" s="974">
        <v>760</v>
      </c>
      <c r="AH14" s="974">
        <v>0</v>
      </c>
      <c r="AI14" s="974">
        <v>0</v>
      </c>
      <c r="AJ14" s="974">
        <v>450</v>
      </c>
      <c r="AK14" s="974">
        <v>860</v>
      </c>
      <c r="AL14" s="516">
        <v>69</v>
      </c>
      <c r="AM14" s="494">
        <f t="shared" si="5"/>
        <v>45</v>
      </c>
      <c r="AN14" s="888">
        <v>45</v>
      </c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</row>
    <row r="15" spans="2:81" s="135" customFormat="1" ht="30" customHeight="1" thickBot="1" x14ac:dyDescent="0.25">
      <c r="B15" s="227" t="s">
        <v>464</v>
      </c>
      <c r="C15" s="228" t="s">
        <v>65</v>
      </c>
      <c r="D15" s="1020" t="s">
        <v>385</v>
      </c>
      <c r="E15" s="239">
        <f t="shared" si="0"/>
        <v>22213</v>
      </c>
      <c r="F15" s="512">
        <v>2549</v>
      </c>
      <c r="G15" s="513">
        <v>16639</v>
      </c>
      <c r="H15" s="513">
        <v>1634</v>
      </c>
      <c r="I15" s="513">
        <v>0</v>
      </c>
      <c r="J15" s="513">
        <v>0</v>
      </c>
      <c r="K15" s="513">
        <v>0</v>
      </c>
      <c r="L15" s="513">
        <v>801</v>
      </c>
      <c r="M15" s="513">
        <v>590</v>
      </c>
      <c r="N15" s="516">
        <v>0</v>
      </c>
      <c r="O15" s="494">
        <f t="shared" si="2"/>
        <v>150</v>
      </c>
      <c r="P15" s="791">
        <v>150</v>
      </c>
      <c r="Q15" s="789">
        <f t="shared" si="1"/>
        <v>22471</v>
      </c>
      <c r="R15" s="504">
        <v>2549</v>
      </c>
      <c r="S15" s="505">
        <v>16639</v>
      </c>
      <c r="T15" s="900">
        <v>1634</v>
      </c>
      <c r="U15" s="900">
        <v>258</v>
      </c>
      <c r="V15" s="900">
        <v>0</v>
      </c>
      <c r="W15" s="445">
        <v>0</v>
      </c>
      <c r="X15" s="445">
        <v>801</v>
      </c>
      <c r="Y15" s="445">
        <v>590</v>
      </c>
      <c r="Z15" s="506">
        <v>0</v>
      </c>
      <c r="AA15" s="494">
        <f t="shared" si="3"/>
        <v>150</v>
      </c>
      <c r="AB15" s="512">
        <v>150</v>
      </c>
      <c r="AC15" s="239">
        <f t="shared" si="4"/>
        <v>24519</v>
      </c>
      <c r="AD15" s="716">
        <v>4434</v>
      </c>
      <c r="AE15" s="973">
        <v>16972</v>
      </c>
      <c r="AF15" s="973">
        <v>1683</v>
      </c>
      <c r="AG15" s="974">
        <v>100</v>
      </c>
      <c r="AH15" s="974">
        <v>0</v>
      </c>
      <c r="AI15" s="974">
        <v>0</v>
      </c>
      <c r="AJ15" s="974">
        <v>630</v>
      </c>
      <c r="AK15" s="974">
        <v>400</v>
      </c>
      <c r="AL15" s="516">
        <v>300</v>
      </c>
      <c r="AM15" s="494">
        <f t="shared" si="5"/>
        <v>150</v>
      </c>
      <c r="AN15" s="888">
        <v>150</v>
      </c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</row>
    <row r="16" spans="2:81" s="135" customFormat="1" ht="30" customHeight="1" thickBot="1" x14ac:dyDescent="0.25">
      <c r="B16" s="227" t="s">
        <v>465</v>
      </c>
      <c r="C16" s="228" t="s">
        <v>65</v>
      </c>
      <c r="D16" s="1020" t="s">
        <v>386</v>
      </c>
      <c r="E16" s="239">
        <f t="shared" si="0"/>
        <v>34115</v>
      </c>
      <c r="F16" s="512">
        <v>1400</v>
      </c>
      <c r="G16" s="513">
        <v>27993</v>
      </c>
      <c r="H16" s="513">
        <v>1509</v>
      </c>
      <c r="I16" s="513">
        <v>0</v>
      </c>
      <c r="J16" s="513">
        <v>0</v>
      </c>
      <c r="K16" s="513">
        <v>0</v>
      </c>
      <c r="L16" s="513">
        <v>1533</v>
      </c>
      <c r="M16" s="513">
        <v>1680</v>
      </c>
      <c r="N16" s="516">
        <v>0</v>
      </c>
      <c r="O16" s="494">
        <f t="shared" si="2"/>
        <v>300</v>
      </c>
      <c r="P16" s="791">
        <v>300</v>
      </c>
      <c r="Q16" s="789">
        <f>SUM(R16:Z16)</f>
        <v>34115</v>
      </c>
      <c r="R16" s="504">
        <v>1400</v>
      </c>
      <c r="S16" s="505">
        <v>27993</v>
      </c>
      <c r="T16" s="900">
        <v>1509</v>
      </c>
      <c r="U16" s="900">
        <v>0</v>
      </c>
      <c r="V16" s="900">
        <v>0</v>
      </c>
      <c r="W16" s="445">
        <v>0</v>
      </c>
      <c r="X16" s="445">
        <v>1533</v>
      </c>
      <c r="Y16" s="445">
        <v>1680</v>
      </c>
      <c r="Z16" s="506">
        <v>0</v>
      </c>
      <c r="AA16" s="494">
        <f t="shared" si="3"/>
        <v>300</v>
      </c>
      <c r="AB16" s="512">
        <v>300</v>
      </c>
      <c r="AC16" s="239">
        <f t="shared" si="4"/>
        <v>38069</v>
      </c>
      <c r="AD16" s="716">
        <v>1431</v>
      </c>
      <c r="AE16" s="973">
        <v>30303</v>
      </c>
      <c r="AF16" s="973">
        <v>3721</v>
      </c>
      <c r="AG16" s="974">
        <v>0</v>
      </c>
      <c r="AH16" s="974">
        <v>0</v>
      </c>
      <c r="AI16" s="974">
        <v>0</v>
      </c>
      <c r="AJ16" s="974">
        <v>900</v>
      </c>
      <c r="AK16" s="974">
        <v>1350</v>
      </c>
      <c r="AL16" s="516">
        <v>364</v>
      </c>
      <c r="AM16" s="494">
        <f t="shared" si="5"/>
        <v>250</v>
      </c>
      <c r="AN16" s="888">
        <v>250</v>
      </c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</row>
    <row r="17" spans="2:81" s="135" customFormat="1" ht="30" customHeight="1" thickBot="1" x14ac:dyDescent="0.25">
      <c r="B17" s="227" t="s">
        <v>466</v>
      </c>
      <c r="C17" s="228" t="s">
        <v>65</v>
      </c>
      <c r="D17" s="1020" t="s">
        <v>387</v>
      </c>
      <c r="E17" s="239">
        <f t="shared" si="0"/>
        <v>32525</v>
      </c>
      <c r="F17" s="512">
        <v>4174</v>
      </c>
      <c r="G17" s="513">
        <v>25097</v>
      </c>
      <c r="H17" s="513">
        <v>1278</v>
      </c>
      <c r="I17" s="513">
        <v>0</v>
      </c>
      <c r="J17" s="513">
        <v>0</v>
      </c>
      <c r="K17" s="513">
        <v>30</v>
      </c>
      <c r="L17" s="513">
        <v>1017</v>
      </c>
      <c r="M17" s="513">
        <v>929</v>
      </c>
      <c r="N17" s="516">
        <v>0</v>
      </c>
      <c r="O17" s="494">
        <f t="shared" si="2"/>
        <v>50</v>
      </c>
      <c r="P17" s="791">
        <v>50</v>
      </c>
      <c r="Q17" s="789">
        <f t="shared" ref="Q17:Q19" si="6">SUM(R17:Z17)</f>
        <v>32711</v>
      </c>
      <c r="R17" s="504">
        <v>4174</v>
      </c>
      <c r="S17" s="505">
        <v>25097</v>
      </c>
      <c r="T17" s="900">
        <v>1278</v>
      </c>
      <c r="U17" s="900">
        <v>186</v>
      </c>
      <c r="V17" s="900">
        <v>0</v>
      </c>
      <c r="W17" s="445">
        <v>30</v>
      </c>
      <c r="X17" s="445">
        <v>1017</v>
      </c>
      <c r="Y17" s="445">
        <v>929</v>
      </c>
      <c r="Z17" s="506">
        <v>0</v>
      </c>
      <c r="AA17" s="494">
        <f t="shared" si="3"/>
        <v>79</v>
      </c>
      <c r="AB17" s="512">
        <v>79</v>
      </c>
      <c r="AC17" s="239">
        <f>SUM(AD17:AL17)</f>
        <v>32548</v>
      </c>
      <c r="AD17" s="716">
        <v>2235</v>
      </c>
      <c r="AE17" s="973">
        <v>25472</v>
      </c>
      <c r="AF17" s="973">
        <v>1154</v>
      </c>
      <c r="AG17" s="974">
        <v>178</v>
      </c>
      <c r="AH17" s="974">
        <v>0</v>
      </c>
      <c r="AI17" s="974">
        <v>30</v>
      </c>
      <c r="AJ17" s="974">
        <v>600</v>
      </c>
      <c r="AK17" s="974">
        <v>840</v>
      </c>
      <c r="AL17" s="516">
        <v>2039</v>
      </c>
      <c r="AM17" s="494">
        <f>AN17</f>
        <v>120</v>
      </c>
      <c r="AN17" s="888">
        <v>120</v>
      </c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</row>
    <row r="18" spans="2:81" s="135" customFormat="1" ht="30" customHeight="1" thickBot="1" x14ac:dyDescent="0.25">
      <c r="B18" s="227" t="s">
        <v>467</v>
      </c>
      <c r="C18" s="228" t="s">
        <v>65</v>
      </c>
      <c r="D18" s="1020" t="s">
        <v>388</v>
      </c>
      <c r="E18" s="239">
        <f t="shared" si="0"/>
        <v>7835</v>
      </c>
      <c r="F18" s="514">
        <v>90</v>
      </c>
      <c r="G18" s="515">
        <v>3136</v>
      </c>
      <c r="H18" s="515">
        <v>1369</v>
      </c>
      <c r="I18" s="515">
        <v>2200</v>
      </c>
      <c r="J18" s="515">
        <v>0</v>
      </c>
      <c r="K18" s="515">
        <v>1000</v>
      </c>
      <c r="L18" s="515">
        <v>0</v>
      </c>
      <c r="M18" s="515">
        <v>40</v>
      </c>
      <c r="N18" s="517">
        <v>0</v>
      </c>
      <c r="O18" s="494">
        <v>0</v>
      </c>
      <c r="P18" s="792">
        <v>0</v>
      </c>
      <c r="Q18" s="789">
        <f t="shared" si="6"/>
        <v>7835</v>
      </c>
      <c r="R18" s="507">
        <v>90</v>
      </c>
      <c r="S18" s="508">
        <v>3136</v>
      </c>
      <c r="T18" s="509">
        <v>1369</v>
      </c>
      <c r="U18" s="509">
        <v>2200</v>
      </c>
      <c r="V18" s="509">
        <v>0</v>
      </c>
      <c r="W18" s="447">
        <v>1000</v>
      </c>
      <c r="X18" s="447">
        <v>0</v>
      </c>
      <c r="Y18" s="447">
        <v>40</v>
      </c>
      <c r="Z18" s="510">
        <v>0</v>
      </c>
      <c r="AA18" s="494">
        <f t="shared" si="3"/>
        <v>0</v>
      </c>
      <c r="AB18" s="514">
        <v>0</v>
      </c>
      <c r="AC18" s="239">
        <f>SUM(AD18:AL18)</f>
        <v>7734</v>
      </c>
      <c r="AD18" s="716">
        <v>130</v>
      </c>
      <c r="AE18" s="973">
        <v>3136</v>
      </c>
      <c r="AF18" s="973">
        <v>1398</v>
      </c>
      <c r="AG18" s="974">
        <v>2350</v>
      </c>
      <c r="AH18" s="974">
        <v>0</v>
      </c>
      <c r="AI18" s="974">
        <v>250</v>
      </c>
      <c r="AJ18" s="974">
        <v>120</v>
      </c>
      <c r="AK18" s="974">
        <v>300</v>
      </c>
      <c r="AL18" s="516">
        <v>50</v>
      </c>
      <c r="AM18" s="494">
        <f>AN18</f>
        <v>0</v>
      </c>
      <c r="AN18" s="494">
        <f t="shared" ref="AN18" si="7">AO18</f>
        <v>0</v>
      </c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</row>
    <row r="19" spans="2:81" s="135" customFormat="1" ht="30" customHeight="1" thickBot="1" x14ac:dyDescent="0.25">
      <c r="B19" s="227" t="s">
        <v>468</v>
      </c>
      <c r="C19" s="228" t="s">
        <v>65</v>
      </c>
      <c r="D19" s="1021" t="s">
        <v>98</v>
      </c>
      <c r="E19" s="244">
        <f t="shared" si="0"/>
        <v>20</v>
      </c>
      <c r="F19" s="511">
        <v>0</v>
      </c>
      <c r="G19" s="463">
        <v>0</v>
      </c>
      <c r="H19" s="463">
        <v>0</v>
      </c>
      <c r="I19" s="463">
        <v>0</v>
      </c>
      <c r="J19" s="492">
        <v>0</v>
      </c>
      <c r="K19" s="463">
        <v>20</v>
      </c>
      <c r="L19" s="463">
        <v>0</v>
      </c>
      <c r="M19" s="492">
        <v>0</v>
      </c>
      <c r="N19" s="496">
        <v>0</v>
      </c>
      <c r="O19" s="495">
        <v>0</v>
      </c>
      <c r="P19" s="793">
        <v>0</v>
      </c>
      <c r="Q19" s="789">
        <f t="shared" si="6"/>
        <v>20</v>
      </c>
      <c r="R19" s="511">
        <v>0</v>
      </c>
      <c r="S19" s="463">
        <v>0</v>
      </c>
      <c r="T19" s="463">
        <v>0</v>
      </c>
      <c r="U19" s="463">
        <v>0</v>
      </c>
      <c r="V19" s="497">
        <v>0</v>
      </c>
      <c r="W19" s="497">
        <v>20</v>
      </c>
      <c r="X19" s="497">
        <v>0</v>
      </c>
      <c r="Y19" s="497">
        <v>0</v>
      </c>
      <c r="Z19" s="493">
        <v>0</v>
      </c>
      <c r="AA19" s="495">
        <f t="shared" si="3"/>
        <v>0</v>
      </c>
      <c r="AB19" s="511">
        <v>0</v>
      </c>
      <c r="AC19" s="244">
        <f>SUM(AD19:AL19)</f>
        <v>20</v>
      </c>
      <c r="AD19" s="957"/>
      <c r="AE19" s="492"/>
      <c r="AF19" s="492"/>
      <c r="AG19" s="901"/>
      <c r="AH19" s="492"/>
      <c r="AI19" s="492">
        <v>20</v>
      </c>
      <c r="AJ19" s="492"/>
      <c r="AK19" s="492"/>
      <c r="AL19" s="493"/>
      <c r="AM19" s="495">
        <v>0</v>
      </c>
      <c r="AN19" s="889">
        <v>0</v>
      </c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</row>
    <row r="20" spans="2:81" s="226" customFormat="1" ht="30" customHeight="1" thickBot="1" x14ac:dyDescent="0.25">
      <c r="B20" s="1314" t="s">
        <v>14</v>
      </c>
      <c r="C20" s="1315"/>
      <c r="D20" s="298" t="s">
        <v>15</v>
      </c>
      <c r="E20" s="181">
        <f>SUM(E12:E19)</f>
        <v>237171</v>
      </c>
      <c r="F20" s="172">
        <f t="shared" ref="F20:P20" si="8">SUM(F12:F19)</f>
        <v>21362</v>
      </c>
      <c r="G20" s="174">
        <f t="shared" si="8"/>
        <v>170378</v>
      </c>
      <c r="H20" s="174">
        <f t="shared" si="8"/>
        <v>15980</v>
      </c>
      <c r="I20" s="174">
        <f t="shared" si="8"/>
        <v>5765</v>
      </c>
      <c r="J20" s="1007">
        <f t="shared" si="8"/>
        <v>1970</v>
      </c>
      <c r="K20" s="174">
        <f>SUM(K12:K19)</f>
        <v>1050</v>
      </c>
      <c r="L20" s="174">
        <f>SUM(L12:L19)</f>
        <v>11045</v>
      </c>
      <c r="M20" s="174">
        <f>SUM(M12:M19)</f>
        <v>9621</v>
      </c>
      <c r="N20" s="794">
        <f t="shared" si="8"/>
        <v>0</v>
      </c>
      <c r="O20" s="795">
        <f>SUM(O12:O19)</f>
        <v>895</v>
      </c>
      <c r="P20" s="369">
        <f t="shared" si="8"/>
        <v>895</v>
      </c>
      <c r="Q20" s="369">
        <f>SUM(Q12:Q19)</f>
        <v>239441</v>
      </c>
      <c r="R20" s="1007">
        <f t="shared" ref="R20:AH20" si="9">SUM(R12:R19)</f>
        <v>21458</v>
      </c>
      <c r="S20" s="1007">
        <f t="shared" si="9"/>
        <v>170378</v>
      </c>
      <c r="T20" s="1007">
        <f t="shared" si="9"/>
        <v>15980</v>
      </c>
      <c r="U20" s="1007">
        <f t="shared" si="9"/>
        <v>7939</v>
      </c>
      <c r="V20" s="1007">
        <f t="shared" si="9"/>
        <v>1970</v>
      </c>
      <c r="W20" s="1024">
        <f>SUM(W12:W19)</f>
        <v>1050</v>
      </c>
      <c r="X20" s="1024">
        <f>SUM(X12:X19)</f>
        <v>11045</v>
      </c>
      <c r="Y20" s="1024">
        <f>SUM(Y12:Y19)</f>
        <v>9621</v>
      </c>
      <c r="Z20" s="886">
        <f t="shared" si="9"/>
        <v>0</v>
      </c>
      <c r="AA20" s="795">
        <f>SUM(AA12:AA19)</f>
        <v>1074</v>
      </c>
      <c r="AB20" s="1006">
        <f t="shared" ref="AB20" si="10">SUM(AB12:AB19)</f>
        <v>1074</v>
      </c>
      <c r="AC20" s="181">
        <f>SUM(AC12:AC19)</f>
        <v>258780</v>
      </c>
      <c r="AD20" s="1007">
        <f t="shared" si="9"/>
        <v>25379</v>
      </c>
      <c r="AE20" s="1007">
        <f t="shared" si="9"/>
        <v>184663</v>
      </c>
      <c r="AF20" s="1007">
        <f t="shared" si="9"/>
        <v>20322</v>
      </c>
      <c r="AG20" s="1007">
        <f t="shared" si="9"/>
        <v>8077</v>
      </c>
      <c r="AH20" s="1007">
        <f t="shared" si="9"/>
        <v>2267</v>
      </c>
      <c r="AI20" s="1007">
        <f>SUM(AI12:AI19)</f>
        <v>300</v>
      </c>
      <c r="AJ20" s="1034">
        <f t="shared" ref="AJ20:AL20" si="11">SUM(AJ12:AJ19)</f>
        <v>6300</v>
      </c>
      <c r="AK20" s="1034">
        <f t="shared" si="11"/>
        <v>8650</v>
      </c>
      <c r="AL20" s="1034">
        <f t="shared" si="11"/>
        <v>2822</v>
      </c>
      <c r="AM20" s="795">
        <f>SUM(AM12:AM19)</f>
        <v>865</v>
      </c>
      <c r="AN20" s="67">
        <f t="shared" ref="AN20" si="12">SUM(AN12:AN19)</f>
        <v>865</v>
      </c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</row>
    <row r="22" spans="2:81" hidden="1" x14ac:dyDescent="0.2">
      <c r="D22" s="711" t="s">
        <v>83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Q22" s="203"/>
    </row>
    <row r="23" spans="2:81" ht="12.75" hidden="1" customHeight="1" x14ac:dyDescent="0.2">
      <c r="D23" s="802" t="s">
        <v>498</v>
      </c>
      <c r="E23" s="798"/>
      <c r="F23" s="798"/>
      <c r="G23" s="798"/>
      <c r="H23" s="798"/>
      <c r="I23" s="798"/>
      <c r="J23" s="798"/>
      <c r="K23" s="798"/>
      <c r="L23" s="798"/>
      <c r="M23" s="798"/>
      <c r="N23" s="798"/>
      <c r="O23" s="798"/>
      <c r="P23" s="798"/>
      <c r="Q23" s="798"/>
      <c r="R23" s="798"/>
      <c r="S23" s="798"/>
      <c r="T23" s="798"/>
      <c r="U23" s="798"/>
      <c r="V23" s="798"/>
      <c r="W23" s="798"/>
      <c r="X23" s="798"/>
      <c r="Y23" s="798"/>
      <c r="Z23" s="798"/>
      <c r="AA23" s="798"/>
      <c r="AB23" s="798"/>
      <c r="AC23" s="798"/>
    </row>
    <row r="24" spans="2:81" ht="12.75" hidden="1" customHeight="1" x14ac:dyDescent="0.2">
      <c r="D24" s="1305" t="s">
        <v>499</v>
      </c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1305"/>
      <c r="AD24" s="1305"/>
      <c r="AE24" s="1305"/>
      <c r="AF24" s="1305"/>
      <c r="AG24" s="1305"/>
      <c r="AH24" s="1305"/>
      <c r="AI24" s="1305"/>
      <c r="AJ24" s="1305"/>
      <c r="AK24" s="1305"/>
      <c r="AL24" s="1305"/>
      <c r="AM24" s="1305"/>
      <c r="AN24" s="1305"/>
    </row>
    <row r="25" spans="2:81" ht="12.75" hidden="1" customHeight="1" x14ac:dyDescent="0.2"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1305"/>
      <c r="AD25" s="1305"/>
      <c r="AE25" s="1305"/>
      <c r="AF25" s="1305"/>
      <c r="AG25" s="1305"/>
      <c r="AH25" s="1305"/>
      <c r="AI25" s="1305"/>
      <c r="AJ25" s="1305"/>
      <c r="AK25" s="1305"/>
      <c r="AL25" s="1305"/>
      <c r="AM25" s="1305"/>
      <c r="AN25" s="1305"/>
    </row>
    <row r="26" spans="2:81" ht="12.75" hidden="1" customHeight="1" x14ac:dyDescent="0.2">
      <c r="D26" s="1305" t="s">
        <v>500</v>
      </c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305"/>
      <c r="AD26" s="1305"/>
      <c r="AE26" s="1305"/>
      <c r="AF26" s="1305"/>
      <c r="AG26" s="1305"/>
      <c r="AH26" s="1305"/>
      <c r="AI26" s="1305"/>
      <c r="AJ26" s="1305"/>
      <c r="AK26" s="1305"/>
      <c r="AL26" s="1305"/>
      <c r="AM26" s="1305"/>
      <c r="AN26" s="1305"/>
    </row>
    <row r="27" spans="2:81" ht="12.75" hidden="1" customHeight="1" x14ac:dyDescent="0.2">
      <c r="D27" s="1305" t="s">
        <v>501</v>
      </c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5"/>
      <c r="AD27" s="1305"/>
      <c r="AE27" s="1305"/>
      <c r="AF27" s="1305"/>
      <c r="AG27" s="1305"/>
      <c r="AH27" s="1305"/>
      <c r="AI27" s="1305"/>
      <c r="AJ27" s="1305"/>
      <c r="AK27" s="1305"/>
      <c r="AL27" s="1305"/>
      <c r="AM27" s="1305"/>
      <c r="AN27" s="1305"/>
    </row>
    <row r="28" spans="2:81" ht="12.75" hidden="1" customHeight="1" x14ac:dyDescent="0.2">
      <c r="D28" s="1305" t="s">
        <v>502</v>
      </c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1305"/>
      <c r="AN28" s="1305"/>
    </row>
    <row r="29" spans="2:81" ht="12.75" hidden="1" customHeight="1" x14ac:dyDescent="0.2">
      <c r="D29" s="798"/>
      <c r="E29" s="798"/>
      <c r="F29" s="798"/>
      <c r="G29" s="798"/>
      <c r="H29" s="798"/>
      <c r="I29" s="798"/>
      <c r="J29" s="798"/>
      <c r="K29" s="798"/>
      <c r="L29" s="798"/>
      <c r="M29" s="798"/>
      <c r="N29" s="798"/>
      <c r="O29" s="798"/>
      <c r="P29" s="798"/>
      <c r="Q29" s="798"/>
      <c r="R29" s="798"/>
      <c r="S29" s="798"/>
      <c r="T29" s="798"/>
      <c r="U29" s="798"/>
      <c r="V29" s="798"/>
      <c r="W29" s="798"/>
      <c r="X29" s="798"/>
      <c r="Y29" s="798"/>
      <c r="Z29" s="798"/>
      <c r="AA29" s="798"/>
      <c r="AB29" s="798"/>
      <c r="AC29" s="798"/>
    </row>
    <row r="30" spans="2:81" ht="12.75" hidden="1" customHeight="1" x14ac:dyDescent="0.2">
      <c r="D30" s="796" t="s">
        <v>494</v>
      </c>
      <c r="E30" s="798"/>
      <c r="F30" s="798"/>
      <c r="G30" s="798"/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8"/>
      <c r="V30" s="798"/>
      <c r="W30" s="798"/>
      <c r="X30" s="798"/>
      <c r="Y30" s="798"/>
      <c r="Z30" s="798"/>
      <c r="AA30" s="798"/>
      <c r="AB30" s="798"/>
      <c r="AC30" s="798"/>
    </row>
    <row r="31" spans="2:81" ht="12.75" hidden="1" customHeight="1" x14ac:dyDescent="0.2">
      <c r="D31" s="1305" t="s">
        <v>503</v>
      </c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05"/>
      <c r="AK31" s="1305"/>
      <c r="AL31" s="1305"/>
      <c r="AM31" s="1305"/>
      <c r="AN31" s="1305"/>
    </row>
    <row r="32" spans="2:81" ht="12.75" hidden="1" customHeight="1" x14ac:dyDescent="0.2">
      <c r="D32" s="1305"/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5"/>
      <c r="R32" s="1305"/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05"/>
      <c r="AK32" s="1305"/>
      <c r="AL32" s="1305"/>
      <c r="AM32" s="1305"/>
      <c r="AN32" s="1305"/>
    </row>
    <row r="33" spans="4:40" ht="12.75" hidden="1" customHeight="1" x14ac:dyDescent="0.2">
      <c r="D33" s="1305" t="s">
        <v>504</v>
      </c>
      <c r="E33" s="1305"/>
      <c r="F33" s="1305"/>
      <c r="G33" s="1305"/>
      <c r="H33" s="1305"/>
      <c r="I33" s="1305"/>
      <c r="J33" s="1305"/>
      <c r="K33" s="1305"/>
      <c r="L33" s="1305"/>
      <c r="M33" s="1305"/>
      <c r="N33" s="1305"/>
      <c r="O33" s="1305"/>
      <c r="P33" s="1305"/>
      <c r="Q33" s="1305"/>
      <c r="R33" s="1305"/>
      <c r="S33" s="1305"/>
      <c r="T33" s="1305"/>
      <c r="U33" s="1305"/>
      <c r="V33" s="1305"/>
      <c r="W33" s="1305"/>
      <c r="X33" s="1305"/>
      <c r="Y33" s="1305"/>
      <c r="Z33" s="1305"/>
      <c r="AA33" s="1305"/>
      <c r="AB33" s="1305"/>
      <c r="AC33" s="1305"/>
      <c r="AD33" s="1305"/>
      <c r="AE33" s="1305"/>
      <c r="AF33" s="1305"/>
      <c r="AG33" s="1305"/>
      <c r="AH33" s="1305"/>
      <c r="AI33" s="1305"/>
      <c r="AJ33" s="1305"/>
      <c r="AK33" s="1305"/>
      <c r="AL33" s="1305"/>
      <c r="AM33" s="1305"/>
      <c r="AN33" s="1305"/>
    </row>
    <row r="34" spans="4:40" ht="25.5" hidden="1" customHeight="1" x14ac:dyDescent="0.2">
      <c r="D34" s="1319" t="s">
        <v>531</v>
      </c>
      <c r="E34" s="1319"/>
      <c r="F34" s="1319"/>
      <c r="G34" s="1319"/>
      <c r="H34" s="1319"/>
      <c r="I34" s="1319"/>
      <c r="J34" s="1319"/>
      <c r="K34" s="1319"/>
      <c r="L34" s="1319"/>
      <c r="M34" s="1319"/>
      <c r="N34" s="1319"/>
      <c r="O34" s="1319"/>
      <c r="P34" s="1319"/>
      <c r="Q34" s="1319"/>
      <c r="R34" s="1319"/>
      <c r="S34" s="1319"/>
      <c r="T34" s="1319"/>
      <c r="U34" s="1319"/>
      <c r="V34" s="1319"/>
      <c r="W34" s="1319"/>
      <c r="X34" s="1319"/>
      <c r="Y34" s="1319"/>
      <c r="Z34" s="1319"/>
      <c r="AA34" s="1319"/>
      <c r="AB34" s="1319"/>
      <c r="AC34" s="1319"/>
      <c r="AD34" s="1319"/>
      <c r="AE34" s="1319"/>
      <c r="AF34" s="1319"/>
      <c r="AG34" s="1319"/>
      <c r="AH34" s="1319"/>
      <c r="AI34" s="1319"/>
      <c r="AJ34" s="1319"/>
      <c r="AK34" s="1319"/>
      <c r="AL34" s="1319"/>
      <c r="AM34" s="1319"/>
      <c r="AN34" s="1319"/>
    </row>
    <row r="35" spans="4:40" ht="29.25" hidden="1" customHeight="1" x14ac:dyDescent="0.2">
      <c r="D35" s="1319" t="s">
        <v>532</v>
      </c>
      <c r="E35" s="1319"/>
      <c r="F35" s="1319"/>
      <c r="G35" s="1319"/>
      <c r="H35" s="1319"/>
      <c r="I35" s="1319"/>
      <c r="J35" s="1319"/>
      <c r="K35" s="1319"/>
      <c r="L35" s="1319"/>
      <c r="M35" s="1319"/>
      <c r="N35" s="1319"/>
      <c r="O35" s="1319"/>
      <c r="P35" s="1319"/>
      <c r="Q35" s="1319"/>
      <c r="R35" s="1319"/>
      <c r="S35" s="1319"/>
      <c r="T35" s="1319"/>
      <c r="U35" s="1319"/>
      <c r="V35" s="1319"/>
      <c r="W35" s="1319"/>
      <c r="X35" s="1319"/>
      <c r="Y35" s="1319"/>
      <c r="Z35" s="1319"/>
      <c r="AA35" s="1319"/>
      <c r="AB35" s="1319"/>
      <c r="AC35" s="1319"/>
      <c r="AD35" s="1319"/>
      <c r="AE35" s="1319"/>
      <c r="AF35" s="1319"/>
      <c r="AG35" s="1319"/>
      <c r="AH35" s="1319"/>
      <c r="AI35" s="1319"/>
      <c r="AJ35" s="1319"/>
      <c r="AK35" s="1319"/>
      <c r="AL35" s="1319"/>
      <c r="AM35" s="1319"/>
      <c r="AN35" s="1319"/>
    </row>
    <row r="36" spans="4:40" ht="26.25" hidden="1" customHeight="1" x14ac:dyDescent="0.2">
      <c r="D36" s="1320" t="s">
        <v>533</v>
      </c>
      <c r="E36" s="1320"/>
      <c r="F36" s="1320"/>
      <c r="G36" s="1320"/>
      <c r="H36" s="1320"/>
      <c r="I36" s="1320"/>
      <c r="J36" s="1320"/>
      <c r="K36" s="1320"/>
      <c r="L36" s="1320"/>
      <c r="M36" s="1320"/>
      <c r="N36" s="1320"/>
      <c r="O36" s="1320"/>
      <c r="P36" s="1320"/>
      <c r="Q36" s="1320"/>
      <c r="R36" s="1320"/>
      <c r="S36" s="1320"/>
      <c r="T36" s="1320"/>
      <c r="U36" s="1320"/>
      <c r="V36" s="1320"/>
      <c r="W36" s="1320"/>
      <c r="X36" s="1320"/>
      <c r="Y36" s="1320"/>
      <c r="Z36" s="1320"/>
      <c r="AA36" s="1320"/>
      <c r="AB36" s="1320"/>
      <c r="AC36" s="1320"/>
      <c r="AD36" s="1320"/>
      <c r="AE36" s="1320"/>
      <c r="AF36" s="1320"/>
      <c r="AG36" s="1320"/>
      <c r="AH36" s="1320"/>
      <c r="AI36" s="1320"/>
      <c r="AJ36" s="1320"/>
      <c r="AK36" s="1320"/>
      <c r="AL36" s="1320"/>
      <c r="AM36" s="1320"/>
      <c r="AN36" s="1320"/>
    </row>
    <row r="37" spans="4:40" hidden="1" x14ac:dyDescent="0.2">
      <c r="D37" s="13" t="s">
        <v>505</v>
      </c>
    </row>
    <row r="38" spans="4:40" hidden="1" x14ac:dyDescent="0.2"/>
    <row r="39" spans="4:40" hidden="1" x14ac:dyDescent="0.2">
      <c r="D39" s="1318" t="s">
        <v>497</v>
      </c>
      <c r="E39" s="1318"/>
      <c r="F39" s="1318"/>
      <c r="G39" s="1318"/>
      <c r="H39" s="1318"/>
      <c r="I39" s="1318"/>
      <c r="J39" s="1318"/>
      <c r="K39" s="1318"/>
      <c r="L39" s="1318"/>
      <c r="M39" s="1318"/>
      <c r="N39" s="1318"/>
      <c r="O39" s="1318"/>
    </row>
    <row r="40" spans="4:40" hidden="1" x14ac:dyDescent="0.2">
      <c r="D40" s="13" t="s">
        <v>506</v>
      </c>
    </row>
    <row r="41" spans="4:40" hidden="1" x14ac:dyDescent="0.2">
      <c r="D41" s="13" t="s">
        <v>507</v>
      </c>
    </row>
    <row r="42" spans="4:40" hidden="1" x14ac:dyDescent="0.2">
      <c r="D42" s="13" t="s">
        <v>508</v>
      </c>
    </row>
    <row r="43" spans="4:40" hidden="1" x14ac:dyDescent="0.2"/>
    <row r="44" spans="4:40" x14ac:dyDescent="0.2">
      <c r="Q44" s="118">
        <f>SUM(Q20,AA20)</f>
        <v>240515</v>
      </c>
    </row>
    <row r="46" spans="4:40" x14ac:dyDescent="0.2">
      <c r="F46" s="52"/>
    </row>
  </sheetData>
  <sheetProtection selectLockedCells="1"/>
  <mergeCells count="23">
    <mergeCell ref="D39:O39"/>
    <mergeCell ref="D28:AN28"/>
    <mergeCell ref="D31:AN32"/>
    <mergeCell ref="D33:AN33"/>
    <mergeCell ref="D34:AN34"/>
    <mergeCell ref="D35:AN35"/>
    <mergeCell ref="D36:AN36"/>
    <mergeCell ref="B20:C20"/>
    <mergeCell ref="B8:C8"/>
    <mergeCell ref="AC11:AL11"/>
    <mergeCell ref="E11:N11"/>
    <mergeCell ref="Q11:Z11"/>
    <mergeCell ref="D27:AN27"/>
    <mergeCell ref="AG4:AH4"/>
    <mergeCell ref="AG6:AH6"/>
    <mergeCell ref="AG5:AH5"/>
    <mergeCell ref="AC6:AD6"/>
    <mergeCell ref="AC7:AN7"/>
    <mergeCell ref="E7:P7"/>
    <mergeCell ref="Q7:AB7"/>
    <mergeCell ref="D24:AN25"/>
    <mergeCell ref="D26:AN26"/>
    <mergeCell ref="AM11:AN11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41" firstPageNumber="101" fitToHeight="9999" orientation="landscape" useFirstPageNumber="1" r:id="rId1"/>
  <headerFooter>
    <oddFooter>&amp;L&amp;"Arial,Kurzíva"Zastupitelstvo Olomouckého kraje 11.12.2023
2.1. - Rozpočet Olomouckého kraje na rok 2024 - návrh rozpočtu
Příloha č. 3c): Příspěvkové organizace zřizované&amp;R&amp;"-,Kurzíva"Strana &amp;P (Celkem 216)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36"/>
  <sheetViews>
    <sheetView showGridLines="0" view="pageBreakPreview" zoomScaleNormal="100" zoomScaleSheetLayoutView="100" workbookViewId="0">
      <selection activeCell="D5" sqref="D5:F8"/>
    </sheetView>
  </sheetViews>
  <sheetFormatPr defaultColWidth="9.140625" defaultRowHeight="12.75" x14ac:dyDescent="0.2"/>
  <cols>
    <col min="1" max="1" width="0.140625" style="1" customWidth="1"/>
    <col min="2" max="2" width="56.140625" style="1" customWidth="1"/>
    <col min="3" max="3" width="17.28515625" style="1" hidden="1" customWidth="1"/>
    <col min="4" max="8" width="17.28515625" style="1" customWidth="1"/>
    <col min="9" max="10" width="12.7109375" style="1" hidden="1" customWidth="1"/>
    <col min="11" max="11" width="1.5703125" style="1" hidden="1" customWidth="1"/>
    <col min="12" max="16384" width="9.140625" style="1"/>
  </cols>
  <sheetData>
    <row r="1" spans="2:11" ht="23.25" x14ac:dyDescent="0.35">
      <c r="B1" s="33" t="s">
        <v>5</v>
      </c>
      <c r="D1" s="32"/>
      <c r="F1" s="129"/>
      <c r="G1" s="129"/>
      <c r="H1" s="30" t="s">
        <v>69</v>
      </c>
      <c r="I1" s="32"/>
      <c r="J1" s="31"/>
      <c r="K1" s="30" t="s">
        <v>69</v>
      </c>
    </row>
    <row r="2" spans="2:11" s="11" customFormat="1" ht="15" x14ac:dyDescent="0.2">
      <c r="B2" s="22" t="s">
        <v>489</v>
      </c>
      <c r="C2" s="1"/>
      <c r="E2" s="1"/>
      <c r="F2" s="1322"/>
      <c r="G2" s="1322"/>
      <c r="H2" s="1322"/>
      <c r="I2" s="1322"/>
      <c r="J2" s="1322"/>
      <c r="K2" s="1322"/>
    </row>
    <row r="3" spans="2:11" s="11" customFormat="1" ht="15" x14ac:dyDescent="0.2">
      <c r="B3" s="22" t="s">
        <v>485</v>
      </c>
      <c r="C3" s="1"/>
      <c r="E3" s="1"/>
      <c r="F3" s="1"/>
      <c r="G3" s="1"/>
      <c r="I3" s="1322"/>
      <c r="J3" s="1322"/>
      <c r="K3" s="1322"/>
    </row>
    <row r="4" spans="2:11" ht="13.5" thickBot="1" x14ac:dyDescent="0.25">
      <c r="C4" s="5"/>
      <c r="E4" s="5"/>
      <c r="F4" s="148"/>
      <c r="G4" s="148"/>
      <c r="H4" s="41" t="s">
        <v>17</v>
      </c>
      <c r="K4" s="41" t="s">
        <v>17</v>
      </c>
    </row>
    <row r="5" spans="2:11" ht="26.1" customHeight="1" x14ac:dyDescent="0.25">
      <c r="B5" s="330"/>
      <c r="C5" s="1045">
        <v>2015</v>
      </c>
      <c r="D5" s="1138">
        <v>2023</v>
      </c>
      <c r="E5" s="1139"/>
      <c r="F5" s="1023">
        <v>2024</v>
      </c>
      <c r="G5" s="1180" t="s">
        <v>1</v>
      </c>
      <c r="H5" s="1139"/>
    </row>
    <row r="6" spans="2:11" ht="12.75" customHeight="1" x14ac:dyDescent="0.2">
      <c r="B6" s="1323" t="s">
        <v>13</v>
      </c>
      <c r="C6" s="1325" t="s">
        <v>144</v>
      </c>
      <c r="D6" s="1167" t="s">
        <v>84</v>
      </c>
      <c r="E6" s="1150" t="s">
        <v>590</v>
      </c>
      <c r="F6" s="1152" t="s">
        <v>85</v>
      </c>
      <c r="G6" s="207"/>
      <c r="H6" s="210"/>
    </row>
    <row r="7" spans="2:11" ht="57" customHeight="1" thickBot="1" x14ac:dyDescent="0.25">
      <c r="B7" s="1324"/>
      <c r="C7" s="1326"/>
      <c r="D7" s="1168"/>
      <c r="E7" s="1211"/>
      <c r="F7" s="1145"/>
      <c r="G7" s="208" t="s">
        <v>539</v>
      </c>
      <c r="H7" s="211" t="s">
        <v>87</v>
      </c>
    </row>
    <row r="8" spans="2:11" ht="14.25" customHeight="1" thickTop="1" thickBot="1" x14ac:dyDescent="0.25">
      <c r="B8" s="346"/>
      <c r="C8" s="164" t="s">
        <v>12</v>
      </c>
      <c r="D8" s="191" t="s">
        <v>12</v>
      </c>
      <c r="E8" s="61" t="s">
        <v>11</v>
      </c>
      <c r="F8" s="105" t="s">
        <v>10</v>
      </c>
      <c r="G8" s="209" t="s">
        <v>406</v>
      </c>
      <c r="H8" s="212" t="s">
        <v>407</v>
      </c>
    </row>
    <row r="9" spans="2:11" s="11" customFormat="1" ht="15.95" customHeight="1" x14ac:dyDescent="0.25">
      <c r="B9" s="372" t="s">
        <v>99</v>
      </c>
      <c r="C9" s="254"/>
      <c r="D9" s="478"/>
      <c r="E9" s="1065"/>
      <c r="F9" s="257"/>
      <c r="G9" s="10"/>
      <c r="H9" s="342"/>
      <c r="I9" s="147" t="e">
        <f>J9+K9</f>
        <v>#REF!</v>
      </c>
      <c r="J9" s="133" t="e">
        <f>#REF!-D9</f>
        <v>#REF!</v>
      </c>
      <c r="K9" s="133" t="e">
        <f>#REF!-#REF!</f>
        <v>#REF!</v>
      </c>
    </row>
    <row r="10" spans="2:11" ht="13.5" customHeight="1" x14ac:dyDescent="0.2">
      <c r="B10" s="347" t="s">
        <v>16</v>
      </c>
      <c r="C10" s="78"/>
      <c r="D10" s="319"/>
      <c r="E10" s="320"/>
      <c r="F10" s="322"/>
      <c r="G10" s="78"/>
      <c r="H10" s="219"/>
      <c r="I10" s="144"/>
      <c r="J10" s="131"/>
      <c r="K10" s="131"/>
    </row>
    <row r="11" spans="2:11" s="26" customFormat="1" ht="15.95" customHeight="1" x14ac:dyDescent="0.2">
      <c r="B11" s="348" t="s">
        <v>108</v>
      </c>
      <c r="C11" s="78">
        <v>74123</v>
      </c>
      <c r="D11" s="319">
        <f>SUM('PO - zdravotnictví'!E19)</f>
        <v>13183</v>
      </c>
      <c r="E11" s="320">
        <f>SUM('PO - zdravotnictví'!M19)</f>
        <v>11888</v>
      </c>
      <c r="F11" s="322">
        <f>SUM('PO - zdravotnictví'!V19)</f>
        <v>36294</v>
      </c>
      <c r="G11" s="78">
        <f>F11-D11</f>
        <v>23111</v>
      </c>
      <c r="H11" s="219">
        <f>F11/D11-1</f>
        <v>1.7530911021770463</v>
      </c>
      <c r="I11" s="78" t="e">
        <f>J11+K11</f>
        <v>#REF!</v>
      </c>
      <c r="J11" s="132">
        <f>G11-D11</f>
        <v>9928</v>
      </c>
      <c r="K11" s="132" t="e">
        <f>H11-#REF!</f>
        <v>#REF!</v>
      </c>
    </row>
    <row r="12" spans="2:11" s="26" customFormat="1" ht="15.95" customHeight="1" x14ac:dyDescent="0.2">
      <c r="B12" s="348" t="s">
        <v>411</v>
      </c>
      <c r="C12" s="78">
        <v>129005</v>
      </c>
      <c r="D12" s="319">
        <f>SUM('PO - zdravotnictví'!F19)</f>
        <v>323282</v>
      </c>
      <c r="E12" s="320">
        <f>SUM('PO - zdravotnictví'!N19)</f>
        <v>323282</v>
      </c>
      <c r="F12" s="895">
        <f>SUM('PO - zdravotnictví'!W19)</f>
        <v>264148</v>
      </c>
      <c r="G12" s="78">
        <f>F12-D12</f>
        <v>-59134</v>
      </c>
      <c r="H12" s="219">
        <f>F12/D12-1</f>
        <v>-0.18291770033592958</v>
      </c>
      <c r="I12" s="78" t="e">
        <f>J12+K12</f>
        <v>#REF!</v>
      </c>
      <c r="J12" s="132">
        <f>G12-D12</f>
        <v>-382416</v>
      </c>
      <c r="K12" s="132" t="e">
        <f>H12-#REF!</f>
        <v>#REF!</v>
      </c>
    </row>
    <row r="13" spans="2:11" s="26" customFormat="1" ht="15.95" customHeight="1" x14ac:dyDescent="0.2">
      <c r="B13" s="348" t="s">
        <v>109</v>
      </c>
      <c r="C13" s="78">
        <v>14538</v>
      </c>
      <c r="D13" s="319">
        <f>SUM('PO - zdravotnictví'!G19)</f>
        <v>42533</v>
      </c>
      <c r="E13" s="320">
        <f>SUM('PO - zdravotnictví'!O19)</f>
        <v>42533</v>
      </c>
      <c r="F13" s="895">
        <f>SUM('PO - zdravotnictví'!X19)</f>
        <v>36712</v>
      </c>
      <c r="G13" s="78">
        <f t="shared" ref="G13:G14" si="0">F13-D13</f>
        <v>-5821</v>
      </c>
      <c r="H13" s="219">
        <f>F13/D13-1</f>
        <v>-0.13685843932946185</v>
      </c>
      <c r="I13" s="78" t="e">
        <f>J13+K13</f>
        <v>#REF!</v>
      </c>
      <c r="J13" s="132">
        <f>G13-D13</f>
        <v>-48354</v>
      </c>
      <c r="K13" s="132" t="e">
        <f>H13-#REF!</f>
        <v>#REF!</v>
      </c>
    </row>
    <row r="14" spans="2:11" s="1022" customFormat="1" ht="28.5" x14ac:dyDescent="0.25">
      <c r="B14" s="964" t="s">
        <v>110</v>
      </c>
      <c r="C14" s="851"/>
      <c r="D14" s="719">
        <f>SUM('PO - zdravotnictví'!H19)</f>
        <v>2676</v>
      </c>
      <c r="E14" s="1066">
        <f>SUM('PO - zdravotnictví'!P19)</f>
        <v>2676</v>
      </c>
      <c r="F14" s="896">
        <f>SUM('PO - zdravotnictví'!Y19)</f>
        <v>2676</v>
      </c>
      <c r="G14" s="851">
        <f t="shared" si="0"/>
        <v>0</v>
      </c>
      <c r="H14" s="739">
        <f>F14/D14-1</f>
        <v>0</v>
      </c>
      <c r="I14" s="851"/>
      <c r="J14" s="738"/>
      <c r="K14" s="738"/>
    </row>
    <row r="15" spans="2:11" s="26" customFormat="1" ht="15.95" customHeight="1" x14ac:dyDescent="0.2">
      <c r="B15" s="963" t="s">
        <v>588</v>
      </c>
      <c r="C15" s="78"/>
      <c r="D15" s="319">
        <f>SUM('PO - zdravotnictví'!I19)</f>
        <v>24356</v>
      </c>
      <c r="E15" s="320">
        <f>SUM('PO - zdravotnictví'!R19)</f>
        <v>24591</v>
      </c>
      <c r="F15" s="322">
        <f>SUM('PO - zdravotnictví'!Z19)</f>
        <v>11700</v>
      </c>
      <c r="G15" s="78">
        <f>F15-D15</f>
        <v>-12656</v>
      </c>
      <c r="H15" s="739">
        <f t="shared" ref="H15:H16" si="1">F15/D15-1</f>
        <v>-0.51962555427820667</v>
      </c>
      <c r="I15" s="78"/>
      <c r="J15" s="132"/>
      <c r="K15" s="132"/>
    </row>
    <row r="16" spans="2:11" s="26" customFormat="1" ht="14.25" x14ac:dyDescent="0.2">
      <c r="B16" s="964" t="s">
        <v>589</v>
      </c>
      <c r="C16" s="78"/>
      <c r="D16" s="319">
        <f>SUM('PO - zdravotnictví'!J19)</f>
        <v>14794</v>
      </c>
      <c r="E16" s="320">
        <f>SUM('PO - zdravotnictví'!S19)</f>
        <v>14988</v>
      </c>
      <c r="F16" s="322">
        <f>SUM('PO - zdravotnictví'!AA19)</f>
        <v>9500</v>
      </c>
      <c r="G16" s="78">
        <f t="shared" ref="G16:G17" si="2">F16-D16</f>
        <v>-5294</v>
      </c>
      <c r="H16" s="739">
        <f t="shared" si="1"/>
        <v>-0.35784777612545626</v>
      </c>
      <c r="I16" s="78"/>
      <c r="J16" s="132"/>
      <c r="K16" s="132"/>
    </row>
    <row r="17" spans="2:17" s="26" customFormat="1" ht="15" thickBot="1" x14ac:dyDescent="0.25">
      <c r="B17" s="1064" t="s">
        <v>595</v>
      </c>
      <c r="C17" s="837"/>
      <c r="D17" s="319">
        <f>SUM('PO - zdravotnictví'!K19)</f>
        <v>0</v>
      </c>
      <c r="E17" s="429">
        <f>SUM('PO - zdravotnictví'!T19)</f>
        <v>0</v>
      </c>
      <c r="F17" s="322">
        <f>SUM('PO - zdravotnictví'!AB19)</f>
        <v>1714</v>
      </c>
      <c r="G17" s="78">
        <f t="shared" si="2"/>
        <v>1714</v>
      </c>
      <c r="H17" s="739"/>
    </row>
    <row r="18" spans="2:17" s="26" customFormat="1" ht="15.75" hidden="1" thickBot="1" x14ac:dyDescent="0.3">
      <c r="B18" s="348" t="s">
        <v>111</v>
      </c>
      <c r="C18" s="78">
        <v>8144</v>
      </c>
      <c r="D18" s="319"/>
      <c r="E18" s="320"/>
      <c r="F18" s="893"/>
      <c r="G18" s="78"/>
      <c r="H18" s="219"/>
      <c r="I18" s="78"/>
      <c r="J18" s="132"/>
      <c r="K18" s="132"/>
    </row>
    <row r="19" spans="2:17" s="3" customFormat="1" ht="23.25" customHeight="1" thickBot="1" x14ac:dyDescent="0.3">
      <c r="B19" s="736" t="s">
        <v>15</v>
      </c>
      <c r="C19" s="724">
        <f>SUM(C11:C18)</f>
        <v>225810</v>
      </c>
      <c r="D19" s="721">
        <f>SUM(D11:D18)</f>
        <v>420824</v>
      </c>
      <c r="E19" s="723">
        <f>SUM(E11:E18)</f>
        <v>419958</v>
      </c>
      <c r="F19" s="722">
        <f>SUM(F11:F18)</f>
        <v>362744</v>
      </c>
      <c r="G19" s="724">
        <f>F19-D19</f>
        <v>-58080</v>
      </c>
      <c r="H19" s="726">
        <f>F19/D19-1</f>
        <v>-0.13801494211356768</v>
      </c>
      <c r="I19" s="146" t="e">
        <f>J19+K19</f>
        <v>#REF!</v>
      </c>
      <c r="J19" s="145" t="e">
        <f>#REF!+J9</f>
        <v>#REF!</v>
      </c>
      <c r="K19" s="145" t="e">
        <f>#REF!+K9</f>
        <v>#REF!</v>
      </c>
    </row>
    <row r="20" spans="2:17" ht="19.5" customHeight="1" x14ac:dyDescent="0.2">
      <c r="B20" s="222"/>
      <c r="C20" s="223"/>
      <c r="E20" s="223"/>
      <c r="F20" s="223"/>
      <c r="G20" s="223"/>
      <c r="H20" s="223"/>
      <c r="I20" s="197"/>
      <c r="J20" s="196"/>
      <c r="K20" s="196"/>
      <c r="L20" s="198"/>
      <c r="M20" s="198"/>
      <c r="N20" s="198"/>
      <c r="O20" s="198"/>
      <c r="P20" s="198"/>
      <c r="Q20" s="198"/>
    </row>
    <row r="21" spans="2:17" ht="13.5" customHeight="1" x14ac:dyDescent="0.2">
      <c r="B21" s="711"/>
      <c r="C21" s="714"/>
      <c r="E21" s="714"/>
      <c r="F21" s="714"/>
      <c r="G21" s="714"/>
      <c r="H21" s="714"/>
      <c r="I21" s="703"/>
      <c r="J21" s="701"/>
      <c r="K21" s="701"/>
      <c r="L21" s="704"/>
      <c r="M21" s="704"/>
      <c r="N21" s="704"/>
      <c r="O21" s="704"/>
      <c r="P21" s="704"/>
      <c r="Q21" s="704"/>
    </row>
    <row r="22" spans="2:17" x14ac:dyDescent="0.2">
      <c r="B22" s="5"/>
      <c r="C22" s="39"/>
      <c r="D22" s="39"/>
      <c r="E22" s="39"/>
      <c r="F22" s="39"/>
    </row>
    <row r="23" spans="2:17" x14ac:dyDescent="0.2">
      <c r="B23" s="1321"/>
      <c r="C23" s="1321"/>
      <c r="D23" s="1321"/>
      <c r="E23" s="1321"/>
      <c r="F23" s="1321"/>
      <c r="G23" s="1321"/>
      <c r="H23" s="1321"/>
    </row>
    <row r="24" spans="2:17" x14ac:dyDescent="0.2">
      <c r="B24" s="1321"/>
      <c r="C24" s="1321"/>
      <c r="D24" s="1321"/>
      <c r="E24" s="1321"/>
      <c r="F24" s="1321"/>
      <c r="G24" s="1321"/>
      <c r="H24" s="1321"/>
    </row>
    <row r="36" spans="8:8" x14ac:dyDescent="0.2">
      <c r="H36" s="199"/>
    </row>
  </sheetData>
  <sheetProtection selectLockedCells="1"/>
  <mergeCells count="11">
    <mergeCell ref="B23:H24"/>
    <mergeCell ref="F2:H2"/>
    <mergeCell ref="I2:K2"/>
    <mergeCell ref="I3:K3"/>
    <mergeCell ref="E6:E7"/>
    <mergeCell ref="B6:B7"/>
    <mergeCell ref="D6:D7"/>
    <mergeCell ref="F6:F7"/>
    <mergeCell ref="G5:H5"/>
    <mergeCell ref="D5:E5"/>
    <mergeCell ref="C6:C7"/>
  </mergeCells>
  <pageMargins left="0.51181102362204722" right="0.51181102362204722" top="0.39370078740157483" bottom="0.39370078740157483" header="0.31496062992125984" footer="0.31496062992125984"/>
  <pageSetup paperSize="9" scale="95" firstPageNumber="102" fitToHeight="9999" orientation="landscape" useFirstPageNumber="1" r:id="rId1"/>
  <headerFooter>
    <oddFooter>&amp;L&amp;"Arial,Kurzíva"Zastupitelstvo Olomouckého kraje 11.12.2023
2.1. - Rozpočet Olomouckého kraje na rok 2024 - návrh rozpočtu
Příloha č. 3c): Příspěvkové organizace zřizované&amp;R&amp;"-,Kurzíva"Strana &amp;P (Celkem 216)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L58"/>
  <sheetViews>
    <sheetView showGridLines="0" view="pageBreakPreview" topLeftCell="C1" zoomScaleNormal="90" zoomScaleSheetLayoutView="100" workbookViewId="0">
      <selection activeCell="J36" sqref="J36"/>
    </sheetView>
  </sheetViews>
  <sheetFormatPr defaultColWidth="9.140625" defaultRowHeight="12.75" x14ac:dyDescent="0.2"/>
  <cols>
    <col min="1" max="1" width="30.7109375" style="1" customWidth="1"/>
    <col min="2" max="2" width="5.5703125" style="1" customWidth="1"/>
    <col min="3" max="3" width="57" style="1" customWidth="1"/>
    <col min="4" max="4" width="12.7109375" style="45" customWidth="1"/>
    <col min="5" max="11" width="9.7109375" style="45" customWidth="1"/>
    <col min="12" max="12" width="13" style="45" hidden="1" customWidth="1"/>
    <col min="13" max="20" width="9.7109375" style="45" hidden="1" customWidth="1"/>
    <col min="21" max="21" width="13" style="1" customWidth="1"/>
    <col min="22" max="25" width="9.140625" style="1" customWidth="1"/>
    <col min="26" max="28" width="9.140625" style="1"/>
    <col min="29" max="29" width="14.42578125" style="1" hidden="1" customWidth="1"/>
    <col min="30" max="30" width="13.85546875" style="1" hidden="1" customWidth="1"/>
    <col min="31" max="31" width="0" style="1" hidden="1" customWidth="1"/>
    <col min="32" max="34" width="9.140625" style="2"/>
    <col min="35" max="35" width="9.140625" style="1"/>
    <col min="36" max="40" width="0" style="1" hidden="1" customWidth="1"/>
    <col min="41" max="16384" width="9.140625" style="1"/>
  </cols>
  <sheetData>
    <row r="1" spans="1:38" ht="22.5" customHeight="1" x14ac:dyDescent="0.2">
      <c r="U1" s="166"/>
      <c r="V1" s="166"/>
      <c r="W1" s="166"/>
      <c r="X1" s="166"/>
      <c r="Y1" s="166"/>
      <c r="Z1" s="166"/>
      <c r="AA1" s="166"/>
    </row>
    <row r="2" spans="1:38" ht="21.75" customHeight="1" x14ac:dyDescent="0.3">
      <c r="C2" s="113" t="s">
        <v>5</v>
      </c>
      <c r="D2" s="42"/>
      <c r="E2" s="42"/>
      <c r="K2" s="42"/>
      <c r="L2" s="44"/>
      <c r="M2" s="44"/>
      <c r="N2" s="44"/>
      <c r="O2" s="44"/>
      <c r="P2" s="44"/>
      <c r="Q2" s="44"/>
      <c r="R2" s="44"/>
      <c r="S2" s="44"/>
      <c r="T2" s="44"/>
      <c r="U2" s="166"/>
      <c r="V2" s="170"/>
      <c r="W2" s="170"/>
      <c r="X2" s="170"/>
      <c r="Y2" s="170"/>
      <c r="Z2" s="169"/>
      <c r="AA2" s="1339" t="s">
        <v>69</v>
      </c>
      <c r="AB2" s="1339"/>
    </row>
    <row r="3" spans="1:38" ht="15.75" x14ac:dyDescent="0.25">
      <c r="C3" s="46"/>
      <c r="D3" s="46"/>
      <c r="E3" s="47"/>
      <c r="K3" s="48"/>
      <c r="L3" s="116"/>
      <c r="M3" s="129"/>
      <c r="N3" s="129"/>
      <c r="O3" s="1026"/>
      <c r="P3" s="1026"/>
      <c r="Q3" s="1026"/>
      <c r="R3" s="1026"/>
      <c r="S3" s="129"/>
      <c r="T3" s="202"/>
      <c r="U3" s="168"/>
      <c r="V3" s="167"/>
      <c r="W3" s="167"/>
      <c r="X3" s="167"/>
      <c r="Y3" s="167"/>
      <c r="Z3" s="167"/>
      <c r="AA3" s="167"/>
      <c r="AB3" s="108"/>
    </row>
    <row r="4" spans="1:38" ht="15.75" x14ac:dyDescent="0.25">
      <c r="C4" s="22" t="s">
        <v>489</v>
      </c>
      <c r="E4" s="47"/>
      <c r="K4" s="48"/>
      <c r="L4" s="5"/>
      <c r="M4" s="5"/>
      <c r="N4" s="1"/>
      <c r="O4" s="1"/>
      <c r="P4" s="1"/>
      <c r="Q4" s="1"/>
      <c r="R4" s="1"/>
      <c r="S4" s="1341"/>
      <c r="T4" s="1341"/>
      <c r="U4" s="167"/>
      <c r="V4" s="1342"/>
      <c r="W4" s="1342"/>
      <c r="X4" s="1342"/>
      <c r="Y4" s="1342"/>
      <c r="Z4" s="1343"/>
      <c r="AA4" s="167"/>
      <c r="AB4" s="108"/>
    </row>
    <row r="5" spans="1:38" ht="18" x14ac:dyDescent="0.25">
      <c r="A5" s="49"/>
      <c r="B5" s="49"/>
      <c r="C5" s="22" t="s">
        <v>82</v>
      </c>
      <c r="D5" s="50"/>
      <c r="E5" s="50"/>
      <c r="F5" s="50"/>
      <c r="G5" s="50"/>
      <c r="H5" s="50"/>
      <c r="I5" s="50"/>
      <c r="J5" s="50"/>
      <c r="K5" s="50"/>
      <c r="L5" s="111"/>
      <c r="M5" s="1"/>
      <c r="N5" s="1"/>
      <c r="O5" s="1"/>
      <c r="P5" s="1"/>
      <c r="Q5" s="1"/>
      <c r="R5" s="1"/>
      <c r="S5" s="1"/>
      <c r="T5" s="1"/>
      <c r="U5" s="167"/>
      <c r="V5" s="167"/>
      <c r="W5" s="167"/>
      <c r="X5" s="167"/>
      <c r="Y5" s="167"/>
      <c r="Z5" s="167"/>
      <c r="AA5" s="167"/>
      <c r="AB5" s="108"/>
    </row>
    <row r="6" spans="1:38" ht="15" customHeight="1" x14ac:dyDescent="0.25">
      <c r="L6" s="5"/>
      <c r="M6" s="5"/>
      <c r="N6" s="1"/>
      <c r="O6" s="1"/>
      <c r="P6" s="1"/>
      <c r="Q6" s="1"/>
      <c r="R6" s="1"/>
      <c r="S6" s="1341"/>
      <c r="T6" s="1341"/>
      <c r="U6" s="108"/>
      <c r="V6" s="1342"/>
      <c r="W6" s="1342"/>
      <c r="X6" s="1342"/>
      <c r="Y6" s="1342"/>
      <c r="Z6" s="1343"/>
      <c r="AA6" s="167"/>
      <c r="AB6" s="108"/>
    </row>
    <row r="7" spans="1:38" x14ac:dyDescent="0.2">
      <c r="L7" s="111"/>
      <c r="M7" s="1"/>
      <c r="N7" s="1"/>
      <c r="O7" s="1"/>
      <c r="P7" s="1"/>
      <c r="Q7" s="1"/>
      <c r="R7" s="1"/>
      <c r="S7" s="1"/>
      <c r="T7" s="1"/>
      <c r="U7" s="108"/>
      <c r="V7" s="167"/>
      <c r="W7" s="167"/>
      <c r="X7" s="167"/>
      <c r="Y7" s="167"/>
      <c r="Z7" s="167"/>
      <c r="AA7" s="167"/>
      <c r="AB7" s="108"/>
    </row>
    <row r="8" spans="1:38" ht="15" x14ac:dyDescent="0.25">
      <c r="L8" s="110"/>
      <c r="M8" s="1"/>
      <c r="N8" s="1"/>
      <c r="O8" s="1"/>
      <c r="P8" s="1"/>
      <c r="Q8" s="1"/>
      <c r="R8" s="1"/>
      <c r="S8" s="1341"/>
      <c r="T8" s="1341"/>
      <c r="U8" s="108"/>
      <c r="V8" s="1342"/>
      <c r="W8" s="1342"/>
      <c r="X8" s="1342"/>
      <c r="Y8" s="1342"/>
      <c r="Z8" s="1343"/>
      <c r="AA8" s="167"/>
      <c r="AB8" s="108"/>
    </row>
    <row r="9" spans="1:38" ht="13.5" thickBot="1" x14ac:dyDescent="0.25">
      <c r="A9" s="51"/>
      <c r="B9" s="5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V9" s="166"/>
      <c r="W9" s="166"/>
      <c r="X9" s="166"/>
      <c r="Y9" s="166"/>
      <c r="Z9" s="166"/>
      <c r="AA9" s="166"/>
      <c r="AB9" s="41" t="s">
        <v>17</v>
      </c>
      <c r="AF9" s="70"/>
    </row>
    <row r="10" spans="1:38" ht="15.75" customHeight="1" thickTop="1" thickBot="1" x14ac:dyDescent="0.25">
      <c r="A10" s="361"/>
      <c r="B10" s="54"/>
      <c r="C10" s="330"/>
      <c r="D10" s="1192" t="s">
        <v>574</v>
      </c>
      <c r="E10" s="1192"/>
      <c r="F10" s="1192"/>
      <c r="G10" s="1192"/>
      <c r="H10" s="1192"/>
      <c r="I10" s="1192"/>
      <c r="J10" s="1192"/>
      <c r="K10" s="1192"/>
      <c r="L10" s="1192" t="s">
        <v>575</v>
      </c>
      <c r="M10" s="1192"/>
      <c r="N10" s="1192"/>
      <c r="O10" s="1192"/>
      <c r="P10" s="1192"/>
      <c r="Q10" s="1192"/>
      <c r="R10" s="1192"/>
      <c r="S10" s="1192"/>
      <c r="T10" s="1192"/>
      <c r="U10" s="1188" t="s">
        <v>576</v>
      </c>
      <c r="V10" s="1192"/>
      <c r="W10" s="1192"/>
      <c r="X10" s="1192"/>
      <c r="Y10" s="1192"/>
      <c r="Z10" s="1192"/>
      <c r="AA10" s="1192"/>
      <c r="AB10" s="1189"/>
      <c r="AC10" s="1333" t="s">
        <v>80</v>
      </c>
      <c r="AD10" s="1334"/>
      <c r="AE10" s="673"/>
      <c r="AF10" s="608"/>
      <c r="AG10" s="70"/>
      <c r="AH10" s="70"/>
    </row>
    <row r="11" spans="1:38" ht="18" customHeight="1" thickBot="1" x14ac:dyDescent="0.25">
      <c r="A11" s="1194" t="s">
        <v>19</v>
      </c>
      <c r="B11" s="1195"/>
      <c r="C11" s="356" t="s">
        <v>20</v>
      </c>
      <c r="D11" s="1196" t="s">
        <v>21</v>
      </c>
      <c r="E11" s="176" t="s">
        <v>22</v>
      </c>
      <c r="F11" s="176"/>
      <c r="G11" s="176"/>
      <c r="H11" s="176"/>
      <c r="I11" s="176"/>
      <c r="J11" s="176"/>
      <c r="K11" s="176"/>
      <c r="L11" s="1198" t="s">
        <v>21</v>
      </c>
      <c r="M11" s="176" t="s">
        <v>22</v>
      </c>
      <c r="N11" s="176"/>
      <c r="O11" s="176"/>
      <c r="P11" s="176"/>
      <c r="Q11" s="176"/>
      <c r="R11" s="176"/>
      <c r="S11" s="176"/>
      <c r="T11" s="176"/>
      <c r="U11" s="1200" t="s">
        <v>21</v>
      </c>
      <c r="V11" s="176" t="s">
        <v>22</v>
      </c>
      <c r="W11" s="176"/>
      <c r="X11" s="176"/>
      <c r="Y11" s="176"/>
      <c r="Z11" s="176"/>
      <c r="AA11" s="176"/>
      <c r="AB11" s="177"/>
      <c r="AC11" s="1335" t="s">
        <v>79</v>
      </c>
      <c r="AD11" s="1336"/>
      <c r="AE11" s="674"/>
      <c r="AF11" s="608"/>
      <c r="AG11" s="70"/>
      <c r="AH11" s="70"/>
    </row>
    <row r="12" spans="1:38" ht="51.75" customHeight="1" x14ac:dyDescent="0.2">
      <c r="A12" s="127"/>
      <c r="B12" s="126"/>
      <c r="C12" s="340"/>
      <c r="D12" s="1328"/>
      <c r="E12" s="182" t="s">
        <v>23</v>
      </c>
      <c r="F12" s="192" t="s">
        <v>24</v>
      </c>
      <c r="G12" s="192" t="s">
        <v>26</v>
      </c>
      <c r="H12" s="500" t="s">
        <v>27</v>
      </c>
      <c r="I12" s="192" t="s">
        <v>578</v>
      </c>
      <c r="J12" s="192" t="s">
        <v>579</v>
      </c>
      <c r="K12" s="481" t="s">
        <v>572</v>
      </c>
      <c r="L12" s="1329"/>
      <c r="M12" s="182" t="s">
        <v>23</v>
      </c>
      <c r="N12" s="192" t="s">
        <v>24</v>
      </c>
      <c r="O12" s="192" t="s">
        <v>26</v>
      </c>
      <c r="P12" s="500" t="s">
        <v>27</v>
      </c>
      <c r="Q12" s="1025" t="s">
        <v>570</v>
      </c>
      <c r="R12" s="192" t="s">
        <v>578</v>
      </c>
      <c r="S12" s="192" t="s">
        <v>579</v>
      </c>
      <c r="T12" s="481" t="s">
        <v>572</v>
      </c>
      <c r="U12" s="1201"/>
      <c r="V12" s="182" t="s">
        <v>23</v>
      </c>
      <c r="W12" s="192" t="s">
        <v>24</v>
      </c>
      <c r="X12" s="192" t="s">
        <v>26</v>
      </c>
      <c r="Y12" s="500" t="s">
        <v>27</v>
      </c>
      <c r="Z12" s="192" t="s">
        <v>578</v>
      </c>
      <c r="AA12" s="192" t="s">
        <v>579</v>
      </c>
      <c r="AB12" s="481" t="s">
        <v>572</v>
      </c>
      <c r="AC12" s="1331" t="s">
        <v>78</v>
      </c>
      <c r="AD12" s="165" t="s">
        <v>77</v>
      </c>
      <c r="AE12" s="674" t="s">
        <v>64</v>
      </c>
      <c r="AF12" s="608"/>
      <c r="AG12" s="70"/>
      <c r="AH12" s="70"/>
      <c r="AJ12" s="1184" t="s">
        <v>57</v>
      </c>
    </row>
    <row r="13" spans="1:38" ht="13.5" thickBot="1" x14ac:dyDescent="0.25">
      <c r="A13" s="125" t="s">
        <v>28</v>
      </c>
      <c r="B13" s="57" t="s">
        <v>29</v>
      </c>
      <c r="C13" s="346"/>
      <c r="D13" s="193"/>
      <c r="E13" s="191" t="s">
        <v>103</v>
      </c>
      <c r="F13" s="60" t="s">
        <v>104</v>
      </c>
      <c r="G13" s="60" t="s">
        <v>105</v>
      </c>
      <c r="H13" s="81" t="s">
        <v>107</v>
      </c>
      <c r="I13" s="1028" t="s">
        <v>558</v>
      </c>
      <c r="J13" s="164" t="s">
        <v>559</v>
      </c>
      <c r="K13" s="61" t="s">
        <v>573</v>
      </c>
      <c r="L13" s="105"/>
      <c r="M13" s="191" t="s">
        <v>103</v>
      </c>
      <c r="N13" s="60" t="s">
        <v>104</v>
      </c>
      <c r="O13" s="60" t="s">
        <v>105</v>
      </c>
      <c r="P13" s="81" t="s">
        <v>107</v>
      </c>
      <c r="Q13" s="1028" t="s">
        <v>106</v>
      </c>
      <c r="R13" s="1028" t="s">
        <v>558</v>
      </c>
      <c r="S13" s="164" t="s">
        <v>559</v>
      </c>
      <c r="T13" s="61" t="s">
        <v>573</v>
      </c>
      <c r="U13" s="105"/>
      <c r="V13" s="191" t="s">
        <v>103</v>
      </c>
      <c r="W13" s="60" t="s">
        <v>104</v>
      </c>
      <c r="X13" s="60" t="s">
        <v>105</v>
      </c>
      <c r="Y13" s="81" t="s">
        <v>107</v>
      </c>
      <c r="Z13" s="1028" t="s">
        <v>558</v>
      </c>
      <c r="AA13" s="164" t="s">
        <v>559</v>
      </c>
      <c r="AB13" s="61" t="s">
        <v>573</v>
      </c>
      <c r="AC13" s="1332"/>
      <c r="AD13" s="163"/>
      <c r="AE13" s="674"/>
      <c r="AF13" s="608"/>
      <c r="AG13" s="70"/>
      <c r="AH13" s="70"/>
      <c r="AJ13" s="1330"/>
    </row>
    <row r="14" spans="1:38" ht="16.5" customHeight="1" thickTop="1" thickBot="1" x14ac:dyDescent="0.25">
      <c r="A14" s="123"/>
      <c r="B14" s="103"/>
      <c r="C14" s="201"/>
      <c r="D14" s="1186" t="s">
        <v>33</v>
      </c>
      <c r="E14" s="1187"/>
      <c r="F14" s="1187"/>
      <c r="G14" s="1187"/>
      <c r="H14" s="1187"/>
      <c r="I14" s="1187"/>
      <c r="J14" s="1187"/>
      <c r="K14" s="1193"/>
      <c r="L14" s="1186" t="s">
        <v>33</v>
      </c>
      <c r="M14" s="1187"/>
      <c r="N14" s="1187"/>
      <c r="O14" s="1187"/>
      <c r="P14" s="1187"/>
      <c r="Q14" s="1187"/>
      <c r="R14" s="1187"/>
      <c r="S14" s="1187"/>
      <c r="T14" s="1187"/>
      <c r="U14" s="1186" t="s">
        <v>33</v>
      </c>
      <c r="V14" s="1187"/>
      <c r="W14" s="1187"/>
      <c r="X14" s="1187"/>
      <c r="Y14" s="1187"/>
      <c r="Z14" s="1187"/>
      <c r="AA14" s="1187"/>
      <c r="AB14" s="1193"/>
      <c r="AC14" s="162"/>
      <c r="AD14" s="161"/>
      <c r="AE14" s="675"/>
      <c r="AF14" s="608"/>
      <c r="AG14" s="70"/>
      <c r="AH14" s="70"/>
      <c r="AJ14" s="136"/>
      <c r="AK14" s="100" t="s">
        <v>56</v>
      </c>
      <c r="AL14" s="99">
        <v>0.35</v>
      </c>
    </row>
    <row r="15" spans="1:38" ht="15" hidden="1" customHeight="1" thickBot="1" x14ac:dyDescent="0.25">
      <c r="A15" s="120" t="s">
        <v>76</v>
      </c>
      <c r="B15" s="62" t="s">
        <v>75</v>
      </c>
      <c r="C15" s="368" t="s">
        <v>74</v>
      </c>
      <c r="D15" s="194">
        <f>SUM(E15:K15)</f>
        <v>0</v>
      </c>
      <c r="E15" s="159"/>
      <c r="F15" s="98"/>
      <c r="G15" s="98"/>
      <c r="H15" s="98"/>
      <c r="I15" s="98"/>
      <c r="J15" s="98"/>
      <c r="K15" s="98"/>
      <c r="L15" s="178">
        <f>SUM(M15:T15)</f>
        <v>0</v>
      </c>
      <c r="M15" s="159"/>
      <c r="N15" s="98"/>
      <c r="O15" s="98"/>
      <c r="P15" s="98"/>
      <c r="Q15" s="98"/>
      <c r="R15" s="98"/>
      <c r="S15" s="98"/>
      <c r="T15" s="98"/>
      <c r="U15" s="178">
        <f>SUM(V15:AB15)</f>
        <v>0</v>
      </c>
      <c r="V15" s="159"/>
      <c r="W15" s="159"/>
      <c r="X15" s="159"/>
      <c r="Y15" s="159"/>
      <c r="Z15" s="98"/>
      <c r="AA15" s="98"/>
      <c r="AB15" s="97"/>
      <c r="AC15" s="68"/>
      <c r="AD15" s="25"/>
      <c r="AE15" s="160"/>
      <c r="AF15" s="70"/>
      <c r="AG15" s="70"/>
      <c r="AH15" s="70"/>
      <c r="AJ15" s="96"/>
      <c r="AK15" s="95"/>
      <c r="AL15" s="94"/>
    </row>
    <row r="16" spans="1:38" ht="30" customHeight="1" thickBot="1" x14ac:dyDescent="0.25">
      <c r="A16" s="120" t="s">
        <v>469</v>
      </c>
      <c r="B16" s="62" t="s">
        <v>73</v>
      </c>
      <c r="C16" s="988" t="s">
        <v>389</v>
      </c>
      <c r="D16" s="989">
        <f>SUM(E16:K16)</f>
        <v>49452</v>
      </c>
      <c r="E16" s="990">
        <v>8913</v>
      </c>
      <c r="F16" s="991">
        <v>0</v>
      </c>
      <c r="G16" s="991">
        <v>12396</v>
      </c>
      <c r="H16" s="991">
        <v>0</v>
      </c>
      <c r="I16" s="991">
        <v>19709</v>
      </c>
      <c r="J16" s="991">
        <v>8434</v>
      </c>
      <c r="K16" s="992">
        <v>0</v>
      </c>
      <c r="L16" s="234">
        <f>SUM(M16:T16)</f>
        <v>44467</v>
      </c>
      <c r="M16" s="990">
        <v>3928</v>
      </c>
      <c r="N16" s="991">
        <v>0</v>
      </c>
      <c r="O16" s="991">
        <v>12396</v>
      </c>
      <c r="P16" s="991">
        <v>0</v>
      </c>
      <c r="Q16" s="991">
        <v>0</v>
      </c>
      <c r="R16" s="991">
        <v>19709</v>
      </c>
      <c r="S16" s="991">
        <v>8434</v>
      </c>
      <c r="T16" s="991">
        <v>0</v>
      </c>
      <c r="U16" s="993">
        <f>SUM(V16:AB16)</f>
        <v>58908</v>
      </c>
      <c r="V16" s="455">
        <v>28373</v>
      </c>
      <c r="W16" s="962">
        <v>3025</v>
      </c>
      <c r="X16" s="962">
        <v>11776</v>
      </c>
      <c r="Y16" s="962">
        <v>0</v>
      </c>
      <c r="Z16" s="899">
        <v>10200</v>
      </c>
      <c r="AA16" s="899">
        <v>5400</v>
      </c>
      <c r="AB16" s="457">
        <v>134</v>
      </c>
      <c r="AC16" s="158">
        <f>V16-E16</f>
        <v>19460</v>
      </c>
      <c r="AD16" s="157">
        <f>Z16-F16</f>
        <v>10200</v>
      </c>
      <c r="AE16" s="154">
        <f>AD16+AC16</f>
        <v>29660</v>
      </c>
      <c r="AF16" s="153"/>
      <c r="AG16" s="153"/>
      <c r="AH16" s="153"/>
      <c r="AJ16" s="91">
        <f>AK16+AL16</f>
        <v>0</v>
      </c>
      <c r="AK16" s="93"/>
      <c r="AL16" s="92"/>
    </row>
    <row r="17" spans="1:38" s="13" customFormat="1" ht="30" customHeight="1" thickBot="1" x14ac:dyDescent="0.25">
      <c r="A17" s="156" t="s">
        <v>585</v>
      </c>
      <c r="B17" s="66" t="s">
        <v>72</v>
      </c>
      <c r="C17" s="1061" t="s">
        <v>586</v>
      </c>
      <c r="D17" s="927">
        <f>SUM(E17:K17)</f>
        <v>68150</v>
      </c>
      <c r="E17" s="930">
        <v>220</v>
      </c>
      <c r="F17" s="1054">
        <v>62159</v>
      </c>
      <c r="G17" s="1054">
        <v>2283</v>
      </c>
      <c r="H17" s="1054"/>
      <c r="I17" s="1054">
        <v>1899</v>
      </c>
      <c r="J17" s="1054">
        <v>1589</v>
      </c>
      <c r="K17" s="1055"/>
      <c r="L17" s="239">
        <f t="shared" ref="L17" si="0">SUM(M17:T17)</f>
        <v>68150</v>
      </c>
      <c r="M17" s="458">
        <v>220</v>
      </c>
      <c r="N17" s="450">
        <v>62159</v>
      </c>
      <c r="O17" s="900">
        <v>2283</v>
      </c>
      <c r="P17" s="445">
        <v>0</v>
      </c>
      <c r="Q17" s="445">
        <v>0</v>
      </c>
      <c r="R17" s="445">
        <v>1899</v>
      </c>
      <c r="S17" s="445">
        <v>1589</v>
      </c>
      <c r="T17" s="446">
        <v>0</v>
      </c>
      <c r="U17" s="1056">
        <v>0</v>
      </c>
      <c r="V17" s="1057"/>
      <c r="W17" s="1058"/>
      <c r="X17" s="1058"/>
      <c r="Y17" s="1058"/>
      <c r="Z17" s="1059"/>
      <c r="AA17" s="1059"/>
      <c r="AB17" s="1060"/>
      <c r="AC17" s="15"/>
      <c r="AD17" s="1053"/>
      <c r="AE17" s="1063"/>
      <c r="AF17" s="413"/>
      <c r="AG17" s="413"/>
      <c r="AH17" s="413"/>
      <c r="AJ17" s="91"/>
      <c r="AK17" s="93"/>
      <c r="AL17" s="92"/>
    </row>
    <row r="18" spans="1:38" s="2" customFormat="1" ht="30" customHeight="1" thickBot="1" x14ac:dyDescent="0.25">
      <c r="A18" s="156" t="s">
        <v>470</v>
      </c>
      <c r="B18" s="66" t="s">
        <v>71</v>
      </c>
      <c r="C18" s="994" t="s">
        <v>391</v>
      </c>
      <c r="D18" s="995">
        <f>SUM(E18:K18)</f>
        <v>303222</v>
      </c>
      <c r="E18" s="960">
        <v>4050</v>
      </c>
      <c r="F18" s="463">
        <v>261123</v>
      </c>
      <c r="G18" s="463">
        <v>27854</v>
      </c>
      <c r="H18" s="463">
        <v>2676</v>
      </c>
      <c r="I18" s="463">
        <v>2748</v>
      </c>
      <c r="J18" s="463">
        <v>4771</v>
      </c>
      <c r="K18" s="961">
        <v>0</v>
      </c>
      <c r="L18" s="1051">
        <f>SUM(M18:T18)</f>
        <v>307341</v>
      </c>
      <c r="M18" s="662">
        <v>7740</v>
      </c>
      <c r="N18" s="663">
        <v>261123</v>
      </c>
      <c r="O18" s="663">
        <v>27854</v>
      </c>
      <c r="P18" s="663">
        <v>2676</v>
      </c>
      <c r="Q18" s="663">
        <v>0</v>
      </c>
      <c r="R18" s="663">
        <v>2983</v>
      </c>
      <c r="S18" s="663">
        <v>4965</v>
      </c>
      <c r="T18" s="663">
        <v>0</v>
      </c>
      <c r="U18" s="996">
        <f>SUM(V18:AB18)</f>
        <v>303836</v>
      </c>
      <c r="V18" s="460">
        <v>7921</v>
      </c>
      <c r="W18" s="492">
        <v>261123</v>
      </c>
      <c r="X18" s="492">
        <v>24936</v>
      </c>
      <c r="Y18" s="492">
        <v>2676</v>
      </c>
      <c r="Z18" s="901">
        <v>1500</v>
      </c>
      <c r="AA18" s="901">
        <v>4100</v>
      </c>
      <c r="AB18" s="440">
        <v>1580</v>
      </c>
      <c r="AC18" s="15">
        <f>V18-E18</f>
        <v>3871</v>
      </c>
      <c r="AD18" s="155">
        <f>Z18-F18</f>
        <v>-259623</v>
      </c>
      <c r="AE18" s="154">
        <f>AD18+AC18</f>
        <v>-255752</v>
      </c>
      <c r="AF18" s="153"/>
      <c r="AG18" s="153"/>
      <c r="AH18" s="153"/>
      <c r="AJ18" s="91">
        <f>AK18+AL18</f>
        <v>2287</v>
      </c>
      <c r="AK18" s="93">
        <v>1694</v>
      </c>
      <c r="AL18" s="92">
        <f>ROUND(0.35*AK18,0)</f>
        <v>593</v>
      </c>
    </row>
    <row r="19" spans="1:38" ht="30" customHeight="1" thickBot="1" x14ac:dyDescent="0.25">
      <c r="A19" s="1296" t="s">
        <v>14</v>
      </c>
      <c r="B19" s="1327"/>
      <c r="C19" s="298" t="s">
        <v>15</v>
      </c>
      <c r="D19" s="181">
        <f t="shared" ref="D19:AE19" si="1">SUM(D16:D18)</f>
        <v>420824</v>
      </c>
      <c r="E19" s="173">
        <f t="shared" si="1"/>
        <v>13183</v>
      </c>
      <c r="F19" s="174">
        <f t="shared" si="1"/>
        <v>323282</v>
      </c>
      <c r="G19" s="174">
        <f t="shared" si="1"/>
        <v>42533</v>
      </c>
      <c r="H19" s="174">
        <f t="shared" si="1"/>
        <v>2676</v>
      </c>
      <c r="I19" s="174">
        <f t="shared" si="1"/>
        <v>24356</v>
      </c>
      <c r="J19" s="174">
        <f t="shared" si="1"/>
        <v>14794</v>
      </c>
      <c r="K19" s="173">
        <f t="shared" si="1"/>
        <v>0</v>
      </c>
      <c r="L19" s="181">
        <f>SUM(L16:L18)</f>
        <v>419958</v>
      </c>
      <c r="M19" s="173">
        <f t="shared" si="1"/>
        <v>11888</v>
      </c>
      <c r="N19" s="174">
        <f t="shared" si="1"/>
        <v>323282</v>
      </c>
      <c r="O19" s="174">
        <f t="shared" si="1"/>
        <v>42533</v>
      </c>
      <c r="P19" s="174">
        <f>SUM(P16:P18)</f>
        <v>2676</v>
      </c>
      <c r="Q19" s="174">
        <f t="shared" si="1"/>
        <v>0</v>
      </c>
      <c r="R19" s="174">
        <f t="shared" si="1"/>
        <v>24591</v>
      </c>
      <c r="S19" s="174">
        <f t="shared" si="1"/>
        <v>14988</v>
      </c>
      <c r="T19" s="174">
        <f t="shared" si="1"/>
        <v>0</v>
      </c>
      <c r="U19" s="181">
        <f>SUM(U16:U18)</f>
        <v>362744</v>
      </c>
      <c r="V19" s="173">
        <f t="shared" si="1"/>
        <v>36294</v>
      </c>
      <c r="W19" s="173">
        <f t="shared" si="1"/>
        <v>264148</v>
      </c>
      <c r="X19" s="173">
        <f t="shared" si="1"/>
        <v>36712</v>
      </c>
      <c r="Y19" s="1024">
        <f t="shared" si="1"/>
        <v>2676</v>
      </c>
      <c r="Z19" s="174">
        <f t="shared" si="1"/>
        <v>11700</v>
      </c>
      <c r="AA19" s="174">
        <f t="shared" si="1"/>
        <v>9500</v>
      </c>
      <c r="AB19" s="369">
        <f t="shared" si="1"/>
        <v>1714</v>
      </c>
      <c r="AC19" s="152">
        <f t="shared" si="1"/>
        <v>23331</v>
      </c>
      <c r="AD19" s="151">
        <f t="shared" si="1"/>
        <v>-249423</v>
      </c>
      <c r="AE19" s="676">
        <f t="shared" si="1"/>
        <v>-226092</v>
      </c>
      <c r="AF19" s="677"/>
      <c r="AG19" s="150"/>
      <c r="AH19" s="150"/>
      <c r="AJ19" s="91" t="e">
        <f>AK19+AL19</f>
        <v>#REF!</v>
      </c>
      <c r="AK19" s="93" t="e">
        <f>AK18+#REF!</f>
        <v>#REF!</v>
      </c>
      <c r="AL19" s="92" t="e">
        <f>AL18+#REF!</f>
        <v>#REF!</v>
      </c>
    </row>
    <row r="20" spans="1:38" ht="16.5" customHeight="1" x14ac:dyDescent="0.2">
      <c r="C20" s="1062" t="s">
        <v>587</v>
      </c>
    </row>
    <row r="21" spans="1:38" hidden="1" x14ac:dyDescent="0.2">
      <c r="A21" s="16" t="s">
        <v>70</v>
      </c>
      <c r="C21" s="711" t="s">
        <v>83</v>
      </c>
    </row>
    <row r="22" spans="1:38" hidden="1" x14ac:dyDescent="0.2">
      <c r="C22" s="796" t="s">
        <v>494</v>
      </c>
      <c r="D22" s="203"/>
      <c r="E22" s="203"/>
      <c r="F22" s="203"/>
      <c r="G22" s="203"/>
      <c r="H22" s="203"/>
      <c r="I22" s="203"/>
      <c r="J22" s="203"/>
      <c r="K22" s="203"/>
      <c r="L22" s="90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"/>
      <c r="AD22" s="39">
        <f>AD19+AC19</f>
        <v>-226092</v>
      </c>
    </row>
    <row r="23" spans="1:38" hidden="1" x14ac:dyDescent="0.2">
      <c r="C23" s="1305" t="s">
        <v>495</v>
      </c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  <c r="W23" s="1305"/>
      <c r="X23" s="1305"/>
      <c r="Y23" s="1305"/>
      <c r="Z23" s="1305"/>
      <c r="AA23" s="1305"/>
      <c r="AB23" s="1305"/>
      <c r="AC23" s="2"/>
      <c r="AD23" s="39"/>
    </row>
    <row r="24" spans="1:38" ht="14.25" hidden="1" customHeight="1" x14ac:dyDescent="0.2"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2"/>
      <c r="AD24" s="39"/>
    </row>
    <row r="25" spans="1:38" ht="12.75" hidden="1" customHeight="1" x14ac:dyDescent="0.2">
      <c r="C25" s="1305" t="s">
        <v>496</v>
      </c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2"/>
      <c r="AD25" s="39"/>
    </row>
    <row r="26" spans="1:38" ht="15" hidden="1" x14ac:dyDescent="0.2">
      <c r="C26" s="1305"/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49"/>
    </row>
    <row r="27" spans="1:38" ht="12.75" hidden="1" customHeight="1" x14ac:dyDescent="0.2"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  <c r="AA27" s="797"/>
      <c r="AB27" s="797"/>
    </row>
    <row r="28" spans="1:38" ht="12.75" hidden="1" customHeight="1" x14ac:dyDescent="0.2">
      <c r="C28" s="796" t="s">
        <v>497</v>
      </c>
      <c r="D28" s="797"/>
      <c r="E28" s="797"/>
      <c r="F28" s="797"/>
      <c r="G28" s="797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7"/>
    </row>
    <row r="29" spans="1:38" ht="15.75" hidden="1" customHeight="1" x14ac:dyDescent="0.2">
      <c r="C29" s="1337" t="s">
        <v>530</v>
      </c>
      <c r="D29" s="1338"/>
      <c r="E29" s="1338"/>
      <c r="F29" s="1338"/>
      <c r="G29" s="1338"/>
      <c r="H29" s="1338"/>
      <c r="I29" s="1338"/>
      <c r="J29" s="1338"/>
      <c r="K29" s="1338"/>
      <c r="L29" s="1338"/>
      <c r="M29" s="1338"/>
      <c r="N29" s="1338"/>
      <c r="O29" s="1338"/>
      <c r="P29" s="1338"/>
      <c r="Q29" s="1338"/>
      <c r="R29" s="1338"/>
      <c r="S29" s="1338"/>
      <c r="T29" s="1338"/>
      <c r="U29" s="1338"/>
      <c r="V29" s="1338"/>
      <c r="W29" s="1338"/>
      <c r="X29" s="1338"/>
      <c r="Y29" s="1338"/>
      <c r="Z29" s="1338"/>
      <c r="AA29" s="1338"/>
      <c r="AB29" s="1338"/>
    </row>
    <row r="30" spans="1:38" ht="12.75" hidden="1" customHeight="1" x14ac:dyDescent="0.2">
      <c r="C30" s="1338"/>
      <c r="D30" s="1338"/>
      <c r="E30" s="1338"/>
      <c r="F30" s="1338"/>
      <c r="G30" s="1338"/>
      <c r="H30" s="1338"/>
      <c r="I30" s="1338"/>
      <c r="J30" s="1338"/>
      <c r="K30" s="1338"/>
      <c r="L30" s="1338"/>
      <c r="M30" s="1338"/>
      <c r="N30" s="1338"/>
      <c r="O30" s="1338"/>
      <c r="P30" s="1338"/>
      <c r="Q30" s="1338"/>
      <c r="R30" s="1338"/>
      <c r="S30" s="1338"/>
      <c r="T30" s="1338"/>
      <c r="U30" s="1338"/>
      <c r="V30" s="1338"/>
      <c r="W30" s="1338"/>
      <c r="X30" s="1338"/>
      <c r="Y30" s="1338"/>
      <c r="Z30" s="1338"/>
      <c r="AA30" s="1338"/>
      <c r="AB30" s="1338"/>
    </row>
    <row r="31" spans="1:38" ht="18.75" customHeight="1" x14ac:dyDescent="0.2">
      <c r="C31" s="799"/>
      <c r="D31" s="799"/>
      <c r="E31" s="799"/>
      <c r="F31" s="799"/>
      <c r="G31" s="799"/>
      <c r="H31" s="799"/>
      <c r="I31" s="799"/>
      <c r="J31" s="799"/>
      <c r="K31" s="799"/>
      <c r="L31" s="799"/>
      <c r="M31" s="800"/>
      <c r="N31" s="800"/>
      <c r="O31" s="800"/>
      <c r="P31" s="800"/>
      <c r="Q31" s="800"/>
      <c r="R31" s="800"/>
      <c r="S31" s="800"/>
      <c r="T31" s="800"/>
      <c r="U31" s="801"/>
      <c r="V31" s="801"/>
      <c r="W31" s="801"/>
      <c r="X31" s="801"/>
      <c r="Y31" s="801"/>
      <c r="Z31" s="801"/>
      <c r="AA31" s="801"/>
      <c r="AB31" s="801"/>
    </row>
    <row r="32" spans="1:38" ht="18" customHeight="1" x14ac:dyDescent="0.2">
      <c r="C32" s="1340"/>
      <c r="D32" s="1283"/>
      <c r="E32" s="1283"/>
      <c r="F32" s="1283"/>
      <c r="G32" s="1283"/>
      <c r="H32" s="1283"/>
      <c r="I32" s="1283"/>
      <c r="J32" s="1283"/>
      <c r="K32" s="1283"/>
      <c r="L32" s="1283"/>
      <c r="M32" s="1283"/>
      <c r="N32" s="1283"/>
      <c r="O32" s="1283"/>
      <c r="P32" s="1283"/>
      <c r="Q32" s="1283"/>
      <c r="R32" s="1283"/>
      <c r="S32" s="1283"/>
      <c r="T32" s="1283"/>
      <c r="U32" s="1283"/>
      <c r="V32" s="1283"/>
      <c r="W32" s="1283"/>
      <c r="X32" s="1283"/>
      <c r="Y32" s="1283"/>
      <c r="Z32" s="1283"/>
      <c r="AA32" s="1283"/>
      <c r="AB32" s="1283"/>
    </row>
    <row r="33" spans="3:28" x14ac:dyDescent="0.2">
      <c r="C33" s="1283"/>
      <c r="D33" s="1283"/>
      <c r="E33" s="1283"/>
      <c r="F33" s="1283"/>
      <c r="G33" s="1283"/>
      <c r="H33" s="1283"/>
      <c r="I33" s="1283"/>
      <c r="J33" s="1283"/>
      <c r="K33" s="1283"/>
      <c r="L33" s="1283"/>
      <c r="M33" s="1283"/>
      <c r="N33" s="1283"/>
      <c r="O33" s="1283"/>
      <c r="P33" s="1283"/>
      <c r="Q33" s="1283"/>
      <c r="R33" s="1283"/>
      <c r="S33" s="1283"/>
      <c r="T33" s="1283"/>
      <c r="U33" s="1283"/>
      <c r="V33" s="1283"/>
      <c r="W33" s="1283"/>
      <c r="X33" s="1283"/>
      <c r="Y33" s="1283"/>
      <c r="Z33" s="1283"/>
      <c r="AA33" s="1283"/>
      <c r="AB33" s="1283"/>
    </row>
    <row r="34" spans="3:28" x14ac:dyDescent="0.2">
      <c r="C34" s="1283"/>
      <c r="D34" s="1283"/>
      <c r="E34" s="1283"/>
      <c r="F34" s="1283"/>
      <c r="G34" s="1283"/>
      <c r="H34" s="1283"/>
      <c r="I34" s="1283"/>
      <c r="J34" s="1283"/>
      <c r="K34" s="1283"/>
      <c r="L34" s="1283"/>
      <c r="M34" s="1283"/>
      <c r="N34" s="1283"/>
      <c r="O34" s="1283"/>
      <c r="P34" s="1283"/>
      <c r="Q34" s="1283"/>
      <c r="R34" s="1283"/>
      <c r="S34" s="1283"/>
      <c r="T34" s="1283"/>
      <c r="U34" s="1283"/>
      <c r="V34" s="1283"/>
      <c r="W34" s="1283"/>
      <c r="X34" s="1283"/>
      <c r="Y34" s="1283"/>
      <c r="Z34" s="1283"/>
      <c r="AA34" s="1283"/>
      <c r="AB34" s="1283"/>
    </row>
    <row r="58" spans="5:5" x14ac:dyDescent="0.2">
      <c r="E58" s="200"/>
    </row>
  </sheetData>
  <sheetProtection selectLockedCells="1"/>
  <mergeCells count="26">
    <mergeCell ref="C23:AB24"/>
    <mergeCell ref="C25:AB26"/>
    <mergeCell ref="C29:AB30"/>
    <mergeCell ref="AA2:AB2"/>
    <mergeCell ref="C32:AB34"/>
    <mergeCell ref="D14:K14"/>
    <mergeCell ref="L14:T14"/>
    <mergeCell ref="U14:AB14"/>
    <mergeCell ref="S6:T6"/>
    <mergeCell ref="S8:T8"/>
    <mergeCell ref="V4:Z4"/>
    <mergeCell ref="V6:Z6"/>
    <mergeCell ref="V8:Z8"/>
    <mergeCell ref="S4:T4"/>
    <mergeCell ref="AJ12:AJ13"/>
    <mergeCell ref="U10:AB10"/>
    <mergeCell ref="U11:U12"/>
    <mergeCell ref="AC12:AC13"/>
    <mergeCell ref="AC10:AD10"/>
    <mergeCell ref="AC11:AD11"/>
    <mergeCell ref="A19:B19"/>
    <mergeCell ref="L10:T10"/>
    <mergeCell ref="A11:B11"/>
    <mergeCell ref="D10:K10"/>
    <mergeCell ref="D11:D12"/>
    <mergeCell ref="L11:L12"/>
  </mergeCells>
  <pageMargins left="0.31496062992125984" right="0.31496062992125984" top="0.78740157480314965" bottom="0.78740157480314965" header="0.31496062992125984" footer="0.31496062992125984"/>
  <pageSetup paperSize="9" scale="60" firstPageNumber="103" orientation="landscape" useFirstPageNumber="1" r:id="rId1"/>
  <headerFooter>
    <oddFooter>&amp;L&amp;"Arial,Kurzíva"Zastupitelstvo Olomouckého kraje 11.12.2023
2.1. - Rozpočet Olomouckého kraje na rok 2024 - návrh rozpočtu
Příloha č. 3c): Příspěvkové organizace zřizované&amp;R&amp;"-,Kurzíva"Strana &amp;P (Celkem 214)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22</vt:i4>
      </vt:variant>
    </vt:vector>
  </HeadingPairs>
  <TitlesOfParts>
    <vt:vector size="39" baseType="lpstr">
      <vt:lpstr>Sumář 2015-2018</vt:lpstr>
      <vt:lpstr>Sumář celkem</vt:lpstr>
      <vt:lpstr>rezerva PO</vt:lpstr>
      <vt:lpstr>Celkem školství</vt:lpstr>
      <vt:lpstr> Olomouc</vt:lpstr>
      <vt:lpstr>Prostějov</vt:lpstr>
      <vt:lpstr>Přerov</vt:lpstr>
      <vt:lpstr>Šumperk</vt:lpstr>
      <vt:lpstr>Jeseník</vt:lpstr>
      <vt:lpstr>Celkem sociální</vt:lpstr>
      <vt:lpstr>PO - sociálníci</vt:lpstr>
      <vt:lpstr>Celkem doprava</vt:lpstr>
      <vt:lpstr>PO - doprava</vt:lpstr>
      <vt:lpstr>Celkem kultura </vt:lpstr>
      <vt:lpstr>PO - kultura</vt:lpstr>
      <vt:lpstr>Celkem zdravotnictví</vt:lpstr>
      <vt:lpstr>PO - zdravotnictví</vt:lpstr>
      <vt:lpstr>' Olomouc'!Názvy_tisku</vt:lpstr>
      <vt:lpstr>Jeseník!Názvy_tisku</vt:lpstr>
      <vt:lpstr>Prostějov!Názvy_tisku</vt:lpstr>
      <vt:lpstr>Přerov!Názvy_tisku</vt:lpstr>
      <vt:lpstr>Šumperk!Názvy_tisku</vt:lpstr>
      <vt:lpstr>' Olomouc'!Oblast_tisku</vt:lpstr>
      <vt:lpstr>'Celkem doprava'!Oblast_tisku</vt:lpstr>
      <vt:lpstr>'Celkem kultura '!Oblast_tisku</vt:lpstr>
      <vt:lpstr>'Celkem sociální'!Oblast_tisku</vt:lpstr>
      <vt:lpstr>'Celkem školství'!Oblast_tisku</vt:lpstr>
      <vt:lpstr>'Celkem zdravotnictví'!Oblast_tisku</vt:lpstr>
      <vt:lpstr>Jeseník!Oblast_tisku</vt:lpstr>
      <vt:lpstr>'PO - doprava'!Oblast_tisku</vt:lpstr>
      <vt:lpstr>'PO - kultura'!Oblast_tisku</vt:lpstr>
      <vt:lpstr>'PO - sociálníci'!Oblast_tisku</vt:lpstr>
      <vt:lpstr>'PO - zdravotnictví'!Oblast_tisku</vt:lpstr>
      <vt:lpstr>Prostějov!Oblast_tisku</vt:lpstr>
      <vt:lpstr>Přerov!Oblast_tisku</vt:lpstr>
      <vt:lpstr>'rezerva PO'!Oblast_tisku</vt:lpstr>
      <vt:lpstr>'Sumář 2015-2018'!Oblast_tisku</vt:lpstr>
      <vt:lpstr>'Sumář celkem'!Oblast_tisku</vt:lpstr>
      <vt:lpstr>Šumperk!Oblast_tisku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Foret Oldřich</cp:lastModifiedBy>
  <cp:lastPrinted>2023-11-23T12:18:39Z</cp:lastPrinted>
  <dcterms:created xsi:type="dcterms:W3CDTF">2015-11-18T13:49:35Z</dcterms:created>
  <dcterms:modified xsi:type="dcterms:W3CDTF">2023-11-23T12:22:00Z</dcterms:modified>
</cp:coreProperties>
</file>