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4\ZOK 11.12.2023\"/>
    </mc:Choice>
  </mc:AlternateContent>
  <bookViews>
    <workbookView xWindow="120" yWindow="720" windowWidth="24915" windowHeight="11220" activeTab="9"/>
  </bookViews>
  <sheets>
    <sheet name="rekapitulace" sheetId="3" r:id="rId1"/>
    <sheet name="08" sheetId="8" r:id="rId2"/>
    <sheet name="09" sheetId="7" r:id="rId3"/>
    <sheet name="10" sheetId="6" r:id="rId4"/>
    <sheet name="11" sheetId="5" r:id="rId5"/>
    <sheet name="12" sheetId="4" r:id="rId6"/>
    <sheet name="13" sheetId="11" r:id="rId7"/>
    <sheet name="14" sheetId="1" r:id="rId8"/>
    <sheet name="18" sheetId="9" r:id="rId9"/>
    <sheet name="07 - ID" sheetId="2" r:id="rId10"/>
    <sheet name="IŽ" sheetId="12" state="hidden" r:id="rId11"/>
  </sheets>
  <externalReferences>
    <externalReference r:id="rId12"/>
  </externalReferences>
  <definedNames>
    <definedName name="_xlnm.Print_Titles" localSheetId="0">rekapitulace!$3:$5</definedName>
    <definedName name="_xlnm.Print_Area" localSheetId="9">'07 - ID'!$B$1:$H$61</definedName>
    <definedName name="_xlnm.Print_Area" localSheetId="1">'08'!$B$1:$H$55</definedName>
    <definedName name="_xlnm.Print_Area" localSheetId="2">'09'!$B$1:$H$45</definedName>
    <definedName name="_xlnm.Print_Area" localSheetId="3">'10'!$B$1:$H$45</definedName>
    <definedName name="_xlnm.Print_Area" localSheetId="4">'11'!$B$1:$H$50</definedName>
    <definedName name="_xlnm.Print_Area" localSheetId="5">'12'!$B$1:$H$32</definedName>
    <definedName name="_xlnm.Print_Area" localSheetId="6">'13'!$B$1:$H$163</definedName>
    <definedName name="_xlnm.Print_Area" localSheetId="7">'14'!$B$1:$H$69</definedName>
    <definedName name="_xlnm.Print_Area" localSheetId="8">'18'!$B$1:$H$60</definedName>
    <definedName name="_xlnm.Print_Area" localSheetId="0">rekapitulace!$A$1:$H$121</definedName>
  </definedNames>
  <calcPr calcId="162913"/>
</workbook>
</file>

<file path=xl/calcChain.xml><?xml version="1.0" encoding="utf-8"?>
<calcChain xmlns="http://schemas.openxmlformats.org/spreadsheetml/2006/main">
  <c r="G47" i="2" l="1"/>
  <c r="G24" i="2" l="1"/>
  <c r="G41" i="3" l="1"/>
  <c r="H19" i="1" l="1"/>
  <c r="G19" i="1"/>
  <c r="G20" i="2" l="1"/>
  <c r="G27" i="2"/>
  <c r="F166" i="11"/>
  <c r="G166" i="11"/>
  <c r="F165" i="11"/>
  <c r="G165" i="11"/>
  <c r="E166" i="11"/>
  <c r="E165" i="11"/>
  <c r="F73" i="1"/>
  <c r="G73" i="1"/>
  <c r="F72" i="1"/>
  <c r="G72" i="1"/>
  <c r="E73" i="1"/>
  <c r="E72" i="1"/>
  <c r="F64" i="9"/>
  <c r="G64" i="9"/>
  <c r="F63" i="9"/>
  <c r="G63" i="9"/>
  <c r="E64" i="9"/>
  <c r="E63" i="9"/>
  <c r="G33" i="9"/>
  <c r="G82" i="11" l="1"/>
  <c r="F52" i="5"/>
  <c r="F51" i="5"/>
  <c r="G51" i="5"/>
  <c r="E51" i="5"/>
  <c r="E49" i="7"/>
  <c r="F21" i="3"/>
  <c r="F58" i="8"/>
  <c r="G58" i="8"/>
  <c r="E58" i="8"/>
  <c r="F57" i="8"/>
  <c r="G57" i="8"/>
  <c r="E57" i="8"/>
  <c r="G29" i="8"/>
  <c r="E113" i="3" l="1"/>
  <c r="E115" i="3" s="1"/>
  <c r="G101" i="3"/>
  <c r="G88" i="3"/>
  <c r="G74" i="3"/>
  <c r="G69" i="3"/>
  <c r="E37" i="3"/>
  <c r="E36" i="3" s="1"/>
  <c r="F37" i="3"/>
  <c r="F36" i="3" s="1"/>
  <c r="G24" i="3"/>
  <c r="G26" i="3"/>
  <c r="H26" i="3" s="1"/>
  <c r="G25" i="3"/>
  <c r="G16" i="3"/>
  <c r="H16" i="3" s="1"/>
  <c r="J41" i="8"/>
  <c r="F12" i="8" s="1"/>
  <c r="J40" i="8"/>
  <c r="F11" i="8" s="1"/>
  <c r="F16" i="8"/>
  <c r="E15" i="8"/>
  <c r="F14" i="8"/>
  <c r="G52" i="8"/>
  <c r="G16" i="8" s="1"/>
  <c r="G49" i="8"/>
  <c r="F14" i="1"/>
  <c r="G55" i="1"/>
  <c r="G14" i="1" s="1"/>
  <c r="F12" i="1"/>
  <c r="F11" i="1"/>
  <c r="J28" i="1"/>
  <c r="F9" i="1" s="1"/>
  <c r="J64" i="1"/>
  <c r="I64" i="1"/>
  <c r="J38" i="1"/>
  <c r="F10" i="1" s="1"/>
  <c r="F18" i="1"/>
  <c r="E18" i="1"/>
  <c r="F17" i="1"/>
  <c r="F16" i="1"/>
  <c r="E16" i="1"/>
  <c r="G29" i="2" l="1"/>
  <c r="G21" i="2" s="1"/>
  <c r="F36" i="11" l="1"/>
  <c r="F35" i="11"/>
  <c r="F34" i="11"/>
  <c r="F33" i="11"/>
  <c r="E33" i="11"/>
  <c r="F32" i="11"/>
  <c r="F31" i="11"/>
  <c r="F30" i="11"/>
  <c r="F29" i="11"/>
  <c r="E29" i="11"/>
  <c r="F28" i="11" l="1"/>
  <c r="F27" i="11"/>
  <c r="F26" i="11"/>
  <c r="F25" i="11"/>
  <c r="E25" i="11"/>
  <c r="G134" i="11"/>
  <c r="G29" i="11" s="1"/>
  <c r="G131" i="11"/>
  <c r="G25" i="11" s="1"/>
  <c r="G153" i="11"/>
  <c r="G44" i="11" s="1"/>
  <c r="I153" i="11"/>
  <c r="J153" i="11"/>
  <c r="F48" i="11"/>
  <c r="F47" i="11"/>
  <c r="F46" i="11"/>
  <c r="J158" i="11"/>
  <c r="E46" i="11"/>
  <c r="F42" i="11"/>
  <c r="E41" i="11"/>
  <c r="J148" i="11"/>
  <c r="I148" i="11"/>
  <c r="G148" i="11"/>
  <c r="F40" i="11"/>
  <c r="F39" i="11"/>
  <c r="J144" i="11"/>
  <c r="J142" i="11" s="1"/>
  <c r="G137" i="11"/>
  <c r="G33" i="11" s="1"/>
  <c r="F38" i="11" l="1"/>
  <c r="F11" i="7"/>
  <c r="F10" i="7"/>
  <c r="J32" i="7"/>
  <c r="F9" i="7" s="1"/>
  <c r="I32" i="7"/>
  <c r="E9" i="7" s="1"/>
  <c r="G32" i="7"/>
  <c r="G50" i="2"/>
  <c r="G11" i="9"/>
  <c r="G20" i="9"/>
  <c r="F16" i="9"/>
  <c r="E16" i="9"/>
  <c r="F15" i="9"/>
  <c r="F14" i="9"/>
  <c r="E14" i="9"/>
  <c r="G13" i="9"/>
  <c r="F13" i="9"/>
  <c r="E13" i="9"/>
  <c r="H13" i="9" s="1"/>
  <c r="G12" i="9"/>
  <c r="F12" i="9"/>
  <c r="E12" i="9"/>
  <c r="F9" i="9"/>
  <c r="F8" i="9"/>
  <c r="G43" i="2"/>
  <c r="G23" i="2" s="1"/>
  <c r="F10" i="4"/>
  <c r="E9" i="4"/>
  <c r="G17" i="5"/>
  <c r="F16" i="5"/>
  <c r="E16" i="5"/>
  <c r="G38" i="5"/>
  <c r="G15" i="5" s="1"/>
  <c r="F14" i="5"/>
  <c r="E14" i="5"/>
  <c r="F13" i="5"/>
  <c r="F12" i="5"/>
  <c r="E12" i="5"/>
  <c r="G40" i="2"/>
  <c r="G22" i="2" s="1"/>
  <c r="G59" i="2" l="1"/>
  <c r="G25" i="2"/>
  <c r="G19" i="2" s="1"/>
  <c r="G52" i="5"/>
  <c r="G18" i="5"/>
  <c r="G22" i="5"/>
  <c r="G48" i="5"/>
  <c r="F11" i="5"/>
  <c r="F10" i="5"/>
  <c r="F9" i="5"/>
  <c r="E9" i="5"/>
  <c r="F18" i="5" l="1"/>
  <c r="G28" i="3" l="1"/>
  <c r="J64" i="11" l="1"/>
  <c r="F11" i="11"/>
  <c r="F53" i="3"/>
  <c r="F52" i="3"/>
  <c r="E81" i="3"/>
  <c r="G15" i="2" l="1"/>
  <c r="E24" i="3" l="1"/>
  <c r="E21" i="3" s="1"/>
  <c r="G25" i="7"/>
  <c r="F93" i="3"/>
  <c r="G91" i="3"/>
  <c r="E91" i="3"/>
  <c r="F90" i="3"/>
  <c r="E90" i="3"/>
  <c r="F84" i="3"/>
  <c r="E84" i="3"/>
  <c r="F79" i="3"/>
  <c r="F82" i="3"/>
  <c r="E82" i="3"/>
  <c r="G79" i="3"/>
  <c r="G21" i="3" l="1"/>
  <c r="H24" i="3"/>
  <c r="E66" i="3"/>
  <c r="G158" i="11" l="1"/>
  <c r="G46" i="11" s="1"/>
  <c r="F37" i="11"/>
  <c r="F51" i="3"/>
  <c r="F12" i="11"/>
  <c r="E10" i="11"/>
  <c r="G76" i="3" l="1"/>
  <c r="J40" i="11"/>
  <c r="F72" i="3"/>
  <c r="F68" i="3"/>
  <c r="J28" i="11"/>
  <c r="E52" i="5" l="1"/>
  <c r="F32" i="3" l="1"/>
  <c r="E32" i="3"/>
  <c r="F97" i="3" l="1"/>
  <c r="E97" i="3"/>
  <c r="F10" i="9"/>
  <c r="E8" i="9"/>
  <c r="E17" i="9" s="1"/>
  <c r="M30" i="9"/>
  <c r="M27" i="9"/>
  <c r="M24" i="9"/>
  <c r="M22" i="9"/>
  <c r="I10" i="9" l="1"/>
  <c r="F17" i="9"/>
  <c r="G13" i="8"/>
  <c r="G15" i="3"/>
  <c r="F14" i="3"/>
  <c r="E15" i="3"/>
  <c r="E14" i="3" s="1"/>
  <c r="E13" i="3"/>
  <c r="E11" i="3"/>
  <c r="F12" i="3"/>
  <c r="F10" i="3" s="1"/>
  <c r="E12" i="3"/>
  <c r="F9" i="3"/>
  <c r="F8" i="3"/>
  <c r="E9" i="3"/>
  <c r="E8" i="3"/>
  <c r="F13" i="8"/>
  <c r="E13" i="8"/>
  <c r="E11" i="8"/>
  <c r="F10" i="8"/>
  <c r="E10" i="8"/>
  <c r="F9" i="8"/>
  <c r="F8" i="8"/>
  <c r="E8" i="8"/>
  <c r="G45" i="8"/>
  <c r="F17" i="8" l="1"/>
  <c r="E10" i="3"/>
  <c r="E17" i="8"/>
  <c r="E59" i="8"/>
  <c r="G14" i="3"/>
  <c r="H14" i="3" s="1"/>
  <c r="H15" i="3"/>
  <c r="G32" i="3" l="1"/>
  <c r="G18" i="6" l="1"/>
  <c r="G18" i="2" l="1"/>
  <c r="G111" i="3" s="1"/>
  <c r="G9" i="2" l="1"/>
  <c r="G12" i="2" s="1"/>
  <c r="G113" i="3"/>
  <c r="F93" i="2"/>
  <c r="F119" i="3" s="1"/>
  <c r="G93" i="2"/>
  <c r="E93" i="2"/>
  <c r="F92" i="2"/>
  <c r="F118" i="3" s="1"/>
  <c r="F12" i="2"/>
  <c r="F111" i="3" s="1"/>
  <c r="F110" i="3" s="1"/>
  <c r="F113" i="3" s="1"/>
  <c r="F115" i="3" s="1"/>
  <c r="E49" i="6"/>
  <c r="F49" i="6"/>
  <c r="G49" i="6"/>
  <c r="F94" i="2" l="1"/>
  <c r="F100" i="3"/>
  <c r="E100" i="3"/>
  <c r="F99" i="3"/>
  <c r="E99" i="3"/>
  <c r="F98" i="3"/>
  <c r="E98" i="3"/>
  <c r="H94" i="3"/>
  <c r="G93" i="3"/>
  <c r="E93" i="3"/>
  <c r="G87" i="3"/>
  <c r="F87" i="3"/>
  <c r="E87" i="3"/>
  <c r="F86" i="3"/>
  <c r="E86" i="3"/>
  <c r="E85" i="3"/>
  <c r="E83" i="3" s="1"/>
  <c r="E79" i="3"/>
  <c r="E78" i="3" s="1"/>
  <c r="F60" i="3"/>
  <c r="F55" i="3"/>
  <c r="G66" i="3"/>
  <c r="F66" i="3"/>
  <c r="F65" i="3"/>
  <c r="E65" i="3"/>
  <c r="F64" i="3"/>
  <c r="E64" i="3"/>
  <c r="F62" i="3"/>
  <c r="E62" i="3"/>
  <c r="F61" i="3"/>
  <c r="E61" i="3"/>
  <c r="E60" i="3"/>
  <c r="F59" i="3"/>
  <c r="F58" i="3"/>
  <c r="E59" i="3"/>
  <c r="E58" i="3"/>
  <c r="F56" i="3"/>
  <c r="E56" i="3"/>
  <c r="E55" i="3"/>
  <c r="F54" i="3"/>
  <c r="F50" i="3" s="1"/>
  <c r="E54" i="3"/>
  <c r="E53" i="3"/>
  <c r="E52" i="3"/>
  <c r="E51" i="3"/>
  <c r="F47" i="3"/>
  <c r="E47" i="3"/>
  <c r="F46" i="3"/>
  <c r="E46" i="3"/>
  <c r="E45" i="3"/>
  <c r="G38" i="3"/>
  <c r="G35" i="3"/>
  <c r="E35" i="3"/>
  <c r="F34" i="3"/>
  <c r="E34" i="3"/>
  <c r="F33" i="3"/>
  <c r="E33" i="3"/>
  <c r="F28" i="3"/>
  <c r="E28" i="3"/>
  <c r="G18" i="3"/>
  <c r="G17" i="3" s="1"/>
  <c r="F18" i="3"/>
  <c r="E18" i="3"/>
  <c r="G13" i="3"/>
  <c r="G11" i="3"/>
  <c r="G12" i="3"/>
  <c r="G8" i="3"/>
  <c r="F17" i="3" l="1"/>
  <c r="E17" i="3"/>
  <c r="E31" i="3"/>
  <c r="G10" i="3"/>
  <c r="E89" i="3"/>
  <c r="E77" i="3" s="1"/>
  <c r="F63" i="3"/>
  <c r="F89" i="3"/>
  <c r="H93" i="3"/>
  <c r="F31" i="3"/>
  <c r="F13" i="7"/>
  <c r="E13" i="7"/>
  <c r="E11" i="7"/>
  <c r="F8" i="7"/>
  <c r="E8" i="7"/>
  <c r="F14" i="7" l="1"/>
  <c r="E14" i="7"/>
  <c r="F43" i="11"/>
  <c r="F41" i="11"/>
  <c r="F49" i="11" s="1"/>
  <c r="F73" i="3"/>
  <c r="F67" i="3" s="1"/>
  <c r="E73" i="3"/>
  <c r="I142" i="11"/>
  <c r="E72" i="3" s="1"/>
  <c r="G93" i="11"/>
  <c r="F22" i="11"/>
  <c r="E22" i="11"/>
  <c r="J114" i="11"/>
  <c r="F21" i="11" s="1"/>
  <c r="I114" i="11"/>
  <c r="E21" i="11" s="1"/>
  <c r="F20" i="11"/>
  <c r="E20" i="11"/>
  <c r="F19" i="11"/>
  <c r="E19" i="11"/>
  <c r="F18" i="11"/>
  <c r="F17" i="11"/>
  <c r="E17" i="11"/>
  <c r="J86" i="11"/>
  <c r="F16" i="11" s="1"/>
  <c r="I86" i="11"/>
  <c r="E16" i="11" s="1"/>
  <c r="G86" i="11"/>
  <c r="F15" i="11"/>
  <c r="E15" i="11"/>
  <c r="F14" i="11"/>
  <c r="F13" i="11"/>
  <c r="E13" i="11"/>
  <c r="J14" i="11" l="1"/>
  <c r="J43" i="11"/>
  <c r="E37" i="11"/>
  <c r="E49" i="11" s="1"/>
  <c r="J17" i="11"/>
  <c r="G16" i="11"/>
  <c r="F13" i="1"/>
  <c r="F19" i="1" s="1"/>
  <c r="E13" i="1"/>
  <c r="I38" i="1"/>
  <c r="E10" i="1" s="1"/>
  <c r="I28" i="1"/>
  <c r="E9" i="1" s="1"/>
  <c r="E74" i="1" l="1"/>
  <c r="F74" i="1"/>
  <c r="G58" i="1"/>
  <c r="F10" i="11" l="1"/>
  <c r="F23" i="11" s="1"/>
  <c r="I64" i="11"/>
  <c r="E11" i="11" s="1"/>
  <c r="E23" i="11" s="1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G23" i="6"/>
  <c r="G9" i="6" s="1"/>
  <c r="I12" i="11" l="1"/>
  <c r="E167" i="11"/>
  <c r="F50" i="11"/>
  <c r="J12" i="11"/>
  <c r="F167" i="11"/>
  <c r="E15" i="6"/>
  <c r="E48" i="6" s="1"/>
  <c r="E50" i="6" s="1"/>
  <c r="F15" i="6"/>
  <c r="F48" i="6" s="1"/>
  <c r="F50" i="6" s="1"/>
  <c r="E50" i="11"/>
  <c r="E36" i="4"/>
  <c r="G35" i="4"/>
  <c r="E35" i="4"/>
  <c r="F13" i="4"/>
  <c r="F35" i="4" s="1"/>
  <c r="E13" i="4"/>
  <c r="F12" i="4"/>
  <c r="E12" i="4"/>
  <c r="F11" i="4"/>
  <c r="E11" i="4"/>
  <c r="F9" i="4"/>
  <c r="E37" i="4"/>
  <c r="F36" i="4" l="1"/>
  <c r="F37" i="4" s="1"/>
  <c r="E53" i="5"/>
  <c r="E18" i="5"/>
  <c r="F53" i="5"/>
  <c r="E119" i="3"/>
  <c r="E65" i="9"/>
  <c r="F65" i="9" l="1"/>
  <c r="H13" i="8"/>
  <c r="G41" i="8"/>
  <c r="G10" i="8" l="1"/>
  <c r="H10" i="8" l="1"/>
  <c r="F59" i="8"/>
  <c r="F14" i="4"/>
  <c r="E14" i="4"/>
  <c r="H66" i="3" l="1"/>
  <c r="F7" i="3"/>
  <c r="F6" i="3" s="1"/>
  <c r="G38" i="8"/>
  <c r="G37" i="8" s="1"/>
  <c r="G11" i="8" s="1"/>
  <c r="H16" i="11" l="1"/>
  <c r="F96" i="3" l="1"/>
  <c r="F102" i="3" l="1"/>
  <c r="E102" i="3"/>
  <c r="G61" i="3" l="1"/>
  <c r="H61" i="3" s="1"/>
  <c r="G9" i="5" l="1"/>
  <c r="H9" i="5" l="1"/>
  <c r="G121" i="11"/>
  <c r="G22" i="11" s="1"/>
  <c r="H22" i="11" s="1"/>
  <c r="G60" i="11"/>
  <c r="G20" i="6" l="1"/>
  <c r="G8" i="6" l="1"/>
  <c r="H8" i="6" l="1"/>
  <c r="G20" i="8" l="1"/>
  <c r="G90" i="3" l="1"/>
  <c r="G85" i="3"/>
  <c r="H85" i="3" s="1"/>
  <c r="G84" i="3"/>
  <c r="G82" i="3"/>
  <c r="H82" i="3" s="1"/>
  <c r="G64" i="1"/>
  <c r="G16" i="1" s="1"/>
  <c r="E19" i="1"/>
  <c r="H84" i="3" l="1"/>
  <c r="G83" i="3"/>
  <c r="H90" i="3"/>
  <c r="G38" i="1"/>
  <c r="G10" i="1" s="1"/>
  <c r="H10" i="1" s="1"/>
  <c r="G103" i="3"/>
  <c r="H103" i="3" s="1"/>
  <c r="E105" i="3" l="1"/>
  <c r="F105" i="3"/>
  <c r="G47" i="9"/>
  <c r="G53" i="9"/>
  <c r="G14" i="9" s="1"/>
  <c r="H14" i="9" l="1"/>
  <c r="G64" i="3"/>
  <c r="H64" i="3" s="1"/>
  <c r="E63" i="3" l="1"/>
  <c r="G99" i="11"/>
  <c r="G19" i="11" l="1"/>
  <c r="B19" i="12"/>
  <c r="H19" i="11" l="1"/>
  <c r="G107" i="3"/>
  <c r="H107" i="3" s="1"/>
  <c r="G106" i="3"/>
  <c r="H106" i="3" s="1"/>
  <c r="G43" i="9"/>
  <c r="H12" i="9" s="1"/>
  <c r="G38" i="9"/>
  <c r="G105" i="3" l="1"/>
  <c r="H105" i="3" s="1"/>
  <c r="B10" i="12" l="1"/>
  <c r="B42" i="12" l="1"/>
  <c r="G142" i="11"/>
  <c r="G72" i="3" l="1"/>
  <c r="H72" i="3" s="1"/>
  <c r="G37" i="11"/>
  <c r="H37" i="11" s="1"/>
  <c r="E12" i="2"/>
  <c r="E111" i="3" s="1"/>
  <c r="E110" i="3" l="1"/>
  <c r="E92" i="2"/>
  <c r="B59" i="12"/>
  <c r="E94" i="2" l="1"/>
  <c r="G68" i="1"/>
  <c r="H91" i="3" l="1"/>
  <c r="G89" i="3"/>
  <c r="H89" i="3" s="1"/>
  <c r="G18" i="1"/>
  <c r="H18" i="1" s="1"/>
  <c r="G50" i="1"/>
  <c r="F83" i="3"/>
  <c r="H16" i="1"/>
  <c r="F78" i="3" l="1"/>
  <c r="F77" i="3" s="1"/>
  <c r="H83" i="3"/>
  <c r="G33" i="3" l="1"/>
  <c r="H33" i="3" l="1"/>
  <c r="G65" i="3"/>
  <c r="H65" i="3" s="1"/>
  <c r="G114" i="11"/>
  <c r="G21" i="11" s="1"/>
  <c r="H21" i="11" s="1"/>
  <c r="G110" i="11"/>
  <c r="G106" i="11"/>
  <c r="G54" i="3"/>
  <c r="H54" i="3" s="1"/>
  <c r="G64" i="11"/>
  <c r="G11" i="11" s="1"/>
  <c r="H11" i="11" s="1"/>
  <c r="G54" i="11"/>
  <c r="H69" i="3" l="1"/>
  <c r="G63" i="3"/>
  <c r="H63" i="3" s="1"/>
  <c r="E50" i="3"/>
  <c r="G62" i="3"/>
  <c r="H62" i="3" s="1"/>
  <c r="G20" i="11"/>
  <c r="E68" i="3"/>
  <c r="E67" i="3" s="1"/>
  <c r="F57" i="3"/>
  <c r="F49" i="3" s="1"/>
  <c r="F48" i="3" s="1"/>
  <c r="E57" i="3"/>
  <c r="G9" i="7"/>
  <c r="F49" i="7"/>
  <c r="G42" i="7"/>
  <c r="G21" i="7"/>
  <c r="H12" i="3"/>
  <c r="B17" i="12"/>
  <c r="B6" i="12" s="1"/>
  <c r="H8" i="3"/>
  <c r="B25" i="12"/>
  <c r="G30" i="4"/>
  <c r="G12" i="4" s="1"/>
  <c r="H12" i="4" s="1"/>
  <c r="B39" i="12"/>
  <c r="E49" i="3" l="1"/>
  <c r="E48" i="3" s="1"/>
  <c r="F51" i="7"/>
  <c r="F120" i="3"/>
  <c r="H20" i="11"/>
  <c r="F44" i="3"/>
  <c r="E118" i="3"/>
  <c r="E120" i="3" s="1"/>
  <c r="E44" i="3"/>
  <c r="G47" i="3"/>
  <c r="H47" i="3" s="1"/>
  <c r="B49" i="12"/>
  <c r="E51" i="7" l="1"/>
  <c r="H32" i="3"/>
  <c r="B35" i="12"/>
  <c r="B13" i="12" l="1"/>
  <c r="B47" i="12"/>
  <c r="B12" i="12" s="1"/>
  <c r="B11" i="12"/>
  <c r="B9" i="12"/>
  <c r="B8" i="12"/>
  <c r="B7" i="12"/>
  <c r="B15" i="12"/>
  <c r="E96" i="3" l="1"/>
  <c r="G97" i="3"/>
  <c r="F95" i="3"/>
  <c r="B5" i="12"/>
  <c r="H97" i="3" l="1"/>
  <c r="E95" i="3"/>
  <c r="B4" i="12"/>
  <c r="G16" i="2"/>
  <c r="G100" i="3" l="1"/>
  <c r="H100" i="3" s="1"/>
  <c r="G99" i="3"/>
  <c r="H99" i="3" s="1"/>
  <c r="G98" i="3"/>
  <c r="G86" i="3"/>
  <c r="H86" i="3" s="1"/>
  <c r="H81" i="3"/>
  <c r="G80" i="3"/>
  <c r="H80" i="3" s="1"/>
  <c r="H79" i="3"/>
  <c r="G73" i="3"/>
  <c r="H73" i="3" s="1"/>
  <c r="G71" i="3"/>
  <c r="H71" i="3" s="1"/>
  <c r="G70" i="3"/>
  <c r="G60" i="3"/>
  <c r="H60" i="3" s="1"/>
  <c r="G56" i="3"/>
  <c r="H56" i="3" s="1"/>
  <c r="G55" i="3"/>
  <c r="H55" i="3" s="1"/>
  <c r="G53" i="3"/>
  <c r="H53" i="3" s="1"/>
  <c r="G52" i="3"/>
  <c r="H52" i="3" s="1"/>
  <c r="G51" i="3"/>
  <c r="H51" i="3" s="1"/>
  <c r="G59" i="3"/>
  <c r="H59" i="3" s="1"/>
  <c r="G58" i="3"/>
  <c r="H58" i="3" s="1"/>
  <c r="G46" i="3"/>
  <c r="H46" i="3" s="1"/>
  <c r="G45" i="3"/>
  <c r="H45" i="3" s="1"/>
  <c r="H42" i="3"/>
  <c r="G40" i="3"/>
  <c r="H40" i="3" s="1"/>
  <c r="G39" i="3"/>
  <c r="H38" i="3"/>
  <c r="G34" i="3"/>
  <c r="H35" i="3"/>
  <c r="G23" i="3"/>
  <c r="H23" i="3" s="1"/>
  <c r="G22" i="3"/>
  <c r="H22" i="3" s="1"/>
  <c r="G30" i="3"/>
  <c r="H30" i="3" s="1"/>
  <c r="G29" i="3"/>
  <c r="H29" i="3" s="1"/>
  <c r="G20" i="3"/>
  <c r="H20" i="3" s="1"/>
  <c r="G19" i="3"/>
  <c r="H19" i="3" s="1"/>
  <c r="H13" i="3"/>
  <c r="H11" i="3"/>
  <c r="G9" i="3"/>
  <c r="H9" i="3" s="1"/>
  <c r="H98" i="3" l="1"/>
  <c r="G96" i="3"/>
  <c r="H39" i="3"/>
  <c r="G37" i="3"/>
  <c r="G36" i="3" s="1"/>
  <c r="H70" i="3"/>
  <c r="G68" i="3"/>
  <c r="G67" i="3" s="1"/>
  <c r="H34" i="3"/>
  <c r="G31" i="3"/>
  <c r="H31" i="3" s="1"/>
  <c r="H10" i="3"/>
  <c r="G44" i="3"/>
  <c r="H44" i="3" s="1"/>
  <c r="G50" i="3"/>
  <c r="G7" i="3"/>
  <c r="G6" i="3" s="1"/>
  <c r="H50" i="3" l="1"/>
  <c r="H36" i="3"/>
  <c r="H37" i="3"/>
  <c r="G45" i="1"/>
  <c r="G28" i="1"/>
  <c r="G57" i="3" l="1"/>
  <c r="G49" i="3" s="1"/>
  <c r="G48" i="3" l="1"/>
  <c r="H57" i="3"/>
  <c r="H68" i="3"/>
  <c r="G78" i="3"/>
  <c r="G77" i="3" s="1"/>
  <c r="H49" i="3" l="1"/>
  <c r="H77" i="3"/>
  <c r="H78" i="3"/>
  <c r="H67" i="3"/>
  <c r="H48" i="3" l="1"/>
  <c r="E7" i="3"/>
  <c r="E6" i="3" s="1"/>
  <c r="H21" i="3"/>
  <c r="H28" i="3"/>
  <c r="H18" i="3"/>
  <c r="G29" i="5"/>
  <c r="H6" i="3" l="1"/>
  <c r="H7" i="3"/>
  <c r="G23" i="1"/>
  <c r="G9" i="1" s="1"/>
  <c r="H17" i="3" l="1"/>
  <c r="H9" i="1"/>
  <c r="E108" i="3"/>
  <c r="G27" i="9"/>
  <c r="G8" i="9" s="1"/>
  <c r="I13" i="9" l="1"/>
  <c r="H8" i="9"/>
  <c r="G41" i="11"/>
  <c r="H41" i="11" s="1"/>
  <c r="G49" i="11"/>
  <c r="G126" i="11"/>
  <c r="G78" i="11"/>
  <c r="G15" i="11" s="1"/>
  <c r="H15" i="11" s="1"/>
  <c r="G72" i="11"/>
  <c r="G10" i="11"/>
  <c r="K12" i="11" l="1"/>
  <c r="H25" i="11"/>
  <c r="H10" i="11"/>
  <c r="G13" i="11"/>
  <c r="H13" i="11" s="1"/>
  <c r="G17" i="11"/>
  <c r="H17" i="11" s="1"/>
  <c r="G56" i="9"/>
  <c r="G16" i="9" s="1"/>
  <c r="H16" i="9" l="1"/>
  <c r="G17" i="9"/>
  <c r="G23" i="11"/>
  <c r="H23" i="11" s="1"/>
  <c r="G167" i="11"/>
  <c r="G65" i="9"/>
  <c r="H49" i="11"/>
  <c r="G50" i="11" l="1"/>
  <c r="H50" i="11" s="1"/>
  <c r="G104" i="3"/>
  <c r="H104" i="3" s="1"/>
  <c r="G35" i="5"/>
  <c r="G102" i="3" l="1"/>
  <c r="H102" i="3" s="1"/>
  <c r="G34" i="1"/>
  <c r="G25" i="4" l="1"/>
  <c r="G11" i="4" s="1"/>
  <c r="H11" i="4" s="1"/>
  <c r="F108" i="3" l="1"/>
  <c r="G42" i="6" l="1"/>
  <c r="G13" i="6" s="1"/>
  <c r="G35" i="6"/>
  <c r="G29" i="6"/>
  <c r="H13" i="6" l="1"/>
  <c r="G15" i="6"/>
  <c r="G48" i="6" s="1"/>
  <c r="G50" i="6" s="1"/>
  <c r="G11" i="6"/>
  <c r="G10" i="6"/>
  <c r="H10" i="6" s="1"/>
  <c r="H15" i="6" l="1"/>
  <c r="H11" i="8"/>
  <c r="G24" i="8"/>
  <c r="G8" i="8" s="1"/>
  <c r="G17" i="8" l="1"/>
  <c r="G59" i="8"/>
  <c r="H8" i="8"/>
  <c r="H17" i="8"/>
  <c r="H9" i="7" l="1"/>
  <c r="G13" i="7" l="1"/>
  <c r="H13" i="7" l="1"/>
  <c r="H17" i="9"/>
  <c r="G8" i="7"/>
  <c r="H8" i="7" l="1"/>
  <c r="G14" i="7"/>
  <c r="H14" i="7"/>
  <c r="H96" i="3"/>
  <c r="G14" i="5"/>
  <c r="H14" i="5" s="1"/>
  <c r="G32" i="5"/>
  <c r="G12" i="5" s="1"/>
  <c r="G43" i="5"/>
  <c r="G16" i="5" s="1"/>
  <c r="H16" i="5" s="1"/>
  <c r="G20" i="4"/>
  <c r="G9" i="4" s="1"/>
  <c r="G36" i="4" s="1"/>
  <c r="G119" i="3" s="1"/>
  <c r="G49" i="7" l="1"/>
  <c r="G51" i="7" s="1"/>
  <c r="H119" i="3"/>
  <c r="G37" i="4"/>
  <c r="H12" i="5"/>
  <c r="G53" i="5"/>
  <c r="G14" i="4"/>
  <c r="H14" i="4" s="1"/>
  <c r="H9" i="4"/>
  <c r="H18" i="5"/>
  <c r="G95" i="3"/>
  <c r="G13" i="1"/>
  <c r="G74" i="1" s="1"/>
  <c r="H95" i="3" l="1"/>
  <c r="G108" i="3"/>
  <c r="G115" i="3" s="1"/>
  <c r="H13" i="1"/>
  <c r="H108" i="3" l="1"/>
  <c r="H9" i="2" l="1"/>
  <c r="G92" i="2"/>
  <c r="G118" i="3" s="1"/>
  <c r="H12" i="2" l="1"/>
  <c r="G94" i="2"/>
  <c r="H111" i="3" l="1"/>
  <c r="G110" i="3"/>
  <c r="G120" i="3"/>
  <c r="H118" i="3"/>
  <c r="H120" i="3" l="1"/>
  <c r="H110" i="3"/>
  <c r="H113" i="3" l="1"/>
  <c r="H115" i="3" l="1"/>
</calcChain>
</file>

<file path=xl/sharedStrings.xml><?xml version="1.0" encoding="utf-8"?>
<sst xmlns="http://schemas.openxmlformats.org/spreadsheetml/2006/main" count="840" uniqueCount="383">
  <si>
    <t>Odbor zdravotnictví</t>
  </si>
  <si>
    <t>ORJ - 14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</si>
  <si>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</si>
  <si>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</si>
  <si>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</si>
  <si>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</si>
  <si>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</si>
  <si>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</si>
  <si>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</si>
  <si>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</si>
  <si>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</si>
  <si>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 xml:space="preserve">Neinvestiční transfery spolkům </t>
  </si>
  <si>
    <t xml:space="preserve">§ 3592, seskupení pol. 52 - Neinvestiční transfery soukromoprávním subjektům </t>
  </si>
  <si>
    <t xml:space="preserve">Neinvestiční transfery nefinančním podnikatelským subjektům - právnickým osobám </t>
  </si>
  <si>
    <t xml:space="preserve">Dotační program: </t>
  </si>
  <si>
    <t xml:space="preserve">Dotační tituly: </t>
  </si>
  <si>
    <t xml:space="preserve">Odbor zdravotnictví </t>
  </si>
  <si>
    <t>ORJ</t>
  </si>
  <si>
    <t>UZ</t>
  </si>
  <si>
    <t xml:space="preserve">Odbor dopravy a silničního hospodářství </t>
  </si>
  <si>
    <t>ORJ - 12</t>
  </si>
  <si>
    <t>Ing. Ladislav Růžička</t>
  </si>
  <si>
    <t>Investiční transfery</t>
  </si>
  <si>
    <t xml:space="preserve">Investiční transfery obcím </t>
  </si>
  <si>
    <t>§ 2219, seskupení pol. 63 - Investiční transfery</t>
  </si>
  <si>
    <t xml:space="preserve">Odbor sociálních věcí </t>
  </si>
  <si>
    <t>ORJ - 11</t>
  </si>
  <si>
    <t xml:space="preserve">Ostatní neinvestiční transfery neziskovým a podobných organizacím </t>
  </si>
  <si>
    <t xml:space="preserve">Neinvestiční transfery obcím </t>
  </si>
  <si>
    <t>ORJ - 18</t>
  </si>
  <si>
    <t xml:space="preserve">Odbor životního prostředí a zemědělství </t>
  </si>
  <si>
    <t>ORJ - 09</t>
  </si>
  <si>
    <t xml:space="preserve">Účelové neinvestiční transfery fyzickým osobám </t>
  </si>
  <si>
    <t>Odbor strategického rozvoje kraje</t>
  </si>
  <si>
    <t>ORJ - 08</t>
  </si>
  <si>
    <t xml:space="preserve">Ing. Radek Dosoudil </t>
  </si>
  <si>
    <t>odbor strategického rozvoje kraje</t>
  </si>
  <si>
    <t>ORJ - 10</t>
  </si>
  <si>
    <t>Mgr. Miroslav Gajdůšek, MBA</t>
  </si>
  <si>
    <t xml:space="preserve">Neinvestiční příspěvky zřízeným příspěvkovým organizacím </t>
  </si>
  <si>
    <t xml:space="preserve">Odbor </t>
  </si>
  <si>
    <t>odbor ekonomický</t>
  </si>
  <si>
    <t>Individuální dotace</t>
  </si>
  <si>
    <t xml:space="preserve">Dotace celkem </t>
  </si>
  <si>
    <t xml:space="preserve">odbor životního prostředí a zemědělství </t>
  </si>
  <si>
    <t xml:space="preserve">odbor dopravy a silničního hospodářství </t>
  </si>
  <si>
    <t xml:space="preserve">odbor sociálních věcí </t>
  </si>
  <si>
    <t>Odbor sportu, kultury a památkové péče</t>
  </si>
  <si>
    <t>§ 5512, seskupení pol. 63 - Investiční transfery</t>
  </si>
  <si>
    <t>Odbor školství a mládeže</t>
  </si>
  <si>
    <t>ORJ - 13</t>
  </si>
  <si>
    <t>§ 3419, seskupení pol. 63 - Investiční transfery</t>
  </si>
  <si>
    <t>Odbor kancelář hejtmana</t>
  </si>
  <si>
    <t>odbor školství a mládeže</t>
  </si>
  <si>
    <t>odbor sportu, kultury a památkové péče</t>
  </si>
  <si>
    <t xml:space="preserve">odbor zdravotnictví </t>
  </si>
  <si>
    <t xml:space="preserve">b) Dotační programy / tituly </t>
  </si>
  <si>
    <t>Ing. Luděk Niče</t>
  </si>
  <si>
    <t>ORJ - 07</t>
  </si>
  <si>
    <t>Individuální dotace  (UZ 401)</t>
  </si>
  <si>
    <t>§ 2212, seskupení pol. 63 - Investiční transfery</t>
  </si>
  <si>
    <t xml:space="preserve">Individuální žádosti </t>
  </si>
  <si>
    <t xml:space="preserve">odbro zdravotnictví </t>
  </si>
  <si>
    <t>odbor kancelář hejtmana</t>
  </si>
  <si>
    <t xml:space="preserve">mimořádné dotace </t>
  </si>
  <si>
    <t xml:space="preserve">bez konkrétního určení </t>
  </si>
  <si>
    <t>Střední škola stavební a podnikatelská s.r.o.</t>
  </si>
  <si>
    <t>Sluňákov - centrum ekologických aktivit města Olomouce, o.p.s.</t>
  </si>
  <si>
    <t>ARPOK, o.p.s.</t>
  </si>
  <si>
    <t>BEACPP4OK</t>
  </si>
  <si>
    <t xml:space="preserve">Středisko volného času a zařízení pro další vzdělávání pedagogických pracovníků Doris Šumperk </t>
  </si>
  <si>
    <t>Benjamin, p.o. Moravskoslezského kraje</t>
  </si>
  <si>
    <t>Krajská rada seniorů Olomouckého kraje pobočný spolek Rady seniorů České republiky</t>
  </si>
  <si>
    <t xml:space="preserve">ostatní </t>
  </si>
  <si>
    <t>BESIP</t>
  </si>
  <si>
    <t>Klub českých turistů</t>
  </si>
  <si>
    <t>Europe Direct</t>
  </si>
  <si>
    <t xml:space="preserve">Celkem </t>
  </si>
  <si>
    <t>Rezerva na indiviuální žádosti - návrh pro rok 2019</t>
  </si>
  <si>
    <t>Olomouc region Card - provozní náklady a administrace</t>
  </si>
  <si>
    <t xml:space="preserve">Jeseníky - Sdružení cestovního ruchu - podpora koordinované strojové údržby běžeckých tratí v Jeseníkách </t>
  </si>
  <si>
    <t>Jeseníky - Sdružení cestovního ruchu - podpora marketingového rozvoje destinace Jeseníky</t>
  </si>
  <si>
    <t>Střední Moraval - Sdružení cestovního ruchu - rozvoj cestovního ruchu na Střední Moravě</t>
  </si>
  <si>
    <t>oblast krizového řízení - žádosti navazujícíc na Výzvu GŘ MV ČR - dotační program na Účelové investiční dotace pro jednotky sboru dobrovolných hasičů obcí (Stavba nebo rekonstrukce požární zbrojnice)</t>
  </si>
  <si>
    <t>Kroměřížská dráha - na vypravení zvláštních vlaků</t>
  </si>
  <si>
    <t>různé</t>
  </si>
  <si>
    <t>oblast krizového řízení (Český svaz bojovníků za svobodu, Letecký spolek generála Peřiny, Recsue Olomouc, Vojenský spolek rehabilitovaných a jiné)</t>
  </si>
  <si>
    <t xml:space="preserve">oblast krizového řízení    </t>
  </si>
  <si>
    <t>§ 2223, seskupení pol. 63 - Investiční transfery</t>
  </si>
  <si>
    <t>Vysoká škola báňská - Technická univerzita Ostrava</t>
  </si>
  <si>
    <t>Cech instalatérů České republiky, z.s.</t>
  </si>
  <si>
    <t>Spolek Střední průmyslové školy strojnické Olomouc, z.s.</t>
  </si>
  <si>
    <t>Nadační fond Obchodní akademie Mohelnice</t>
  </si>
  <si>
    <t xml:space="preserve">Neinvestiční transfery církvím a náboženským společnostem </t>
  </si>
  <si>
    <t>Povodí Moravy, s.p. - Opatření ke zlepšení jakosti vod ve vodní nádrži Plumlov</t>
  </si>
  <si>
    <t>Povodí Moravy, s.p. - protivodňová opatření - Morava Olomouc</t>
  </si>
  <si>
    <t>Obec Olšany u Prostějova - sanační zásah</t>
  </si>
  <si>
    <t>Českomoravská myslivecká jednota, z.s. - okresní myslivecký spolek (Národní výstava psů Floracanis Olomouc)</t>
  </si>
  <si>
    <t xml:space="preserve">Muzeum umění Olomouc </t>
  </si>
  <si>
    <t xml:space="preserve">Všechny odbory </t>
  </si>
  <si>
    <t xml:space="preserve">Investiční transfery spolkům </t>
  </si>
  <si>
    <t xml:space="preserve">§ 3412, seskupení pol. 63 - Investiční transfery </t>
  </si>
  <si>
    <t>individuální žádosti v oblasti sportu</t>
  </si>
  <si>
    <t>individuální žádosti v oblasti kultury</t>
  </si>
  <si>
    <t>individuální žádosti v oblasti památkové péče</t>
  </si>
  <si>
    <t>obec Rapotín</t>
  </si>
  <si>
    <t>7=6/4</t>
  </si>
  <si>
    <t xml:space="preserve">Neinvestiční transfery fundacím, ústavům a obecně prospěšným společnostem </t>
  </si>
  <si>
    <t xml:space="preserve"> </t>
  </si>
  <si>
    <t>03_02_1 Podpora začínajících včelařů (UZ 455)</t>
  </si>
  <si>
    <t>03_02_2 Podpora stávajících včelařů (UZ 456)</t>
  </si>
  <si>
    <t>04_02_1 Řešení mimořádné situace na infrastruktuře vodovodů a kanalizací pro veřejnou potřebu (UZ460)</t>
  </si>
  <si>
    <t>04_02_2 Řešení mimořádné situace na vodních dílech a realizace opatření k předcházení a odstraňování následků povodní (UZ 461)</t>
  </si>
  <si>
    <t>03_03_1 Podpora činnosti záchranných stanic pro handicapované živočichy (UZ 467)</t>
  </si>
  <si>
    <t>03_03_2 Podpora akcí zaměřených na oblast životního prostředí a zemědělství a podpora činnosti zájmových spolků a organizací, předmětem jejichž činnosti je oblast životního prostředí a zemědělství  (UZ 469)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</si>
  <si>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</si>
  <si>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</si>
  <si>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</si>
  <si>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</si>
  <si>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</si>
  <si>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</si>
  <si>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různé §</t>
  </si>
  <si>
    <t xml:space="preserve">Mgr. Olga Fidrová, MBA </t>
  </si>
  <si>
    <t>Ing. Bohuslav Kolář, MBA, LL.M.</t>
  </si>
  <si>
    <t>Odbor ekonomický</t>
  </si>
  <si>
    <t xml:space="preserve">oblast sportu: </t>
  </si>
  <si>
    <t xml:space="preserve">oblast sportu celkem:  </t>
  </si>
  <si>
    <t>oblast kultury a památkové péče</t>
  </si>
  <si>
    <t xml:space="preserve">oblast kultury a památkové péče celkem:  </t>
  </si>
  <si>
    <t>oblast sportu:</t>
  </si>
  <si>
    <t>oblast kultury a památkové péče:</t>
  </si>
  <si>
    <t xml:space="preserve">Běžné výdaje </t>
  </si>
  <si>
    <t>Kapitálové výdaje</t>
  </si>
  <si>
    <t>§ 3635, seskupení pol. 63 - Investiční transfery</t>
  </si>
  <si>
    <t xml:space="preserve">Oblast sportu: </t>
  </si>
  <si>
    <t>Oblast  kultury a památkové péče</t>
  </si>
  <si>
    <t>01_01_03 Podpora přípravy projektové dokumentace (UZ 444)</t>
  </si>
  <si>
    <t>01_01_01 Podpora budování a obnovy infrastruktury obce (UZ 443)</t>
  </si>
  <si>
    <t>01_01_02 Podpora zpracování územně plánovací dokumentace (UZ 441)</t>
  </si>
  <si>
    <t>08_02 Program finanční podpory poskytování sociálních služeb v Olomouckém kraji - Podprogram č. 2 (UZ 530)</t>
  </si>
  <si>
    <t>10_04  Program podpory stipendií poskytovatelů akutní lůžkové péče v roce 2022 (UZ 625)</t>
  </si>
  <si>
    <t>12_01_01 Nadregionální akce cestovního ruchu (UZ 580)</t>
  </si>
  <si>
    <t>08_01_01 Podpora prevence kriminality (UZ 525)</t>
  </si>
  <si>
    <t>08_01_02 Podpora prorodinných aktivit (UZ 527)</t>
  </si>
  <si>
    <t>08_01_03 Podpora aktivit směřujících k sociálnímu začleňování  (UZ 528)</t>
  </si>
  <si>
    <t>08_01_04 Podpora infrastruktury sociálních služeb na území Olomouckého kraje (UZ 529)</t>
  </si>
  <si>
    <t>10_01_02 Podpora významných aktivit v oblasti zdravotnictví (UZ 675)</t>
  </si>
  <si>
    <t>10_01_01 Podpora zdravotně-preventivních aktivit pro všechny skupiny obyvatel  
(UZ 566)</t>
  </si>
  <si>
    <t>11_01_01 Podpora poskytovatelů lůžkové paliativní péče (UZ 660)</t>
  </si>
  <si>
    <t xml:space="preserve">12_01_02 Podpora rozvoje zahraničních vztahů  (UZ 581) </t>
  </si>
  <si>
    <t>12_01_03 Podpora turistických informačních center (UZ 582)</t>
  </si>
  <si>
    <t>12_01_04 Podpora rozvoje cestovního ruchu  (UZ 583)</t>
  </si>
  <si>
    <r>
      <t>02_01_5 Podpora venkovských prodejen (UZ 646)</t>
    </r>
    <r>
      <rPr>
        <b/>
        <i/>
        <sz val="11"/>
        <color rgb="FFFF0000"/>
        <rFont val="Arial"/>
        <family val="2"/>
        <charset val="238"/>
      </rPr>
      <t xml:space="preserve"> Není v souladu s materiálem projednaným ROK 30.8.2021</t>
    </r>
  </si>
  <si>
    <t>06_02_01 Podpora sportovních akcí (UZ 501)</t>
  </si>
  <si>
    <t>06_02_02 Dotace na získání trenérské licence (UZ 502)</t>
  </si>
  <si>
    <t>06_02_04 Podpora mládežnických reprezentantů ČR (do 21 let) z Olomouckého kraje 
(UZ 504)</t>
  </si>
  <si>
    <t>06_01_01 Podpora celoroční sportovní činnosti (UZ 595)</t>
  </si>
  <si>
    <t>06_01_02 Podpora přípravy dětí a mládeže na vrcholový sport  (UZ 596)</t>
  </si>
  <si>
    <t>06_09 Víceletá podpora v oblasti sportu 2022-2024</t>
  </si>
  <si>
    <t>06_09_01 Víceletá podpora významných sportovních akcí  (UZ 650)</t>
  </si>
  <si>
    <t>06_09_02 Víceletá podpora sportovní činnosti (UZ 651)</t>
  </si>
  <si>
    <t>07_01_01 Obnova kulturních památek (UZ 550)</t>
  </si>
  <si>
    <t>07_01_02 Obnova staveb drobné architektury místního významu (UZ 551)</t>
  </si>
  <si>
    <t>07_01_03 Obnova nemovitostí, které nejsou kulturní památkou, nacházejících se na území památkových rezervací a památkových zón a jejich ochranných pásem  (UZ 552)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</si>
  <si>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</si>
  <si>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</si>
  <si>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</si>
  <si>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</si>
  <si>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</si>
  <si>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08_01_01 Podpora prevence kriminality</t>
  </si>
  <si>
    <t>08_01_02 Podpora prorodinných aktivit</t>
  </si>
  <si>
    <t xml:space="preserve">08_01_03 Podpora aktivit směřujících k sociálnímu začleňování </t>
  </si>
  <si>
    <t>08_01_04 Podpora infrastruktury sociálních služeb na území Olomouckého kraje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</si>
  <si>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</si>
  <si>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</si>
  <si>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</si>
  <si>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</si>
  <si>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</si>
  <si>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</si>
  <si>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</si>
  <si>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</si>
  <si>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</si>
  <si>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</si>
  <si>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</si>
  <si>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</si>
  <si>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10_02_03 Doléčovací programy</t>
  </si>
  <si>
    <t xml:space="preserve">10_01_01 Podpora zdravotně-preventivních aktivit pro všechny skupiny obyvatel </t>
  </si>
  <si>
    <t>10_01_02 Podpora významných aktivit v oblasti zdravotnictví</t>
  </si>
  <si>
    <t>10_04  Program podpory stipendií poskytovatelů akutní lůžkové péče v roce 2022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</si>
  <si>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</si>
  <si>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</si>
  <si>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</si>
  <si>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</si>
  <si>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 xml:space="preserve">Rekapitulace: </t>
  </si>
  <si>
    <t>Běžné výdaje</t>
  </si>
  <si>
    <t>52,53,
54</t>
  </si>
  <si>
    <t xml:space="preserve">Investiční transfery  </t>
  </si>
  <si>
    <t>Správce: Ing. Petr Flora</t>
  </si>
  <si>
    <t>15_01_02 Podpora realizace SMART opatření v oblasti eHealth  (UZ 561)</t>
  </si>
  <si>
    <t xml:space="preserve">Neinvestiční transfery veřejnoprávním osobám a mezi peněžními fondy téže osoby a platby daní </t>
  </si>
  <si>
    <t xml:space="preserve">§ 3639, seskupení pol. 53 - Neinvestiční transfery veřejnoprávním osobám a mezi peněžními fondy téže osoby a platby daní </t>
  </si>
  <si>
    <t>§ 2141, seskupení pol. 52 - Neinvestiční transfery soukromoprávním osobám</t>
  </si>
  <si>
    <t xml:space="preserve">Neinvestiční transfery soukromoprávním osobám </t>
  </si>
  <si>
    <t xml:space="preserve">Neinvestiční transfery nefinančním podnikatelům - právnickým osobám </t>
  </si>
  <si>
    <t>sesk. 52</t>
  </si>
  <si>
    <t>sesk. 53</t>
  </si>
  <si>
    <r>
      <t xml:space="preserve">3639
</t>
    </r>
    <r>
      <rPr>
        <sz val="9"/>
        <rFont val="Arial"/>
        <family val="2"/>
        <charset val="238"/>
      </rPr>
      <t>+ různé §</t>
    </r>
  </si>
  <si>
    <t>15_01_01 Podpora přípravy a realizace SMART opatření  (UZ 560)</t>
  </si>
  <si>
    <t xml:space="preserve">15_01_01 Podpora přípravy a realizace SMART opatření </t>
  </si>
  <si>
    <t xml:space="preserve">15_01_02 Podpora realizace SMART opatření v oblasti eHealth </t>
  </si>
  <si>
    <t xml:space="preserve">§ 2143, seskupení pol. 53 - Neinvestiční transfery veřejnoprávním osobám a mezi peněžními fondy téže osoby a platby daní </t>
  </si>
  <si>
    <t xml:space="preserve">§ 5512, seskupení pol. 53 - Neinvestiční transfery veřejnoprávním osobám a mezi peněžními fondy téže osoby a platby daní </t>
  </si>
  <si>
    <t xml:space="preserve">§ 5512, seskupení pol. 52 - Neinvestiční transfery soukromoprávním osobám </t>
  </si>
  <si>
    <t xml:space="preserve">§ 3299, seskupení pol. 53 - Neinvestiční transfery veřejnoprávním osobám a mezi peněžními fondy téže osoby a platby daní </t>
  </si>
  <si>
    <t xml:space="preserve">§ 3792, seskupení pol. 53 - Neinvestiční transfery veřejnoprávním osobám a mezi peněžními fondy téže osoby a platby daní </t>
  </si>
  <si>
    <t xml:space="preserve">Neinvestiční transfery a některé náhrady fyzickým osobám </t>
  </si>
  <si>
    <t xml:space="preserve">§ 3299, seskupení pol. 54 - Neinvestiční transfery a některé náhrady fyzickým osobám </t>
  </si>
  <si>
    <t>Neinvestiční transfery veřejným vysokým školám</t>
  </si>
  <si>
    <t>Mgr. Bc. Zbyněk Vočka</t>
  </si>
  <si>
    <t xml:space="preserve">Investiční transfery </t>
  </si>
  <si>
    <t xml:space="preserve">§ 3299, seskupení pol. 52 - Neinvestiční transfery soukromoprávním osobám </t>
  </si>
  <si>
    <t xml:space="preserve">§ 3429, seskupení pol. 52 - Neinvestiční transfery soukromoprávním osobám </t>
  </si>
  <si>
    <t xml:space="preserve">§ 4349, seskupení pol. 52 - Neinvestiční transfery soukromoprávním osobám </t>
  </si>
  <si>
    <t xml:space="preserve">§ 4339, seskupení pol. 52 - Neinvestiční transfery soukromoprávním osobám </t>
  </si>
  <si>
    <t xml:space="preserve">§ 4399, seskupení pol. 52 - Neinvestiční transfery soukromoprávním osobám </t>
  </si>
  <si>
    <t>§ 3419, seskupení pol. 52 - Neinvestiční transfery soukromoprávním osobám</t>
  </si>
  <si>
    <t>§ 3429, seskupení pol. 52 - Neinvestiční transfery soukromoprávním osobám</t>
  </si>
  <si>
    <t>§ 3319, seskupení pol. 52 - Neinvestiční transfery soukromoprávním osobám</t>
  </si>
  <si>
    <t>Neinvestiční transfery soukromoprávním osobám</t>
  </si>
  <si>
    <t xml:space="preserve">§ 3419, seskupení pol. 54 - Neinvestiční transfery a některé náhrady fyzickým osobám </t>
  </si>
  <si>
    <t>více §</t>
  </si>
  <si>
    <t xml:space="preserve">05_04 Víceletá podpora významných kulturních projektů </t>
  </si>
  <si>
    <t>§ 3541, seskupení pol. 52 - Neinvestiční transfery soukromoprávním osobám</t>
  </si>
  <si>
    <t>§ 3543, seskupení pol. 52 - Neinvestiční transfery soukromoprávním osobám</t>
  </si>
  <si>
    <t>§ 3592, seskupení pol. 52 - Neinvestiční transfery soukromoprávním osobám</t>
  </si>
  <si>
    <t>§ 3545, seskupení pol. 52 - Neinvestiční transfery soukromoprávním osobám</t>
  </si>
  <si>
    <t>§3599</t>
  </si>
  <si>
    <t>11_01_05 Podpora odborného vzdělávání nelékařských zdravotnických pracovníků v oblasti paliativní péče</t>
  </si>
  <si>
    <t xml:space="preserve">§ 1099, seskupení pol. 54 - Neinvestiční transfery a některé náhrady fyzickým osobám </t>
  </si>
  <si>
    <t xml:space="preserve">§ 2310, seskupení pol. 53 - Neinvestiční transfery veřejnoprávním osobám a mezi peněžními fondy téže osoby a platby daní </t>
  </si>
  <si>
    <t>05_04_Víceletá podpora významných kulturních projektů (UZ 670)</t>
  </si>
  <si>
    <t>Neinvestiční transfery soukromoprávním osobám,  Neinvestiční transfery veřejnoprávním osobám a mezi peněžními fondy téže osoby a platby daní , Neinvestiční transfery a některé náhrady fyzickým osobám</t>
  </si>
  <si>
    <t>§ 6409, seskupení pol. 52 - Neinvestiční transfery soukromoprávním osobám</t>
  </si>
  <si>
    <t xml:space="preserve">alokace: </t>
  </si>
  <si>
    <t xml:space="preserve">11_01_03 Podpora poskytovatelů domácí paliativní péče v oboru paliativní péče </t>
  </si>
  <si>
    <t>06_02_03 Podpora reprezentantů ČR z Olomouckého kraje (UZ 503)</t>
  </si>
  <si>
    <t>Schválený rozpočet 2023</t>
  </si>
  <si>
    <t>Upravený rozpočet k 
31. 7. 2023</t>
  </si>
  <si>
    <t>Návrh rozpočtu 2024</t>
  </si>
  <si>
    <t>ses. 52</t>
  </si>
  <si>
    <t>08_01 Dotační program pro sociální oblast 2024</t>
  </si>
  <si>
    <t>Zabepečení činnosti BESIP</t>
  </si>
  <si>
    <t>Kroměřížská dráha, z.s.</t>
  </si>
  <si>
    <t>Olomouc region Card - dle smlouvy 2010/03825/KH/DSM</t>
  </si>
  <si>
    <t xml:space="preserve">Podpora center / výdejen potravinové a materiální pomoci v Olomouckém kraji </t>
  </si>
  <si>
    <t>Významné akce / projekty s celokrajským dopadem (např. H-point)</t>
  </si>
  <si>
    <t>§ 4399, seskupení pol. 63 - Investiční transfery</t>
  </si>
  <si>
    <t xml:space="preserve">Investiční transfery fundacím, ústavům a obecně prospěšným společnostem </t>
  </si>
  <si>
    <t>09_01 Podpora výstavby a oprav cyklostezek 2024 (UZ 535)</t>
  </si>
  <si>
    <t>09_02 Podpora opatření pro zvýšení bezpečnosti provozu a budování přechodů pro chodce 2024 (UZ 590)</t>
  </si>
  <si>
    <t>09_03 Podpora výstavby, obnovy a vybavení dětských dopravních hřišť 2024
(UZ 640)</t>
  </si>
  <si>
    <t xml:space="preserve">Statuární město Přerov - kompenzace Dluhonice </t>
  </si>
  <si>
    <t>12_01 Program na podporu cestovního ruchu a zahraničních vztahů 2024</t>
  </si>
  <si>
    <t>13_01 Dotace na činnost a akce spolků hasičů a pobočných spolků hasičů Olomouckého kraje 2024</t>
  </si>
  <si>
    <t>13_01_01 Dotace na akce spolků hasičů a pobočných spolků hasičů Olomouckého kraje 2024 (UZ 425)</t>
  </si>
  <si>
    <t>13_01_02 Dotace na činnost spolků hasičů a pobočných spolků hasičů Olomouckého kraje 2024 (UZ 426)</t>
  </si>
  <si>
    <t>13_02 Program na podporu JSDH 2024</t>
  </si>
  <si>
    <t>13_02_01 Dotace na pořízení, technické zhodnocení a opravu požární techniky, nákup věcného vybavení a zajištění akceschopnosti JSDH obcí Olomouckého kraje 2024
(UZ 415)</t>
  </si>
  <si>
    <t>13_02_02 Dotace na pořízení cisternových automobilových stříkaček a dopravních automobilů pro JSDH obcí Olomouckého kraje s dotací MV ČR  2024 (UZ 416)</t>
  </si>
  <si>
    <t xml:space="preserve">oblast cestovního ruchu nad rámec každoročních projektů cílených např. na údržbu značení, tras, administraci ORC apod. </t>
  </si>
  <si>
    <t>Sdružení cestovního ruchu Jeseníky - podpora projektu údržby lyžařských běžeckých tras</t>
  </si>
  <si>
    <t>Podpora celoroční činnosti informačníého střediska Europe Direct (Statutární město Olomouc)</t>
  </si>
  <si>
    <t xml:space="preserve">Případné žádosti v oblasti krizového řízení (např. pro Český svaz bojovníků za svobodu, Letecký spolek generála Peřiny, Recsue Olomouc, Vojenský spolek rehabilitovaných a jiné) </t>
  </si>
  <si>
    <t xml:space="preserve">Rezerva na žádosti v oblasti krizového řízení </t>
  </si>
  <si>
    <t>Rezerva na žádosti v oblasti krizového řízení, zejména navzující na Výzvu GŘ - dotační program - stavba nebo rekonstrukce požární zbrojnice (žadatel může žádat max o 10 % dotace ze státního rozpočtu)</t>
  </si>
  <si>
    <t>02_01 Program na podporu včelařů na území Olomouckého kraje 2024 (UZ 455)</t>
  </si>
  <si>
    <t>02_02_01 Podpora realizace opatření v oblasti životního prostředí a zemědělství (UZ 465)</t>
  </si>
  <si>
    <t>02_02_03 Podpora činnosti nekomerčních zájmových spolků a organizací působících v oblasti životního prostředí a zemědělství (UZ 466)</t>
  </si>
  <si>
    <t>03_02 Dotace obcím na území Olomouckého kraje na řešení mimořádných událostí v oblasti vodohospodářské infrastruktury 2024 (UZ 460)</t>
  </si>
  <si>
    <t>Mgr. Ing. Jitka Hejlová</t>
  </si>
  <si>
    <t>06_02 Program na podporu sportu v Olomouckém kraji v roce 2024</t>
  </si>
  <si>
    <t>06_03 Program na podporu volnočasových aktivit se zaměřením na tělovýchovu a rekreační sport v Olomouckém kraji v roce 2024  (UZ 505)</t>
  </si>
  <si>
    <t>06_04 Program na podporu sportovní činnosti dětí a mládeže v Olomouckém kraji v roce 2024 (UZ 515)</t>
  </si>
  <si>
    <t>06_01 Program na podporu sportovní činnosti v Olomouckém kraji v roce 2024</t>
  </si>
  <si>
    <t>06_05 Program na podporu handicapovaných sportovců v Olomouckém kraji v roce 2024 (UZ 600)</t>
  </si>
  <si>
    <t>06_07 Program na podporu rekonstrukci sportovních zařízení v obcích Olomouckého kraje  v roce 2024 (UZ 605)</t>
  </si>
  <si>
    <t>06_06 Program na podporu investičních akcí v oblasti sportu - technické a sportovní vybavení sportovních a tělovýchovných zařízení v Olomouckém kraji v roce 2024  (UZ 615)</t>
  </si>
  <si>
    <t>06_08 Program na podporu výstavby a rekonstrukci sportovních zařízení kofinancovaných z Národní sportovní agentury v roce 2024 (UZ 695)</t>
  </si>
  <si>
    <t>05_01 Program podpory kultury v Olomouckém kraji v roce 2024 (UZ 555)</t>
  </si>
  <si>
    <t>ses.53</t>
  </si>
  <si>
    <t>ses. 54</t>
  </si>
  <si>
    <t>05_02 Program na podporu stálých profesionálních souborů v Olomouckém kraji v roce 2024 (UZ 610)</t>
  </si>
  <si>
    <t>§ 3311, seskupení pol. 52 - Neinvestiční transfery soukromoprávním osobám</t>
  </si>
  <si>
    <t>05_03_Program na podporu investičních projektů v oblasti kultury v Olomouckém kraji v roce 2024  (UZ 620)</t>
  </si>
  <si>
    <t>§ 3319, seskupení pol. 63 - Investiční transfery</t>
  </si>
  <si>
    <t>§ 3330, seskupení pol. 52 - Neinvestiční transfery soukromoprávním osobám</t>
  </si>
  <si>
    <t>§ 3326, seskupení pol. 52 - Neinvestiční transfery soukromoprávním osobám</t>
  </si>
  <si>
    <t xml:space="preserve">§ 3326, seskupení pol. 54 - Neinvestiční transfery a některé náhrady fyzickým osobám </t>
  </si>
  <si>
    <t>§3322</t>
  </si>
  <si>
    <t>§3330</t>
  </si>
  <si>
    <t>§333</t>
  </si>
  <si>
    <t xml:space="preserve">04_01 Program na podporu vzdělávání na vysokých školách v Olomouckém kraji v roce 2024 (UZ 485) </t>
  </si>
  <si>
    <t>04_02 Studijní stipendium Olomouckého kraje na studium v zahraničí v roce 2024 (UZ 495)</t>
  </si>
  <si>
    <t>04_03 Program na podporu environmentálního vzdělávání, výchovy a osvěty v Olomouckém kraji v roce 2024 (UZ 510)</t>
  </si>
  <si>
    <t>04_04 Program na podporu práce s dětmi a mládeží v Olomouckém kraji v roce 2024 (UZ 520)</t>
  </si>
  <si>
    <t>Karel Dostál - Projekt "Ano, šéfe! po Litovelsku"</t>
  </si>
  <si>
    <t>Podpora polytechnického vzdělávání a řemesel - školy jiných zřizovatelů - stipendia žákům vybraných oborů - nároková položka při splnění podmínek pro poskytnutí stipendií</t>
  </si>
  <si>
    <t>ARPOK, o.p.s. - Projekt "Učíme v souvislostech"</t>
  </si>
  <si>
    <t xml:space="preserve">Nadační fond Gaudeamus - Dějepisná soutěž studentů gymnázií </t>
  </si>
  <si>
    <t>Nadační fond Obchodní akademie Mohelnice - Celostátní rusistický seminář</t>
  </si>
  <si>
    <t>Asociace kuchařů a cukrářů České republiky - Soutěž "Gastro Olomouc – Olima Cup"</t>
  </si>
  <si>
    <t>Cech instalatérů České republiky, z.s.- Soutěž žáků SŠ oboru instalatér</t>
  </si>
  <si>
    <t>Mensa České republiky - Soutěž "Logická olympiáda"</t>
  </si>
  <si>
    <t>Spolek středního školství Olomouckého kraje - Provoz a rozvoj webové platformy školství Olomouckého kraje</t>
  </si>
  <si>
    <t>Student Cyber Games, z.s.- Soutěž "pIšQworky"</t>
  </si>
  <si>
    <t>10_02_01 Podpora kontaktních a poradenských služeb a terénních programů (UZ 575)</t>
  </si>
  <si>
    <t>10_02_02 Podpora ambulantní léčby a doléčovacích programů  (UZ 577)</t>
  </si>
  <si>
    <t>10_02_04 Podpora specificke selektivní a indikované primární prevence (579)</t>
  </si>
  <si>
    <t>UZ 578</t>
  </si>
  <si>
    <t>10_02 Program pro oblast protidrogové prevence v roce 2024</t>
  </si>
  <si>
    <t>10_01 Program na podporu zdraví a zdravého životního stylu v roce 2024</t>
  </si>
  <si>
    <t>10_03 Program pro vzdělávání ve zdravotnictví v roce 2024 (UZ 570)</t>
  </si>
  <si>
    <t>11_01 Program na podporu poskytovatelů paliativní péče v roce 2024</t>
  </si>
  <si>
    <t>11_01_02 Podpora poskytovatelů domácí paliativní péče (UZ 661)</t>
  </si>
  <si>
    <t>11_01_03 Podpora vzdělávání v oblasti paliativní péče (UZ 665)</t>
  </si>
  <si>
    <t>10_04_ Program na podporu poskytovatelů stipendií ve zdravotnictví v roce 2024 (UZ 626)</t>
  </si>
  <si>
    <t>14_01 Program na podporu místních produktů 2024</t>
  </si>
  <si>
    <t>15_01 Smart region Olomoucký kraj 2024</t>
  </si>
  <si>
    <t xml:space="preserve">§ 3636, seskupení pol. 53 - Neinvestiční transfery veřejnoprávním osobám a mezi peněžními fondy téže osoby a platby daní </t>
  </si>
  <si>
    <t>§ 3539, seskupení pol. 63 - Investiční transfery</t>
  </si>
  <si>
    <t xml:space="preserve">Investiční transfery ostatním příspěvkovým organizacím zřízeným jinými zřizovateli </t>
  </si>
  <si>
    <t>3. Výdaje Olomouckého kraje na rok 2024</t>
  </si>
  <si>
    <t>02_01 Program na podporu včelařů na území Olomouckého kraje 2024</t>
  </si>
  <si>
    <t>01_01 Program obnovy venkova Olomouckého kraje 2024</t>
  </si>
  <si>
    <t>02_02 Program na podporu aktivit v oblasti životního prostředí a zemědělství 2024</t>
  </si>
  <si>
    <t>02_02_01 Podpora realizace opatření v oblasti životního prostředí a zemědělství</t>
  </si>
  <si>
    <t>02_02_03 Podpora činnosti nekomerčních zájmových spolků a organizací působících v oblasti životního prostředí a zemědělství</t>
  </si>
  <si>
    <t>03_02 Dotace obcím na území Olomouckého kraje na řešení mimořádných událostí v oblasti vodohospodářské infrastruktury 2024</t>
  </si>
  <si>
    <t>04_01 Program na podporu vzdělávání na vysokých školách v Olomouckém kraji v roce 2024</t>
  </si>
  <si>
    <t>04_02 Studijní stipendium Olomouckého kraje na studium v zahraničí v roce 2024</t>
  </si>
  <si>
    <t>04_03 Program na podporu environmentálního vzdělávání, výchovy a osvěty v Olomouckém kraji v roce 2024</t>
  </si>
  <si>
    <t>04_04 Program na podporu práce s dětmi a mládeží v Olomouckém kraji v roce 2024</t>
  </si>
  <si>
    <t>06_03 Program na podporu volnočasových aktivit se zaměřením na tělovýchovu a rekreační sport v Olomouckém kraji v roce 2024</t>
  </si>
  <si>
    <t>06_05 Program na podporu handicapovaných sportovců v Olomouckém kraji v roce 2024</t>
  </si>
  <si>
    <t>06_07 Program na podporu rekonstrukci sportovních zařízení v obcích Olomouckého kraje  v roce 2024</t>
  </si>
  <si>
    <t>06_06 Program na podporu investičních akcí v oblasti sportu - technické a sportovní vybavení sportovních a tělovýchovných zařízení v Olomouckém kraji v roce 2024</t>
  </si>
  <si>
    <t>06_08 Program na podporu výstavby a rekonstrukci sportovních zařízení kofinancovaných z Národní sportovní agentury v roce 2024</t>
  </si>
  <si>
    <t>07_01 Program památkové péče v Olomouckém kraji v roce 2024</t>
  </si>
  <si>
    <t>05_01 Program podpory kultury v Olomouckém kraji v roce 2024</t>
  </si>
  <si>
    <t>05_02 Program na podporu stálých profesionálních souborů v Olomouckém kraji v roce 2024</t>
  </si>
  <si>
    <t>05_03 Program na podporu investičních projektů v oblasti kultury v Olomouckém kraji v roce 2024</t>
  </si>
  <si>
    <t>05_03 Program na podporu pořízení drobného majektu v oblasti kultury v Olomouckém kraji v roce 2024</t>
  </si>
  <si>
    <t>10_03 Program pro vzdělávání ve zdravotnictví v roce 2024</t>
  </si>
  <si>
    <t xml:space="preserve">10_04_ Program na podporu poskytovatelů stipendií ve zdravotnictví v roce 2024 </t>
  </si>
  <si>
    <t>11_01_01  Podpora poskytovatelů lůžkové paliativní péče</t>
  </si>
  <si>
    <t>11_01_02 Podpora poskytovatelů domácí paliativní péče</t>
  </si>
  <si>
    <t>11_01_04 Podpora vzdělávání v oblasti paliativní péče</t>
  </si>
  <si>
    <t>13_02_01 Dotace na pořízení, technické zhodnocení a opravu požární techniky, nákup věcného vybavení a zajištění akceschopnosti JSDH obcí Olomouckého kraje 2024</t>
  </si>
  <si>
    <t>13_02_02 Dotace na pořízení cisternových automobilových stříkaček a dopravních automobilů pro JSDH obcí Olomouckého kraje s dotací MV ČR  2024</t>
  </si>
  <si>
    <t>13_01_01 Dotace na akce spolků hasičů a pobočných spolků hasičů Olomouckého kraje 2024</t>
  </si>
  <si>
    <t>13_01_02 Dotace na činnost spolků hasičů a pobočných spolků hasičů Olomouckého kraje 2024</t>
  </si>
  <si>
    <t>12_01_05 Podpora kinematografie (UZ 584)</t>
  </si>
  <si>
    <t>12_01_05 Podpora kinematografie</t>
  </si>
  <si>
    <t xml:space="preserve">odbor soicálních věcí </t>
  </si>
  <si>
    <t xml:space="preserve">08_03 Dotační program na podporu dluhového poradenství v Olomouckém kraji </t>
  </si>
  <si>
    <t>14_01_01 Podpora regionálního značení (UZ 430)</t>
  </si>
  <si>
    <t>14_01_02 Podpora farmářských trhů (UZ 431)</t>
  </si>
  <si>
    <t>02_02_02 Podpora vzdělávání a osvěty v oblasti životního prostředí a zemědělství 
(UZ 467)</t>
  </si>
  <si>
    <t>02_02_02 Podpora vzdělávání a osvěty v oblasti životního prostředí a zemědělství</t>
  </si>
  <si>
    <t>02_04 Program na podporu aktivit v oblasti životního prostředí a zemědělství 2023-II</t>
  </si>
  <si>
    <t>08_03  Dotační program na podporu dluhového poradenství v Olomouckém kraji (UZ 531)</t>
  </si>
  <si>
    <t>09_01 Podpora výstavby a oprav cyklostezek 2024</t>
  </si>
  <si>
    <t>09_02 Podopora opatření pro zvýšení bezpečnosti provozu a budování přechodů pro chodce 2024</t>
  </si>
  <si>
    <t>09_03 Podpora výstavby, obnovy a vybavení dětských dopravních hřišť 2024</t>
  </si>
  <si>
    <t>06_04 Program na podporu sportovní činnosti dětí a mládeže v Olomouckém kraji v roce 2024</t>
  </si>
  <si>
    <t>10_02_01 Podpora kontaktních a poradenských služeb a terénních programů</t>
  </si>
  <si>
    <t>10_02_02 Podpora ambulantní léčby a doléčovacích programů</t>
  </si>
  <si>
    <t>10_02_04 Podpora specificke selektivní a indikované primární prevence</t>
  </si>
  <si>
    <t xml:space="preserve">§ 2143, seskupení pol. 52 - Neinvestiční transfery soukromoprávním osobám </t>
  </si>
  <si>
    <t xml:space="preserve">Návratné finanční výpomoci </t>
  </si>
  <si>
    <t xml:space="preserve">odbor majetkový, právní a správních činností </t>
  </si>
  <si>
    <t xml:space="preserve">Statutární město Olomouc - rekonstrukce Hynaisova sálu </t>
  </si>
  <si>
    <t>Statutární město Olomouc - kulturně-edukační centrum Moravského divadla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</si>
</sst>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8"/>
      <color rgb="FF176385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6" fillId="2" borderId="2" xfId="0" applyNumberFormat="1" applyFont="1" applyFill="1" applyBorder="1"/>
    <xf numFmtId="4" fontId="6" fillId="2" borderId="3" xfId="0" applyNumberFormat="1" applyFont="1" applyFill="1" applyBorder="1"/>
    <xf numFmtId="0" fontId="6" fillId="0" borderId="0" xfId="0" applyFont="1"/>
    <xf numFmtId="0" fontId="6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164" fontId="5" fillId="0" borderId="0" xfId="0" applyNumberFormat="1" applyFont="1"/>
    <xf numFmtId="3" fontId="5" fillId="3" borderId="5" xfId="0" applyNumberFormat="1" applyFont="1" applyFill="1" applyBorder="1"/>
    <xf numFmtId="0" fontId="10" fillId="2" borderId="2" xfId="1" applyFont="1" applyFill="1" applyBorder="1" applyAlignment="1">
      <alignment horizontal="center" vertical="center"/>
    </xf>
    <xf numFmtId="0" fontId="10" fillId="0" borderId="0" xfId="1" applyFont="1" applyFill="1"/>
    <xf numFmtId="4" fontId="10" fillId="2" borderId="3" xfId="0" applyNumberFormat="1" applyFont="1" applyFill="1" applyBorder="1" applyAlignment="1">
      <alignment horizontal="center" vertical="center"/>
    </xf>
    <xf numFmtId="3" fontId="11" fillId="3" borderId="0" xfId="1" applyNumberFormat="1" applyFont="1" applyFill="1"/>
    <xf numFmtId="3" fontId="11" fillId="2" borderId="13" xfId="1" applyNumberFormat="1" applyFont="1" applyFill="1" applyBorder="1"/>
    <xf numFmtId="3" fontId="5" fillId="3" borderId="5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" fontId="3" fillId="3" borderId="6" xfId="0" applyNumberFormat="1" applyFont="1" applyFill="1" applyBorder="1"/>
    <xf numFmtId="0" fontId="12" fillId="0" borderId="0" xfId="0" applyFont="1"/>
    <xf numFmtId="3" fontId="11" fillId="2" borderId="2" xfId="0" applyNumberFormat="1" applyFont="1" applyFill="1" applyBorder="1"/>
    <xf numFmtId="0" fontId="5" fillId="0" borderId="0" xfId="0" applyFont="1"/>
    <xf numFmtId="0" fontId="10" fillId="2" borderId="3" xfId="0" applyFont="1" applyFill="1" applyBorder="1" applyAlignment="1">
      <alignment horizontal="center" vertical="center"/>
    </xf>
    <xf numFmtId="4" fontId="11" fillId="2" borderId="3" xfId="0" applyNumberFormat="1" applyFont="1" applyFill="1" applyBorder="1"/>
    <xf numFmtId="0" fontId="10" fillId="2" borderId="13" xfId="1" applyFont="1" applyFill="1" applyBorder="1"/>
    <xf numFmtId="0" fontId="14" fillId="2" borderId="5" xfId="1" applyFont="1" applyFill="1" applyBorder="1" applyAlignment="1">
      <alignment horizontal="center"/>
    </xf>
    <xf numFmtId="4" fontId="14" fillId="2" borderId="6" xfId="1" applyNumberFormat="1" applyFont="1" applyFill="1" applyBorder="1" applyAlignment="1">
      <alignment horizontal="center" vertical="center" wrapText="1"/>
    </xf>
    <xf numFmtId="0" fontId="14" fillId="0" borderId="0" xfId="1" applyFont="1" applyFill="1"/>
    <xf numFmtId="0" fontId="3" fillId="3" borderId="0" xfId="0" applyFont="1" applyFill="1" applyAlignment="1">
      <alignment horizontal="left"/>
    </xf>
    <xf numFmtId="0" fontId="3" fillId="3" borderId="5" xfId="0" applyFont="1" applyFill="1" applyBorder="1"/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3" fillId="3" borderId="0" xfId="0" applyNumberFormat="1" applyFont="1" applyFill="1"/>
    <xf numFmtId="0" fontId="5" fillId="3" borderId="0" xfId="0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3" fontId="4" fillId="3" borderId="0" xfId="0" applyNumberFormat="1" applyFont="1" applyFill="1"/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6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justify" wrapText="1"/>
    </xf>
    <xf numFmtId="0" fontId="5" fillId="3" borderId="0" xfId="0" applyFont="1" applyFill="1"/>
    <xf numFmtId="0" fontId="10" fillId="3" borderId="0" xfId="0" applyFont="1" applyFill="1"/>
    <xf numFmtId="4" fontId="5" fillId="3" borderId="6" xfId="0" applyNumberFormat="1" applyFont="1" applyFill="1" applyBorder="1"/>
    <xf numFmtId="0" fontId="13" fillId="3" borderId="0" xfId="0" applyFont="1" applyFill="1" applyBorder="1" applyAlignment="1">
      <alignment horizontal="left"/>
    </xf>
    <xf numFmtId="3" fontId="10" fillId="3" borderId="5" xfId="0" applyNumberFormat="1" applyFont="1" applyFill="1" applyBorder="1"/>
    <xf numFmtId="3" fontId="10" fillId="3" borderId="18" xfId="0" applyNumberFormat="1" applyFont="1" applyFill="1" applyBorder="1"/>
    <xf numFmtId="3" fontId="13" fillId="3" borderId="17" xfId="0" applyNumberFormat="1" applyFont="1" applyFill="1" applyBorder="1"/>
    <xf numFmtId="0" fontId="5" fillId="3" borderId="5" xfId="0" applyFont="1" applyFill="1" applyBorder="1"/>
    <xf numFmtId="0" fontId="10" fillId="3" borderId="5" xfId="0" applyFont="1" applyFill="1" applyBorder="1" applyAlignment="1">
      <alignment wrapText="1"/>
    </xf>
    <xf numFmtId="3" fontId="13" fillId="3" borderId="12" xfId="0" applyNumberFormat="1" applyFont="1" applyFill="1" applyBorder="1"/>
    <xf numFmtId="0" fontId="10" fillId="3" borderId="5" xfId="0" applyFont="1" applyFill="1" applyBorder="1"/>
    <xf numFmtId="3" fontId="5" fillId="3" borderId="0" xfId="0" applyNumberFormat="1" applyFont="1" applyFill="1"/>
    <xf numFmtId="3" fontId="10" fillId="2" borderId="2" xfId="0" applyNumberFormat="1" applyFont="1" applyFill="1" applyBorder="1" applyAlignment="1">
      <alignment horizontal="center" vertical="center" wrapText="1"/>
    </xf>
    <xf numFmtId="3" fontId="14" fillId="2" borderId="27" xfId="0" applyNumberFormat="1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left"/>
    </xf>
    <xf numFmtId="0" fontId="10" fillId="0" borderId="0" xfId="0" applyFont="1"/>
    <xf numFmtId="0" fontId="10" fillId="3" borderId="18" xfId="0" applyFont="1" applyFill="1" applyBorder="1" applyAlignment="1">
      <alignment wrapText="1"/>
    </xf>
    <xf numFmtId="0" fontId="13" fillId="0" borderId="0" xfId="0" applyFont="1" applyBorder="1"/>
    <xf numFmtId="0" fontId="5" fillId="0" borderId="0" xfId="0" applyFont="1" applyBorder="1"/>
    <xf numFmtId="0" fontId="13" fillId="3" borderId="17" xfId="0" applyFont="1" applyFill="1" applyBorder="1" applyAlignment="1">
      <alignment horizontal="left"/>
    </xf>
    <xf numFmtId="0" fontId="11" fillId="0" borderId="0" xfId="0" applyFont="1"/>
    <xf numFmtId="3" fontId="5" fillId="0" borderId="0" xfId="0" applyNumberFormat="1" applyFont="1"/>
    <xf numFmtId="0" fontId="19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3" fontId="10" fillId="3" borderId="0" xfId="0" applyNumberFormat="1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2" borderId="1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3" fontId="5" fillId="2" borderId="10" xfId="0" applyNumberFormat="1" applyFont="1" applyFill="1" applyBorder="1"/>
    <xf numFmtId="0" fontId="11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3" fontId="5" fillId="3" borderId="0" xfId="0" applyNumberFormat="1" applyFont="1" applyFill="1" applyBorder="1"/>
    <xf numFmtId="0" fontId="21" fillId="3" borderId="0" xfId="0" applyFont="1" applyFill="1" applyAlignment="1">
      <alignment horizontal="justify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22" fillId="0" borderId="0" xfId="0" applyFont="1"/>
    <xf numFmtId="0" fontId="13" fillId="3" borderId="0" xfId="0" applyFont="1" applyFill="1"/>
    <xf numFmtId="0" fontId="3" fillId="3" borderId="0" xfId="0" applyFont="1" applyFill="1" applyAlignment="1">
      <alignment horizontal="left"/>
    </xf>
    <xf numFmtId="0" fontId="13" fillId="0" borderId="5" xfId="0" applyFont="1" applyBorder="1"/>
    <xf numFmtId="3" fontId="13" fillId="0" borderId="5" xfId="0" applyNumberFormat="1" applyFont="1" applyBorder="1"/>
    <xf numFmtId="0" fontId="3" fillId="3" borderId="28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3" fontId="5" fillId="3" borderId="27" xfId="0" applyNumberFormat="1" applyFont="1" applyFill="1" applyBorder="1"/>
    <xf numFmtId="4" fontId="5" fillId="3" borderId="29" xfId="0" applyNumberFormat="1" applyFont="1" applyFill="1" applyBorder="1"/>
    <xf numFmtId="0" fontId="25" fillId="3" borderId="0" xfId="0" applyFont="1" applyFill="1" applyAlignment="1">
      <alignment horizontal="left" wrapText="1"/>
    </xf>
    <xf numFmtId="4" fontId="13" fillId="2" borderId="31" xfId="0" applyNumberFormat="1" applyFont="1" applyFill="1" applyBorder="1"/>
    <xf numFmtId="0" fontId="5" fillId="3" borderId="32" xfId="0" applyFont="1" applyFill="1" applyBorder="1"/>
    <xf numFmtId="4" fontId="13" fillId="3" borderId="33" xfId="0" applyNumberFormat="1" applyFont="1" applyFill="1" applyBorder="1"/>
    <xf numFmtId="0" fontId="10" fillId="3" borderId="4" xfId="0" applyFont="1" applyFill="1" applyBorder="1" applyAlignment="1">
      <alignment horizontal="left"/>
    </xf>
    <xf numFmtId="4" fontId="10" fillId="3" borderId="6" xfId="0" applyNumberFormat="1" applyFont="1" applyFill="1" applyBorder="1"/>
    <xf numFmtId="0" fontId="10" fillId="3" borderId="34" xfId="0" applyFont="1" applyFill="1" applyBorder="1"/>
    <xf numFmtId="4" fontId="10" fillId="3" borderId="35" xfId="0" applyNumberFormat="1" applyFont="1" applyFill="1" applyBorder="1"/>
    <xf numFmtId="0" fontId="5" fillId="3" borderId="4" xfId="0" applyFont="1" applyFill="1" applyBorder="1"/>
    <xf numFmtId="0" fontId="10" fillId="3" borderId="4" xfId="0" applyFont="1" applyFill="1" applyBorder="1"/>
    <xf numFmtId="3" fontId="12" fillId="0" borderId="0" xfId="0" applyNumberFormat="1" applyFont="1"/>
    <xf numFmtId="3" fontId="12" fillId="3" borderId="0" xfId="0" applyNumberFormat="1" applyFont="1" applyFill="1"/>
    <xf numFmtId="0" fontId="11" fillId="2" borderId="12" xfId="0" applyFont="1" applyFill="1" applyBorder="1" applyAlignment="1">
      <alignment horizontal="left"/>
    </xf>
    <xf numFmtId="164" fontId="11" fillId="2" borderId="12" xfId="0" applyNumberFormat="1" applyFont="1" applyFill="1" applyBorder="1"/>
    <xf numFmtId="0" fontId="27" fillId="0" borderId="12" xfId="0" applyFont="1" applyBorder="1"/>
    <xf numFmtId="164" fontId="27" fillId="0" borderId="12" xfId="0" applyNumberFormat="1" applyFont="1" applyBorder="1"/>
    <xf numFmtId="0" fontId="27" fillId="0" borderId="12" xfId="0" applyFont="1" applyBorder="1" applyAlignment="1">
      <alignment wrapText="1"/>
    </xf>
    <xf numFmtId="164" fontId="12" fillId="0" borderId="0" xfId="0" applyNumberFormat="1" applyFont="1"/>
    <xf numFmtId="164" fontId="23" fillId="0" borderId="0" xfId="0" applyNumberFormat="1" applyFont="1" applyBorder="1" applyAlignment="1"/>
    <xf numFmtId="164" fontId="12" fillId="0" borderId="0" xfId="0" applyNumberFormat="1" applyFont="1" applyBorder="1" applyAlignment="1"/>
    <xf numFmtId="0" fontId="17" fillId="0" borderId="0" xfId="0" applyFont="1"/>
    <xf numFmtId="3" fontId="14" fillId="2" borderId="2" xfId="0" applyNumberFormat="1" applyFont="1" applyFill="1" applyBorder="1" applyAlignment="1">
      <alignment horizontal="center" wrapText="1"/>
    </xf>
    <xf numFmtId="0" fontId="28" fillId="3" borderId="0" xfId="0" applyFont="1" applyFill="1" applyBorder="1" applyAlignment="1">
      <alignment horizontal="justify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24" fillId="0" borderId="0" xfId="0" applyFont="1"/>
    <xf numFmtId="0" fontId="30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vertical="justify" wrapText="1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12" fillId="3" borderId="0" xfId="0" applyFont="1" applyFill="1" applyAlignment="1">
      <alignment horizontal="justify" wrapText="1"/>
    </xf>
    <xf numFmtId="0" fontId="26" fillId="3" borderId="0" xfId="0" applyFont="1" applyFill="1" applyAlignment="1">
      <alignment horizontal="justify" wrapText="1"/>
    </xf>
    <xf numFmtId="0" fontId="12" fillId="0" borderId="0" xfId="0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0" fillId="3" borderId="0" xfId="0" applyFill="1" applyAlignment="1">
      <alignment wrapText="1"/>
    </xf>
    <xf numFmtId="0" fontId="27" fillId="3" borderId="12" xfId="0" applyFont="1" applyFill="1" applyBorder="1" applyAlignment="1">
      <alignment horizontal="left"/>
    </xf>
    <xf numFmtId="164" fontId="27" fillId="3" borderId="12" xfId="0" applyNumberFormat="1" applyFont="1" applyFill="1" applyBorder="1"/>
    <xf numFmtId="0" fontId="27" fillId="3" borderId="12" xfId="0" applyFont="1" applyFill="1" applyBorder="1"/>
    <xf numFmtId="0" fontId="32" fillId="0" borderId="0" xfId="0" applyFont="1"/>
    <xf numFmtId="0" fontId="27" fillId="3" borderId="12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Border="1" applyAlignment="1"/>
    <xf numFmtId="0" fontId="27" fillId="0" borderId="12" xfId="0" applyFont="1" applyBorder="1" applyAlignment="1">
      <alignment horizontal="left"/>
    </xf>
    <xf numFmtId="164" fontId="13" fillId="0" borderId="0" xfId="0" applyNumberFormat="1" applyFont="1" applyBorder="1" applyAlignment="1"/>
    <xf numFmtId="0" fontId="11" fillId="2" borderId="12" xfId="0" applyFont="1" applyFill="1" applyBorder="1"/>
    <xf numFmtId="4" fontId="14" fillId="2" borderId="3" xfId="1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3" fontId="12" fillId="2" borderId="1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3" fontId="12" fillId="3" borderId="0" xfId="0" applyNumberFormat="1" applyFont="1" applyFill="1" applyBorder="1"/>
    <xf numFmtId="0" fontId="12" fillId="2" borderId="10" xfId="0" applyFont="1" applyFill="1" applyBorder="1" applyAlignment="1">
      <alignment horizontal="center"/>
    </xf>
    <xf numFmtId="0" fontId="12" fillId="2" borderId="10" xfId="0" applyFont="1" applyFill="1" applyBorder="1"/>
    <xf numFmtId="0" fontId="24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5" fillId="3" borderId="0" xfId="0" applyFont="1" applyFill="1" applyAlignment="1">
      <alignment horizontal="left" wrapText="1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18" xfId="0" applyFont="1" applyFill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4" fillId="0" borderId="0" xfId="0" applyFont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3" fontId="33" fillId="2" borderId="2" xfId="0" applyNumberFormat="1" applyFont="1" applyFill="1" applyBorder="1" applyAlignment="1">
      <alignment horizontal="center" wrapText="1"/>
    </xf>
    <xf numFmtId="4" fontId="33" fillId="2" borderId="3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0" fontId="10" fillId="3" borderId="36" xfId="0" applyFont="1" applyFill="1" applyBorder="1"/>
    <xf numFmtId="0" fontId="13" fillId="3" borderId="17" xfId="0" applyFont="1" applyFill="1" applyBorder="1"/>
    <xf numFmtId="0" fontId="10" fillId="3" borderId="22" xfId="0" applyFont="1" applyFill="1" applyBorder="1" applyAlignment="1">
      <alignment wrapText="1"/>
    </xf>
    <xf numFmtId="0" fontId="10" fillId="3" borderId="22" xfId="0" applyFont="1" applyFill="1" applyBorder="1"/>
    <xf numFmtId="3" fontId="10" fillId="3" borderId="22" xfId="0" applyNumberFormat="1" applyFont="1" applyFill="1" applyBorder="1"/>
    <xf numFmtId="3" fontId="11" fillId="2" borderId="13" xfId="0" applyNumberFormat="1" applyFont="1" applyFill="1" applyBorder="1"/>
    <xf numFmtId="0" fontId="5" fillId="3" borderId="28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7" xfId="0" applyFont="1" applyFill="1" applyBorder="1"/>
    <xf numFmtId="0" fontId="11" fillId="2" borderId="15" xfId="1" applyFont="1" applyFill="1" applyBorder="1"/>
    <xf numFmtId="0" fontId="5" fillId="3" borderId="19" xfId="0" applyFont="1" applyFill="1" applyBorder="1"/>
    <xf numFmtId="0" fontId="13" fillId="3" borderId="12" xfId="0" applyFont="1" applyFill="1" applyBorder="1" applyAlignment="1">
      <alignment wrapText="1"/>
    </xf>
    <xf numFmtId="0" fontId="10" fillId="3" borderId="12" xfId="0" applyFont="1" applyFill="1" applyBorder="1"/>
    <xf numFmtId="0" fontId="11" fillId="2" borderId="23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3" fontId="11" fillId="2" borderId="15" xfId="1" applyNumberFormat="1" applyFont="1" applyFill="1" applyBorder="1"/>
    <xf numFmtId="4" fontId="13" fillId="2" borderId="16" xfId="0" applyNumberFormat="1" applyFont="1" applyFill="1" applyBorder="1"/>
    <xf numFmtId="0" fontId="11" fillId="3" borderId="0" xfId="1" applyFont="1" applyFill="1"/>
    <xf numFmtId="0" fontId="13" fillId="3" borderId="12" xfId="0" applyFont="1" applyFill="1" applyBorder="1"/>
    <xf numFmtId="0" fontId="13" fillId="0" borderId="0" xfId="0" applyFont="1"/>
    <xf numFmtId="4" fontId="11" fillId="2" borderId="14" xfId="0" applyNumberFormat="1" applyFont="1" applyFill="1" applyBorder="1"/>
    <xf numFmtId="0" fontId="13" fillId="3" borderId="0" xfId="0" applyFont="1" applyFill="1" applyBorder="1"/>
    <xf numFmtId="3" fontId="5" fillId="3" borderId="5" xfId="0" applyNumberFormat="1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vertical="center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5" fillId="3" borderId="0" xfId="0" applyFont="1" applyFill="1" applyAlignment="1">
      <alignment horizontal="justify" vertical="justify" wrapText="1"/>
    </xf>
    <xf numFmtId="0" fontId="5" fillId="3" borderId="4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horizontal="center"/>
    </xf>
    <xf numFmtId="0" fontId="5" fillId="3" borderId="5" xfId="0" applyNumberFormat="1" applyFont="1" applyFill="1" applyBorder="1"/>
    <xf numFmtId="0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5" xfId="0" applyNumberFormat="1" applyFont="1" applyFill="1" applyBorder="1" applyAlignment="1" applyProtection="1">
      <alignment horizontal="center"/>
      <protection locked="0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25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34" fillId="0" borderId="0" xfId="0" applyFont="1"/>
    <xf numFmtId="0" fontId="36" fillId="0" borderId="0" xfId="0" applyFont="1"/>
    <xf numFmtId="0" fontId="34" fillId="0" borderId="0" xfId="0" applyFont="1" applyAlignment="1">
      <alignment horizontal="center"/>
    </xf>
    <xf numFmtId="0" fontId="37" fillId="0" borderId="0" xfId="0" applyFont="1"/>
    <xf numFmtId="4" fontId="3" fillId="3" borderId="29" xfId="0" applyNumberFormat="1" applyFont="1" applyFill="1" applyBorder="1"/>
    <xf numFmtId="0" fontId="34" fillId="3" borderId="0" xfId="0" applyFont="1" applyFill="1"/>
    <xf numFmtId="0" fontId="13" fillId="3" borderId="24" xfId="0" applyFont="1" applyFill="1" applyBorder="1" applyAlignment="1">
      <alignment wrapText="1"/>
    </xf>
    <xf numFmtId="0" fontId="10" fillId="3" borderId="24" xfId="0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4" fontId="13" fillId="3" borderId="38" xfId="0" applyNumberFormat="1" applyFont="1" applyFill="1" applyBorder="1"/>
    <xf numFmtId="0" fontId="10" fillId="3" borderId="17" xfId="0" applyFont="1" applyFill="1" applyBorder="1"/>
    <xf numFmtId="0" fontId="5" fillId="3" borderId="17" xfId="0" applyFont="1" applyFill="1" applyBorder="1"/>
    <xf numFmtId="0" fontId="10" fillId="0" borderId="5" xfId="0" applyFont="1" applyBorder="1"/>
    <xf numFmtId="0" fontId="10" fillId="3" borderId="24" xfId="0" applyFont="1" applyFill="1" applyBorder="1" applyAlignment="1">
      <alignment horizontal="right"/>
    </xf>
    <xf numFmtId="0" fontId="5" fillId="3" borderId="24" xfId="0" applyFont="1" applyFill="1" applyBorder="1"/>
    <xf numFmtId="0" fontId="5" fillId="3" borderId="39" xfId="0" applyFont="1" applyFill="1" applyBorder="1"/>
    <xf numFmtId="0" fontId="10" fillId="3" borderId="12" xfId="0" applyFont="1" applyFill="1" applyBorder="1" applyAlignment="1">
      <alignment horizontal="right"/>
    </xf>
    <xf numFmtId="0" fontId="5" fillId="3" borderId="12" xfId="0" applyFont="1" applyFill="1" applyBorder="1"/>
    <xf numFmtId="4" fontId="13" fillId="3" borderId="40" xfId="0" applyNumberFormat="1" applyFont="1" applyFill="1" applyBorder="1"/>
    <xf numFmtId="0" fontId="13" fillId="3" borderId="17" xfId="0" applyFont="1" applyFill="1" applyBorder="1" applyAlignment="1">
      <alignment horizontal="left" wrapText="1"/>
    </xf>
    <xf numFmtId="0" fontId="10" fillId="3" borderId="17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5" fillId="0" borderId="37" xfId="0" applyFont="1" applyBorder="1"/>
    <xf numFmtId="0" fontId="10" fillId="0" borderId="12" xfId="0" applyFont="1" applyBorder="1"/>
    <xf numFmtId="0" fontId="13" fillId="0" borderId="12" xfId="0" applyFont="1" applyBorder="1"/>
    <xf numFmtId="3" fontId="13" fillId="0" borderId="12" xfId="0" applyNumberFormat="1" applyFont="1" applyBorder="1"/>
    <xf numFmtId="4" fontId="13" fillId="0" borderId="33" xfId="0" applyNumberFormat="1" applyFont="1" applyBorder="1"/>
    <xf numFmtId="4" fontId="13" fillId="0" borderId="40" xfId="0" applyNumberFormat="1" applyFont="1" applyBorder="1"/>
    <xf numFmtId="0" fontId="11" fillId="2" borderId="41" xfId="1" applyFont="1" applyFill="1" applyBorder="1" applyAlignment="1"/>
    <xf numFmtId="0" fontId="5" fillId="3" borderId="39" xfId="0" applyNumberFormat="1" applyFont="1" applyFill="1" applyBorder="1"/>
    <xf numFmtId="0" fontId="11" fillId="2" borderId="43" xfId="1" applyFont="1" applyFill="1" applyBorder="1" applyAlignment="1"/>
    <xf numFmtId="3" fontId="13" fillId="3" borderId="5" xfId="0" applyNumberFormat="1" applyFont="1" applyFill="1" applyBorder="1"/>
    <xf numFmtId="4" fontId="13" fillId="3" borderId="6" xfId="0" applyNumberFormat="1" applyFont="1" applyFill="1" applyBorder="1"/>
    <xf numFmtId="4" fontId="10" fillId="3" borderId="30" xfId="0" applyNumberFormat="1" applyFont="1" applyFill="1" applyBorder="1"/>
    <xf numFmtId="0" fontId="38" fillId="0" borderId="0" xfId="0" applyFont="1" applyBorder="1"/>
    <xf numFmtId="0" fontId="10" fillId="0" borderId="0" xfId="0" applyFont="1" applyBorder="1"/>
    <xf numFmtId="0" fontId="13" fillId="3" borderId="5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right"/>
    </xf>
    <xf numFmtId="0" fontId="5" fillId="3" borderId="18" xfId="0" applyFont="1" applyFill="1" applyBorder="1"/>
    <xf numFmtId="3" fontId="13" fillId="3" borderId="18" xfId="0" applyNumberFormat="1" applyFont="1" applyFill="1" applyBorder="1"/>
    <xf numFmtId="4" fontId="13" fillId="3" borderId="35" xfId="0" applyNumberFormat="1" applyFont="1" applyFill="1" applyBorder="1"/>
    <xf numFmtId="0" fontId="10" fillId="3" borderId="5" xfId="0" applyFont="1" applyFill="1" applyBorder="1" applyAlignment="1">
      <alignment horizontal="right"/>
    </xf>
    <xf numFmtId="0" fontId="11" fillId="2" borderId="15" xfId="1" applyFont="1" applyFill="1" applyBorder="1" applyAlignment="1"/>
    <xf numFmtId="0" fontId="13" fillId="3" borderId="12" xfId="0" applyNumberFormat="1" applyFont="1" applyFill="1" applyBorder="1"/>
    <xf numFmtId="0" fontId="10" fillId="3" borderId="12" xfId="0" applyNumberFormat="1" applyFont="1" applyFill="1" applyBorder="1"/>
    <xf numFmtId="2" fontId="13" fillId="3" borderId="40" xfId="0" applyNumberFormat="1" applyFont="1" applyFill="1" applyBorder="1"/>
    <xf numFmtId="0" fontId="5" fillId="0" borderId="26" xfId="0" applyNumberFormat="1" applyFont="1" applyBorder="1"/>
    <xf numFmtId="0" fontId="5" fillId="0" borderId="20" xfId="0" applyNumberFormat="1" applyFont="1" applyBorder="1"/>
    <xf numFmtId="3" fontId="11" fillId="2" borderId="15" xfId="0" applyNumberFormat="1" applyFont="1" applyFill="1" applyBorder="1"/>
    <xf numFmtId="4" fontId="13" fillId="2" borderId="42" xfId="0" applyNumberFormat="1" applyFont="1" applyFill="1" applyBorder="1"/>
    <xf numFmtId="0" fontId="11" fillId="2" borderId="13" xfId="1" applyFont="1" applyFill="1" applyBorder="1" applyAlignment="1"/>
    <xf numFmtId="4" fontId="11" fillId="2" borderId="31" xfId="0" applyNumberFormat="1" applyFont="1" applyFill="1" applyBorder="1"/>
    <xf numFmtId="0" fontId="34" fillId="3" borderId="0" xfId="0" applyFont="1" applyFill="1" applyAlignment="1">
      <alignment horizontal="left" wrapText="1"/>
    </xf>
    <xf numFmtId="3" fontId="34" fillId="3" borderId="0" xfId="0" applyNumberFormat="1" applyFont="1" applyFill="1" applyAlignment="1">
      <alignment horizontal="left" wrapText="1"/>
    </xf>
    <xf numFmtId="3" fontId="13" fillId="3" borderId="0" xfId="0" applyNumberFormat="1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vertical="top"/>
    </xf>
    <xf numFmtId="0" fontId="5" fillId="3" borderId="39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3" fontId="14" fillId="3" borderId="27" xfId="0" applyNumberFormat="1" applyFont="1" applyFill="1" applyBorder="1" applyAlignment="1">
      <alignment horizontal="center" wrapText="1"/>
    </xf>
    <xf numFmtId="4" fontId="14" fillId="3" borderId="29" xfId="1" applyNumberFormat="1" applyFont="1" applyFill="1" applyBorder="1" applyAlignment="1">
      <alignment horizontal="center" vertical="center" wrapText="1"/>
    </xf>
    <xf numFmtId="3" fontId="11" fillId="4" borderId="24" xfId="1" applyNumberFormat="1" applyFont="1" applyFill="1" applyBorder="1"/>
    <xf numFmtId="3" fontId="13" fillId="4" borderId="24" xfId="1" applyNumberFormat="1" applyFont="1" applyFill="1" applyBorder="1" applyAlignment="1">
      <alignment horizontal="left"/>
    </xf>
    <xf numFmtId="4" fontId="13" fillId="4" borderId="38" xfId="0" applyNumberFormat="1" applyFont="1" applyFill="1" applyBorder="1" applyAlignment="1">
      <alignment horizontal="left"/>
    </xf>
    <xf numFmtId="4" fontId="13" fillId="3" borderId="49" xfId="0" applyNumberFormat="1" applyFont="1" applyFill="1" applyBorder="1"/>
    <xf numFmtId="0" fontId="34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28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horizontal="center" vertical="center"/>
    </xf>
    <xf numFmtId="0" fontId="5" fillId="3" borderId="27" xfId="0" applyNumberFormat="1" applyFont="1" applyFill="1" applyBorder="1" applyAlignment="1">
      <alignment vertical="center" wrapText="1"/>
    </xf>
    <xf numFmtId="3" fontId="5" fillId="3" borderId="27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Border="1"/>
    <xf numFmtId="3" fontId="5" fillId="0" borderId="12" xfId="0" applyNumberFormat="1" applyFont="1" applyBorder="1"/>
    <xf numFmtId="0" fontId="11" fillId="0" borderId="12" xfId="0" applyFont="1" applyBorder="1"/>
    <xf numFmtId="3" fontId="11" fillId="0" borderId="12" xfId="0" applyNumberFormat="1" applyFont="1" applyBorder="1"/>
    <xf numFmtId="3" fontId="34" fillId="0" borderId="0" xfId="0" applyNumberFormat="1" applyFont="1"/>
    <xf numFmtId="3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vertical="center"/>
    </xf>
    <xf numFmtId="3" fontId="37" fillId="0" borderId="0" xfId="0" applyNumberFormat="1" applyFont="1"/>
    <xf numFmtId="3" fontId="10" fillId="0" borderId="0" xfId="0" applyNumberFormat="1" applyFont="1" applyAlignment="1">
      <alignment vertical="center"/>
    </xf>
    <xf numFmtId="3" fontId="32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center"/>
    </xf>
    <xf numFmtId="1" fontId="32" fillId="0" borderId="0" xfId="0" applyNumberFormat="1" applyFont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5" fillId="3" borderId="51" xfId="0" applyFont="1" applyFill="1" applyBorder="1" applyAlignment="1">
      <alignment horizontal="center"/>
    </xf>
    <xf numFmtId="3" fontId="5" fillId="3" borderId="51" xfId="0" applyNumberFormat="1" applyFont="1" applyFill="1" applyBorder="1"/>
    <xf numFmtId="4" fontId="5" fillId="3" borderId="52" xfId="0" applyNumberFormat="1" applyFont="1" applyFill="1" applyBorder="1"/>
    <xf numFmtId="3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4" fillId="0" borderId="0" xfId="0" applyNumberFormat="1" applyFont="1"/>
    <xf numFmtId="1" fontId="22" fillId="0" borderId="0" xfId="0" applyNumberFormat="1" applyFont="1"/>
    <xf numFmtId="1" fontId="22" fillId="0" borderId="0" xfId="0" applyNumberFormat="1" applyFont="1" applyAlignment="1">
      <alignment horizontal="center"/>
    </xf>
    <xf numFmtId="1" fontId="4" fillId="0" borderId="0" xfId="0" applyNumberFormat="1" applyFont="1" applyAlignment="1">
      <alignment vertical="center"/>
    </xf>
    <xf numFmtId="1" fontId="39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vertical="center"/>
    </xf>
    <xf numFmtId="3" fontId="39" fillId="0" borderId="0" xfId="0" applyNumberFormat="1" applyFont="1"/>
    <xf numFmtId="3" fontId="4" fillId="0" borderId="10" xfId="0" applyNumberFormat="1" applyFont="1" applyBorder="1"/>
    <xf numFmtId="3" fontId="5" fillId="3" borderId="27" xfId="0" applyNumberFormat="1" applyFont="1" applyFill="1" applyBorder="1" applyAlignment="1">
      <alignment horizontal="right" wrapText="1"/>
    </xf>
    <xf numFmtId="3" fontId="5" fillId="3" borderId="5" xfId="0" applyNumberFormat="1" applyFont="1" applyFill="1" applyBorder="1" applyAlignment="1">
      <alignment horizontal="right" wrapText="1"/>
    </xf>
    <xf numFmtId="3" fontId="10" fillId="0" borderId="10" xfId="0" applyNumberFormat="1" applyFont="1" applyBorder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3" fillId="3" borderId="24" xfId="0" applyFont="1" applyFill="1" applyBorder="1" applyAlignment="1">
      <alignment horizontal="left" wrapText="1"/>
    </xf>
    <xf numFmtId="0" fontId="13" fillId="3" borderId="12" xfId="0" applyNumberFormat="1" applyFont="1" applyFill="1" applyBorder="1" applyAlignment="1">
      <alignment wrapText="1"/>
    </xf>
    <xf numFmtId="0" fontId="11" fillId="2" borderId="54" xfId="0" applyFont="1" applyFill="1" applyBorder="1" applyAlignment="1">
      <alignment horizontal="left"/>
    </xf>
    <xf numFmtId="3" fontId="11" fillId="2" borderId="55" xfId="0" applyNumberFormat="1" applyFont="1" applyFill="1" applyBorder="1"/>
    <xf numFmtId="4" fontId="11" fillId="2" borderId="56" xfId="0" applyNumberFormat="1" applyFont="1" applyFill="1" applyBorder="1"/>
    <xf numFmtId="4" fontId="5" fillId="3" borderId="53" xfId="0" applyNumberFormat="1" applyFont="1" applyFill="1" applyBorder="1"/>
    <xf numFmtId="0" fontId="5" fillId="3" borderId="11" xfId="0" applyFont="1" applyFill="1" applyBorder="1"/>
    <xf numFmtId="0" fontId="10" fillId="2" borderId="1" xfId="1" applyFont="1" applyFill="1" applyBorder="1" applyAlignment="1">
      <alignment horizontal="center" vertical="center"/>
    </xf>
    <xf numFmtId="0" fontId="11" fillId="2" borderId="43" xfId="1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wrapText="1"/>
    </xf>
    <xf numFmtId="0" fontId="13" fillId="0" borderId="12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1" fillId="4" borderId="37" xfId="1" applyFont="1" applyFill="1" applyBorder="1" applyAlignment="1">
      <alignment horizontal="left"/>
    </xf>
    <xf numFmtId="0" fontId="5" fillId="0" borderId="5" xfId="0" applyFont="1" applyBorder="1"/>
    <xf numFmtId="3" fontId="5" fillId="0" borderId="5" xfId="0" applyNumberFormat="1" applyFont="1" applyBorder="1"/>
    <xf numFmtId="0" fontId="11" fillId="2" borderId="59" xfId="1" applyFont="1" applyFill="1" applyBorder="1" applyAlignment="1">
      <alignment horizontal="left"/>
    </xf>
    <xf numFmtId="0" fontId="11" fillId="2" borderId="15" xfId="1" applyFont="1" applyFill="1" applyBorder="1" applyAlignment="1">
      <alignment horizontal="left"/>
    </xf>
    <xf numFmtId="0" fontId="5" fillId="0" borderId="11" xfId="0" applyFont="1" applyBorder="1"/>
    <xf numFmtId="4" fontId="5" fillId="0" borderId="53" xfId="0" applyNumberFormat="1" applyFont="1" applyBorder="1"/>
    <xf numFmtId="0" fontId="16" fillId="3" borderId="0" xfId="1" applyFont="1" applyFill="1" applyBorder="1"/>
    <xf numFmtId="4" fontId="5" fillId="3" borderId="0" xfId="0" applyNumberFormat="1" applyFont="1" applyFill="1" applyBorder="1"/>
    <xf numFmtId="0" fontId="17" fillId="3" borderId="0" xfId="1" applyFont="1" applyFill="1" applyBorder="1"/>
    <xf numFmtId="0" fontId="5" fillId="3" borderId="10" xfId="0" applyFont="1" applyFill="1" applyBorder="1"/>
    <xf numFmtId="3" fontId="5" fillId="3" borderId="10" xfId="0" applyNumberFormat="1" applyFont="1" applyFill="1" applyBorder="1"/>
    <xf numFmtId="4" fontId="5" fillId="3" borderId="10" xfId="0" applyNumberFormat="1" applyFont="1" applyFill="1" applyBorder="1" applyAlignment="1">
      <alignment horizontal="right"/>
    </xf>
    <xf numFmtId="4" fontId="5" fillId="0" borderId="12" xfId="0" applyNumberFormat="1" applyFont="1" applyBorder="1"/>
    <xf numFmtId="3" fontId="5" fillId="0" borderId="17" xfId="0" applyNumberFormat="1" applyFont="1" applyBorder="1"/>
    <xf numFmtId="4" fontId="5" fillId="0" borderId="17" xfId="0" applyNumberFormat="1" applyFont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32" fillId="3" borderId="0" xfId="1" applyFont="1" applyFill="1" applyBorder="1"/>
    <xf numFmtId="3" fontId="5" fillId="2" borderId="13" xfId="0" applyNumberFormat="1" applyFont="1" applyFill="1" applyBorder="1"/>
    <xf numFmtId="4" fontId="5" fillId="2" borderId="14" xfId="0" applyNumberFormat="1" applyFont="1" applyFill="1" applyBorder="1"/>
    <xf numFmtId="164" fontId="24" fillId="3" borderId="0" xfId="0" applyNumberFormat="1" applyFont="1" applyFill="1" applyBorder="1" applyAlignment="1"/>
    <xf numFmtId="164" fontId="31" fillId="3" borderId="0" xfId="0" applyNumberFormat="1" applyFont="1" applyFill="1" applyBorder="1" applyAlignment="1"/>
    <xf numFmtId="164" fontId="3" fillId="3" borderId="0" xfId="0" applyNumberFormat="1" applyFont="1" applyFill="1" applyBorder="1" applyAlignment="1"/>
    <xf numFmtId="0" fontId="13" fillId="5" borderId="12" xfId="0" applyNumberFormat="1" applyFont="1" applyFill="1" applyBorder="1"/>
    <xf numFmtId="0" fontId="21" fillId="3" borderId="0" xfId="0" applyFont="1" applyFill="1" applyAlignment="1">
      <alignment wrapText="1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/>
    <xf numFmtId="3" fontId="34" fillId="3" borderId="0" xfId="0" applyNumberFormat="1" applyFont="1" applyFill="1"/>
    <xf numFmtId="0" fontId="11" fillId="4" borderId="34" xfId="1" applyFont="1" applyFill="1" applyBorder="1" applyAlignment="1">
      <alignment horizontal="left"/>
    </xf>
    <xf numFmtId="3" fontId="11" fillId="4" borderId="18" xfId="1" applyNumberFormat="1" applyFont="1" applyFill="1" applyBorder="1"/>
    <xf numFmtId="3" fontId="13" fillId="4" borderId="18" xfId="1" applyNumberFormat="1" applyFont="1" applyFill="1" applyBorder="1" applyAlignment="1">
      <alignment horizontal="left"/>
    </xf>
    <xf numFmtId="4" fontId="13" fillId="4" borderId="35" xfId="0" applyNumberFormat="1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 vertical="center"/>
    </xf>
    <xf numFmtId="3" fontId="37" fillId="0" borderId="0" xfId="0" applyNumberFormat="1" applyFont="1" applyAlignment="1">
      <alignment horizontal="right"/>
    </xf>
    <xf numFmtId="0" fontId="3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3" fontId="34" fillId="3" borderId="0" xfId="0" applyNumberFormat="1" applyFont="1" applyFill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4" fontId="5" fillId="3" borderId="6" xfId="0" applyNumberFormat="1" applyFont="1" applyFill="1" applyBorder="1" applyAlignment="1"/>
    <xf numFmtId="1" fontId="10" fillId="0" borderId="0" xfId="0" applyNumberFormat="1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3" fontId="10" fillId="6" borderId="0" xfId="0" applyNumberFormat="1" applyFont="1" applyFill="1" applyAlignment="1">
      <alignment horizontal="center" vertical="center"/>
    </xf>
    <xf numFmtId="1" fontId="10" fillId="6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  <xf numFmtId="3" fontId="10" fillId="6" borderId="0" xfId="0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2" fontId="5" fillId="3" borderId="29" xfId="0" applyNumberFormat="1" applyFont="1" applyFill="1" applyBorder="1" applyAlignment="1">
      <alignment vertical="center"/>
    </xf>
    <xf numFmtId="2" fontId="5" fillId="3" borderId="6" xfId="0" applyNumberFormat="1" applyFont="1" applyFill="1" applyBorder="1"/>
    <xf numFmtId="2" fontId="5" fillId="3" borderId="6" xfId="0" applyNumberFormat="1" applyFont="1" applyFill="1" applyBorder="1" applyAlignment="1">
      <alignment vertical="center"/>
    </xf>
    <xf numFmtId="3" fontId="28" fillId="3" borderId="18" xfId="0" applyNumberFormat="1" applyFont="1" applyFill="1" applyBorder="1" applyAlignment="1">
      <alignment horizontal="left"/>
    </xf>
    <xf numFmtId="4" fontId="28" fillId="3" borderId="35" xfId="0" applyNumberFormat="1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4" fontId="28" fillId="3" borderId="6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5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0" fillId="0" borderId="20" xfId="0" applyNumberFormat="1" applyFont="1" applyBorder="1"/>
    <xf numFmtId="0" fontId="13" fillId="3" borderId="5" xfId="0" applyFont="1" applyFill="1" applyBorder="1" applyAlignment="1">
      <alignment wrapText="1"/>
    </xf>
    <xf numFmtId="0" fontId="38" fillId="3" borderId="5" xfId="0" applyFont="1" applyFill="1" applyBorder="1"/>
    <xf numFmtId="0" fontId="13" fillId="3" borderId="18" xfId="0" applyFont="1" applyFill="1" applyBorder="1" applyAlignment="1">
      <alignment wrapText="1"/>
    </xf>
    <xf numFmtId="0" fontId="10" fillId="3" borderId="18" xfId="0" applyFont="1" applyFill="1" applyBorder="1" applyAlignment="1">
      <alignment horizontal="left" wrapText="1"/>
    </xf>
    <xf numFmtId="0" fontId="11" fillId="4" borderId="18" xfId="1" applyFont="1" applyFill="1" applyBorder="1" applyAlignment="1">
      <alignment horizontal="left"/>
    </xf>
    <xf numFmtId="0" fontId="10" fillId="4" borderId="18" xfId="1" applyFont="1" applyFill="1" applyBorder="1"/>
    <xf numFmtId="0" fontId="13" fillId="3" borderId="12" xfId="0" applyFont="1" applyFill="1" applyBorder="1" applyAlignment="1">
      <alignment horizontal="left"/>
    </xf>
    <xf numFmtId="0" fontId="10" fillId="2" borderId="15" xfId="1" applyFont="1" applyFill="1" applyBorder="1" applyAlignment="1"/>
    <xf numFmtId="0" fontId="10" fillId="2" borderId="13" xfId="1" applyFont="1" applyFill="1" applyBorder="1" applyAlignment="1"/>
    <xf numFmtId="0" fontId="28" fillId="0" borderId="0" xfId="0" applyFont="1"/>
    <xf numFmtId="0" fontId="40" fillId="0" borderId="0" xfId="0" applyFont="1" applyAlignment="1">
      <alignment horizontal="center"/>
    </xf>
    <xf numFmtId="0" fontId="40" fillId="0" borderId="0" xfId="0" applyFont="1"/>
    <xf numFmtId="3" fontId="40" fillId="0" borderId="0" xfId="0" applyNumberFormat="1" applyFont="1"/>
    <xf numFmtId="0" fontId="5" fillId="3" borderId="60" xfId="0" applyFont="1" applyFill="1" applyBorder="1" applyAlignment="1">
      <alignment vertical="center"/>
    </xf>
    <xf numFmtId="0" fontId="13" fillId="3" borderId="61" xfId="0" applyFont="1" applyFill="1" applyBorder="1" applyAlignment="1">
      <alignment wrapText="1"/>
    </xf>
    <xf numFmtId="0" fontId="10" fillId="3" borderId="61" xfId="0" applyFont="1" applyFill="1" applyBorder="1" applyAlignment="1">
      <alignment horizontal="right"/>
    </xf>
    <xf numFmtId="0" fontId="5" fillId="3" borderId="61" xfId="0" applyFont="1" applyFill="1" applyBorder="1"/>
    <xf numFmtId="3" fontId="13" fillId="3" borderId="61" xfId="0" applyNumberFormat="1" applyFont="1" applyFill="1" applyBorder="1"/>
    <xf numFmtId="4" fontId="13" fillId="3" borderId="62" xfId="0" applyNumberFormat="1" applyFont="1" applyFill="1" applyBorder="1"/>
    <xf numFmtId="3" fontId="5" fillId="3" borderId="0" xfId="0" applyNumberFormat="1" applyFont="1" applyFill="1" applyAlignment="1">
      <alignment wrapText="1"/>
    </xf>
    <xf numFmtId="0" fontId="5" fillId="3" borderId="39" xfId="0" applyFont="1" applyFill="1" applyBorder="1" applyAlignment="1"/>
    <xf numFmtId="0" fontId="5" fillId="3" borderId="12" xfId="0" applyFont="1" applyFill="1" applyBorder="1" applyAlignment="1"/>
    <xf numFmtId="3" fontId="13" fillId="3" borderId="12" xfId="0" applyNumberFormat="1" applyFont="1" applyFill="1" applyBorder="1" applyAlignment="1"/>
    <xf numFmtId="4" fontId="13" fillId="3" borderId="40" xfId="0" applyNumberFormat="1" applyFont="1" applyFill="1" applyBorder="1" applyAlignment="1"/>
    <xf numFmtId="0" fontId="13" fillId="0" borderId="0" xfId="0" applyFont="1" applyBorder="1" applyAlignment="1"/>
    <xf numFmtId="0" fontId="5" fillId="0" borderId="0" xfId="0" applyFont="1" applyBorder="1" applyAlignment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13" fillId="3" borderId="0" xfId="0" applyFont="1" applyFill="1" applyAlignment="1">
      <alignment horizontal="left" wrapText="1"/>
    </xf>
    <xf numFmtId="0" fontId="22" fillId="3" borderId="0" xfId="0" applyFont="1" applyFill="1"/>
    <xf numFmtId="3" fontId="22" fillId="3" borderId="0" xfId="0" applyNumberFormat="1" applyFont="1" applyFill="1"/>
    <xf numFmtId="164" fontId="12" fillId="3" borderId="0" xfId="0" applyNumberFormat="1" applyFont="1" applyFill="1" applyBorder="1" applyAlignment="1"/>
    <xf numFmtId="164" fontId="26" fillId="3" borderId="0" xfId="0" applyNumberFormat="1" applyFont="1" applyFill="1" applyBorder="1" applyAlignment="1"/>
    <xf numFmtId="0" fontId="40" fillId="0" borderId="0" xfId="0" applyFont="1" applyBorder="1"/>
    <xf numFmtId="0" fontId="40" fillId="0" borderId="0" xfId="0" applyFont="1" applyAlignment="1">
      <alignment horizontal="left"/>
    </xf>
    <xf numFmtId="164" fontId="40" fillId="3" borderId="0" xfId="0" applyNumberFormat="1" applyFont="1" applyFill="1" applyBorder="1" applyAlignment="1"/>
    <xf numFmtId="164" fontId="41" fillId="3" borderId="0" xfId="0" applyNumberFormat="1" applyFont="1" applyFill="1" applyBorder="1" applyAlignment="1"/>
    <xf numFmtId="0" fontId="12" fillId="0" borderId="12" xfId="0" applyFont="1" applyBorder="1"/>
    <xf numFmtId="3" fontId="12" fillId="0" borderId="12" xfId="0" applyNumberFormat="1" applyFont="1" applyBorder="1"/>
    <xf numFmtId="0" fontId="24" fillId="0" borderId="12" xfId="0" applyFont="1" applyBorder="1"/>
    <xf numFmtId="3" fontId="24" fillId="0" borderId="12" xfId="0" applyNumberFormat="1" applyFont="1" applyBorder="1"/>
    <xf numFmtId="0" fontId="3" fillId="3" borderId="50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4" fontId="3" fillId="3" borderId="52" xfId="0" applyNumberFormat="1" applyFont="1" applyFill="1" applyBorder="1"/>
    <xf numFmtId="1" fontId="4" fillId="0" borderId="65" xfId="0" applyNumberFormat="1" applyFont="1" applyBorder="1"/>
    <xf numFmtId="1" fontId="4" fillId="0" borderId="10" xfId="0" applyNumberFormat="1" applyFont="1" applyBorder="1"/>
    <xf numFmtId="3" fontId="5" fillId="0" borderId="21" xfId="0" applyNumberFormat="1" applyFont="1" applyBorder="1"/>
    <xf numFmtId="0" fontId="14" fillId="3" borderId="0" xfId="0" applyFont="1" applyFill="1" applyAlignment="1">
      <alignment horizontal="center"/>
    </xf>
    <xf numFmtId="3" fontId="42" fillId="0" borderId="0" xfId="0" applyNumberFormat="1" applyFont="1"/>
    <xf numFmtId="3" fontId="12" fillId="3" borderId="5" xfId="0" applyNumberFormat="1" applyFont="1" applyFill="1" applyBorder="1"/>
    <xf numFmtId="4" fontId="12" fillId="3" borderId="6" xfId="0" applyNumberFormat="1" applyFont="1" applyFill="1" applyBorder="1"/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43" fillId="0" borderId="0" xfId="0" applyFont="1"/>
    <xf numFmtId="3" fontId="22" fillId="0" borderId="10" xfId="0" applyNumberFormat="1" applyFont="1" applyBorder="1"/>
    <xf numFmtId="0" fontId="22" fillId="3" borderId="0" xfId="0" applyFont="1" applyFill="1" applyAlignment="1">
      <alignment horizontal="right"/>
    </xf>
    <xf numFmtId="0" fontId="5" fillId="3" borderId="5" xfId="0" applyFont="1" applyFill="1" applyBorder="1" applyAlignment="1"/>
    <xf numFmtId="0" fontId="28" fillId="3" borderId="0" xfId="0" applyFont="1" applyFill="1" applyBorder="1" applyAlignment="1">
      <alignment horizontal="left"/>
    </xf>
    <xf numFmtId="0" fontId="34" fillId="0" borderId="0" xfId="0" applyFont="1" applyAlignment="1"/>
    <xf numFmtId="3" fontId="5" fillId="3" borderId="5" xfId="0" applyNumberFormat="1" applyFont="1" applyFill="1" applyBorder="1" applyAlignment="1"/>
    <xf numFmtId="3" fontId="22" fillId="0" borderId="0" xfId="0" applyNumberFormat="1" applyFont="1" applyAlignment="1"/>
    <xf numFmtId="0" fontId="12" fillId="0" borderId="0" xfId="0" applyFont="1" applyAlignment="1"/>
    <xf numFmtId="0" fontId="22" fillId="0" borderId="0" xfId="0" applyFont="1" applyAlignment="1"/>
    <xf numFmtId="3" fontId="11" fillId="3" borderId="0" xfId="0" applyNumberFormat="1" applyFont="1" applyFill="1" applyBorder="1"/>
    <xf numFmtId="4" fontId="11" fillId="3" borderId="0" xfId="0" applyNumberFormat="1" applyFont="1" applyFill="1" applyBorder="1"/>
    <xf numFmtId="0" fontId="46" fillId="0" borderId="0" xfId="0" applyFont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wrapText="1"/>
    </xf>
    <xf numFmtId="3" fontId="10" fillId="0" borderId="0" xfId="0" applyNumberFormat="1" applyFont="1" applyAlignment="1"/>
    <xf numFmtId="3" fontId="34" fillId="0" borderId="0" xfId="0" applyNumberFormat="1" applyFont="1" applyAlignment="1"/>
    <xf numFmtId="0" fontId="5" fillId="0" borderId="0" xfId="0" applyFont="1" applyAlignment="1"/>
    <xf numFmtId="0" fontId="5" fillId="3" borderId="50" xfId="0" applyFont="1" applyFill="1" applyBorder="1" applyAlignment="1">
      <alignment horizontal="center"/>
    </xf>
    <xf numFmtId="3" fontId="13" fillId="3" borderId="24" xfId="0" applyNumberFormat="1" applyFont="1" applyFill="1" applyBorder="1" applyAlignment="1">
      <alignment horizontal="right"/>
    </xf>
    <xf numFmtId="0" fontId="10" fillId="3" borderId="12" xfId="0" applyFont="1" applyFill="1" applyBorder="1" applyAlignment="1">
      <alignment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3" fontId="28" fillId="0" borderId="0" xfId="0" applyNumberFormat="1" applyFont="1"/>
    <xf numFmtId="164" fontId="28" fillId="3" borderId="0" xfId="0" applyNumberFormat="1" applyFont="1" applyFill="1" applyBorder="1" applyAlignment="1"/>
    <xf numFmtId="164" fontId="45" fillId="3" borderId="0" xfId="0" applyNumberFormat="1" applyFont="1" applyFill="1" applyBorder="1" applyAlignment="1"/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Border="1"/>
    <xf numFmtId="3" fontId="28" fillId="3" borderId="0" xfId="0" applyNumberFormat="1" applyFont="1" applyFill="1" applyBorder="1"/>
    <xf numFmtId="3" fontId="5" fillId="3" borderId="51" xfId="0" applyNumberFormat="1" applyFont="1" applyFill="1" applyBorder="1" applyAlignment="1">
      <alignment vertical="center"/>
    </xf>
    <xf numFmtId="4" fontId="5" fillId="3" borderId="52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wrapText="1"/>
    </xf>
    <xf numFmtId="0" fontId="11" fillId="2" borderId="13" xfId="1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0" fontId="13" fillId="3" borderId="22" xfId="0" applyFont="1" applyFill="1" applyBorder="1" applyAlignment="1">
      <alignment wrapText="1"/>
    </xf>
    <xf numFmtId="0" fontId="13" fillId="3" borderId="22" xfId="0" applyFont="1" applyFill="1" applyBorder="1"/>
    <xf numFmtId="3" fontId="13" fillId="3" borderId="22" xfId="0" applyNumberFormat="1" applyFont="1" applyFill="1" applyBorder="1"/>
    <xf numFmtId="0" fontId="11" fillId="4" borderId="24" xfId="1" applyFont="1" applyFill="1" applyBorder="1" applyAlignment="1">
      <alignment horizontal="left"/>
    </xf>
    <xf numFmtId="0" fontId="10" fillId="4" borderId="24" xfId="1" applyFont="1" applyFill="1" applyBorder="1"/>
    <xf numFmtId="3" fontId="37" fillId="3" borderId="0" xfId="1" applyNumberFormat="1" applyFont="1" applyFill="1"/>
    <xf numFmtId="0" fontId="13" fillId="3" borderId="17" xfId="0" applyNumberFormat="1" applyFont="1" applyFill="1" applyBorder="1" applyAlignment="1">
      <alignment wrapText="1"/>
    </xf>
    <xf numFmtId="0" fontId="10" fillId="3" borderId="17" xfId="0" applyNumberFormat="1" applyFont="1" applyFill="1" applyBorder="1"/>
    <xf numFmtId="0" fontId="13" fillId="3" borderId="17" xfId="0" applyNumberFormat="1" applyFont="1" applyFill="1" applyBorder="1"/>
    <xf numFmtId="2" fontId="13" fillId="3" borderId="33" xfId="0" applyNumberFormat="1" applyFont="1" applyFill="1" applyBorder="1"/>
    <xf numFmtId="0" fontId="11" fillId="2" borderId="55" xfId="0" applyFont="1" applyFill="1" applyBorder="1" applyAlignment="1">
      <alignment horizontal="left"/>
    </xf>
    <xf numFmtId="0" fontId="14" fillId="2" borderId="57" xfId="1" applyFont="1" applyFill="1" applyBorder="1" applyAlignment="1">
      <alignment horizontal="center"/>
    </xf>
    <xf numFmtId="0" fontId="14" fillId="2" borderId="58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left"/>
    </xf>
    <xf numFmtId="0" fontId="11" fillId="2" borderId="13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left"/>
    </xf>
    <xf numFmtId="0" fontId="5" fillId="3" borderId="12" xfId="1" applyFont="1" applyFill="1" applyBorder="1" applyAlignment="1">
      <alignment horizontal="left"/>
    </xf>
    <xf numFmtId="164" fontId="11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164" fontId="5" fillId="3" borderId="0" xfId="0" applyNumberFormat="1" applyFont="1" applyFill="1" applyBorder="1" applyAlignment="1"/>
    <xf numFmtId="164" fontId="21" fillId="3" borderId="0" xfId="0" applyNumberFormat="1" applyFont="1" applyFill="1" applyBorder="1" applyAlignment="1"/>
    <xf numFmtId="0" fontId="11" fillId="2" borderId="10" xfId="0" applyFont="1" applyFill="1" applyBorder="1" applyAlignment="1">
      <alignment horizontal="left" wrapText="1"/>
    </xf>
    <xf numFmtId="0" fontId="21" fillId="2" borderId="10" xfId="0" applyFont="1" applyFill="1" applyBorder="1" applyAlignment="1">
      <alignment wrapText="1"/>
    </xf>
    <xf numFmtId="164" fontId="11" fillId="2" borderId="10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/>
    <xf numFmtId="164" fontId="18" fillId="3" borderId="0" xfId="0" applyNumberFormat="1" applyFont="1" applyFill="1" applyBorder="1" applyAlignment="1"/>
    <xf numFmtId="0" fontId="19" fillId="3" borderId="0" xfId="0" applyFont="1" applyFill="1" applyAlignment="1">
      <alignment horizontal="left" wrapText="1"/>
    </xf>
    <xf numFmtId="0" fontId="21" fillId="3" borderId="0" xfId="0" applyFont="1" applyFill="1" applyAlignment="1">
      <alignment wrapText="1"/>
    </xf>
    <xf numFmtId="3" fontId="19" fillId="3" borderId="0" xfId="0" applyNumberFormat="1" applyFont="1" applyFill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/>
    </xf>
    <xf numFmtId="0" fontId="5" fillId="5" borderId="0" xfId="0" applyFont="1" applyFill="1" applyAlignment="1">
      <alignment horizontal="left" wrapText="1"/>
    </xf>
    <xf numFmtId="164" fontId="5" fillId="5" borderId="0" xfId="0" applyNumberFormat="1" applyFont="1" applyFill="1" applyBorder="1" applyAlignment="1"/>
    <xf numFmtId="164" fontId="21" fillId="5" borderId="0" xfId="0" applyNumberFormat="1" applyFont="1" applyFill="1" applyBorder="1" applyAlignment="1"/>
    <xf numFmtId="0" fontId="3" fillId="3" borderId="0" xfId="0" applyFont="1" applyFill="1" applyBorder="1" applyAlignment="1">
      <alignment horizontal="left" wrapText="1"/>
    </xf>
    <xf numFmtId="164" fontId="5" fillId="3" borderId="0" xfId="0" applyNumberFormat="1" applyFont="1" applyFill="1" applyBorder="1" applyAlignment="1">
      <alignment horizontal="right"/>
    </xf>
    <xf numFmtId="0" fontId="6" fillId="2" borderId="10" xfId="0" applyFont="1" applyFill="1" applyBorder="1" applyAlignment="1">
      <alignment horizontal="left" wrapText="1"/>
    </xf>
    <xf numFmtId="0" fontId="0" fillId="2" borderId="10" xfId="0" applyFont="1" applyFill="1" applyBorder="1" applyAlignment="1">
      <alignment wrapText="1"/>
    </xf>
    <xf numFmtId="3" fontId="2" fillId="3" borderId="0" xfId="0" applyNumberFormat="1" applyFont="1" applyFill="1" applyAlignment="1">
      <alignment horizontal="center"/>
    </xf>
    <xf numFmtId="164" fontId="7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0" fontId="7" fillId="3" borderId="0" xfId="0" applyFont="1" applyFill="1" applyAlignment="1">
      <alignment horizontal="left" wrapText="1"/>
    </xf>
    <xf numFmtId="164" fontId="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0" fontId="5" fillId="3" borderId="0" xfId="0" applyFont="1" applyFill="1" applyBorder="1" applyAlignment="1">
      <alignment horizontal="left" wrapText="1"/>
    </xf>
    <xf numFmtId="164" fontId="6" fillId="2" borderId="10" xfId="0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/>
    <xf numFmtId="164" fontId="1" fillId="3" borderId="0" xfId="0" applyNumberFormat="1" applyFont="1" applyFill="1" applyBorder="1" applyAlignment="1"/>
    <xf numFmtId="0" fontId="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horizontal="justify" wrapText="1"/>
    </xf>
    <xf numFmtId="0" fontId="13" fillId="3" borderId="0" xfId="0" applyFont="1" applyFill="1" applyAlignment="1">
      <alignment horizontal="justify" wrapText="1"/>
    </xf>
    <xf numFmtId="164" fontId="13" fillId="0" borderId="0" xfId="0" applyNumberFormat="1" applyFont="1" applyFill="1" applyBorder="1" applyAlignment="1"/>
    <xf numFmtId="164" fontId="18" fillId="0" borderId="0" xfId="0" applyNumberFormat="1" applyFont="1" applyFill="1" applyBorder="1" applyAlignment="1"/>
    <xf numFmtId="164" fontId="11" fillId="0" borderId="0" xfId="0" applyNumberFormat="1" applyFont="1" applyFill="1" applyBorder="1" applyAlignment="1"/>
    <xf numFmtId="164" fontId="15" fillId="0" borderId="0" xfId="0" applyNumberFormat="1" applyFont="1" applyFill="1" applyBorder="1" applyAlignment="1"/>
    <xf numFmtId="0" fontId="5" fillId="0" borderId="0" xfId="0" applyFont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>
      <alignment horizontal="right"/>
    </xf>
    <xf numFmtId="0" fontId="28" fillId="3" borderId="44" xfId="0" applyFont="1" applyFill="1" applyBorder="1" applyAlignment="1">
      <alignment horizontal="left"/>
    </xf>
    <xf numFmtId="0" fontId="28" fillId="3" borderId="45" xfId="0" applyFont="1" applyFill="1" applyBorder="1" applyAlignment="1">
      <alignment horizontal="left"/>
    </xf>
    <xf numFmtId="0" fontId="28" fillId="3" borderId="46" xfId="0" applyFont="1" applyFill="1" applyBorder="1" applyAlignment="1">
      <alignment horizontal="left"/>
    </xf>
    <xf numFmtId="0" fontId="5" fillId="3" borderId="0" xfId="0" applyFont="1" applyFill="1" applyAlignment="1">
      <alignment horizontal="left" wrapText="1"/>
    </xf>
    <xf numFmtId="0" fontId="28" fillId="3" borderId="48" xfId="0" applyFont="1" applyFill="1" applyBorder="1" applyAlignment="1">
      <alignment horizontal="left"/>
    </xf>
    <xf numFmtId="0" fontId="28" fillId="3" borderId="21" xfId="0" applyFont="1" applyFill="1" applyBorder="1" applyAlignment="1">
      <alignment horizontal="left"/>
    </xf>
    <xf numFmtId="0" fontId="28" fillId="3" borderId="25" xfId="0" applyFont="1" applyFill="1" applyBorder="1" applyAlignment="1">
      <alignment horizontal="left"/>
    </xf>
    <xf numFmtId="0" fontId="28" fillId="3" borderId="47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11" xfId="0" applyFont="1" applyFill="1" applyBorder="1" applyAlignment="1">
      <alignment horizontal="left"/>
    </xf>
    <xf numFmtId="0" fontId="5" fillId="3" borderId="0" xfId="0" applyFont="1" applyFill="1" applyAlignment="1">
      <alignment horizontal="justify" vertical="top" wrapText="1"/>
    </xf>
    <xf numFmtId="164" fontId="5" fillId="3" borderId="0" xfId="0" applyNumberFormat="1" applyFont="1" applyFill="1" applyBorder="1" applyAlignment="1">
      <alignment vertical="top"/>
    </xf>
    <xf numFmtId="164" fontId="21" fillId="3" borderId="0" xfId="0" applyNumberFormat="1" applyFont="1" applyFill="1" applyBorder="1" applyAlignment="1">
      <alignment vertical="top"/>
    </xf>
    <xf numFmtId="164" fontId="11" fillId="5" borderId="10" xfId="0" applyNumberFormat="1" applyFont="1" applyFill="1" applyBorder="1" applyAlignment="1">
      <alignment horizontal="right"/>
    </xf>
    <xf numFmtId="164" fontId="11" fillId="5" borderId="0" xfId="0" applyNumberFormat="1" applyFont="1" applyFill="1" applyBorder="1" applyAlignment="1"/>
    <xf numFmtId="164" fontId="15" fillId="5" borderId="0" xfId="0" applyNumberFormat="1" applyFont="1" applyFill="1" applyBorder="1" applyAlignment="1"/>
    <xf numFmtId="0" fontId="23" fillId="3" borderId="0" xfId="0" applyFont="1" applyFill="1" applyBorder="1" applyAlignment="1">
      <alignment horizontal="left" wrapText="1"/>
    </xf>
    <xf numFmtId="164" fontId="13" fillId="5" borderId="0" xfId="0" applyNumberFormat="1" applyFont="1" applyFill="1" applyBorder="1" applyAlignment="1"/>
    <xf numFmtId="164" fontId="18" fillId="5" borderId="0" xfId="0" applyNumberFormat="1" applyFont="1" applyFill="1" applyBorder="1" applyAlignment="1"/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justify" wrapText="1"/>
    </xf>
    <xf numFmtId="0" fontId="11" fillId="2" borderId="12" xfId="0" applyFont="1" applyFill="1" applyBorder="1" applyAlignment="1">
      <alignment horizontal="left"/>
    </xf>
    <xf numFmtId="164" fontId="11" fillId="2" borderId="12" xfId="0" applyNumberFormat="1" applyFont="1" applyFill="1" applyBorder="1" applyAlignment="1">
      <alignment horizontal="right"/>
    </xf>
    <xf numFmtId="0" fontId="27" fillId="3" borderId="63" xfId="0" applyFont="1" applyFill="1" applyBorder="1" applyAlignment="1">
      <alignment horizontal="left" wrapText="1"/>
    </xf>
    <xf numFmtId="0" fontId="27" fillId="3" borderId="26" xfId="0" applyFont="1" applyFill="1" applyBorder="1" applyAlignment="1">
      <alignment horizontal="left" wrapText="1"/>
    </xf>
    <xf numFmtId="0" fontId="27" fillId="3" borderId="64" xfId="0" applyFont="1" applyFill="1" applyBorder="1" applyAlignment="1">
      <alignment horizontal="left" wrapText="1"/>
    </xf>
    <xf numFmtId="164" fontId="27" fillId="0" borderId="63" xfId="0" applyNumberFormat="1" applyFont="1" applyBorder="1" applyAlignment="1">
      <alignment horizontal="right"/>
    </xf>
    <xf numFmtId="164" fontId="27" fillId="0" borderId="64" xfId="0" applyNumberFormat="1" applyFont="1" applyBorder="1" applyAlignment="1">
      <alignment horizontal="right"/>
    </xf>
    <xf numFmtId="164" fontId="28" fillId="3" borderId="0" xfId="0" applyNumberFormat="1" applyFont="1" applyFill="1" applyBorder="1" applyAlignment="1"/>
    <xf numFmtId="164" fontId="45" fillId="3" borderId="0" xfId="0" applyNumberFormat="1" applyFont="1" applyFill="1" applyBorder="1" applyAlignment="1"/>
    <xf numFmtId="0" fontId="27" fillId="0" borderId="12" xfId="0" applyFont="1" applyBorder="1" applyAlignment="1">
      <alignment horizontal="left" wrapText="1"/>
    </xf>
    <xf numFmtId="164" fontId="27" fillId="3" borderId="12" xfId="0" applyNumberFormat="1" applyFont="1" applyFill="1" applyBorder="1" applyAlignment="1">
      <alignment horizontal="right"/>
    </xf>
    <xf numFmtId="0" fontId="27" fillId="0" borderId="12" xfId="0" applyFont="1" applyBorder="1" applyAlignment="1">
      <alignment horizontal="left"/>
    </xf>
    <xf numFmtId="0" fontId="27" fillId="0" borderId="63" xfId="0" applyFont="1" applyBorder="1" applyAlignment="1">
      <alignment horizontal="left"/>
    </xf>
    <xf numFmtId="0" fontId="27" fillId="0" borderId="26" xfId="0" applyFont="1" applyBorder="1" applyAlignment="1">
      <alignment horizontal="left"/>
    </xf>
    <xf numFmtId="0" fontId="27" fillId="0" borderId="64" xfId="0" applyFont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164" fontId="27" fillId="3" borderId="63" xfId="0" applyNumberFormat="1" applyFont="1" applyFill="1" applyBorder="1" applyAlignment="1">
      <alignment horizontal="right"/>
    </xf>
    <xf numFmtId="164" fontId="27" fillId="3" borderId="64" xfId="0" applyNumberFormat="1" applyFont="1" applyFill="1" applyBorder="1" applyAlignment="1">
      <alignment horizontal="right"/>
    </xf>
    <xf numFmtId="164" fontId="27" fillId="0" borderId="12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center"/>
    </xf>
    <xf numFmtId="164" fontId="12" fillId="3" borderId="0" xfId="0" applyNumberFormat="1" applyFont="1" applyFill="1" applyBorder="1" applyAlignment="1"/>
    <xf numFmtId="164" fontId="26" fillId="3" borderId="0" xfId="0" applyNumberFormat="1" applyFont="1" applyFill="1" applyBorder="1" applyAlignment="1"/>
    <xf numFmtId="3" fontId="5" fillId="3" borderId="5" xfId="0" applyNumberFormat="1" applyFont="1" applyFill="1" applyBorder="1" applyAlignment="1">
      <alignment horizontal="right" vertical="center"/>
    </xf>
    <xf numFmtId="3" fontId="5" fillId="3" borderId="51" xfId="0" applyNumberFormat="1" applyFont="1" applyFill="1" applyBorder="1" applyAlignment="1">
      <alignment horizontal="right" vertical="center"/>
    </xf>
    <xf numFmtId="0" fontId="44" fillId="3" borderId="66" xfId="0" applyFont="1" applyFill="1" applyBorder="1" applyAlignment="1">
      <alignment horizontal="left" vertical="center" wrapText="1"/>
    </xf>
    <xf numFmtId="0" fontId="44" fillId="3" borderId="26" xfId="0" applyFont="1" applyFill="1" applyBorder="1" applyAlignment="1">
      <alignment horizontal="left" vertical="center" wrapText="1"/>
    </xf>
    <xf numFmtId="0" fontId="44" fillId="3" borderId="64" xfId="0" applyFont="1" applyFill="1" applyBorder="1" applyAlignment="1">
      <alignment horizontal="left" vertical="center" wrapText="1"/>
    </xf>
    <xf numFmtId="0" fontId="44" fillId="3" borderId="67" xfId="0" applyFont="1" applyFill="1" applyBorder="1" applyAlignment="1">
      <alignment horizontal="left" vertical="center"/>
    </xf>
    <xf numFmtId="0" fontId="44" fillId="3" borderId="21" xfId="0" applyFont="1" applyFill="1" applyBorder="1" applyAlignment="1">
      <alignment horizontal="left" vertical="center"/>
    </xf>
    <xf numFmtId="0" fontId="44" fillId="3" borderId="25" xfId="0" applyFont="1" applyFill="1" applyBorder="1" applyAlignment="1">
      <alignment horizontal="left" vertical="center"/>
    </xf>
    <xf numFmtId="0" fontId="45" fillId="3" borderId="66" xfId="0" applyFont="1" applyFill="1" applyBorder="1" applyAlignment="1">
      <alignment horizontal="left" vertical="center"/>
    </xf>
    <xf numFmtId="0" fontId="45" fillId="3" borderId="26" xfId="0" applyFont="1" applyFill="1" applyBorder="1" applyAlignment="1">
      <alignment horizontal="left" vertical="center"/>
    </xf>
    <xf numFmtId="0" fontId="45" fillId="3" borderId="64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ZOK%2012.12.2022/Usnesen&#237;_p&#345;&#237;loha%20&#269;.%2003b)%20-%20Dota&#269;n&#237;%20tit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G18">
            <v>88777</v>
          </cell>
          <cell r="H18"/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30"/>
  <sheetViews>
    <sheetView view="pageBreakPreview" topLeftCell="A76" zoomScale="130" zoomScaleNormal="100" zoomScaleSheetLayoutView="130" workbookViewId="0">
      <selection activeCell="F33" sqref="F33"/>
    </sheetView>
  </sheetViews>
  <sheetFormatPr defaultColWidth="9.140625" defaultRowHeight="14.25" x14ac:dyDescent="0.2"/>
  <cols>
    <col min="1" max="1" width="18" style="375" customWidth="1"/>
    <col min="2" max="2" width="68" style="371" customWidth="1"/>
    <col min="3" max="4" width="6.7109375" style="371" customWidth="1"/>
    <col min="5" max="5" width="15.7109375" style="371" customWidth="1"/>
    <col min="6" max="7" width="15.7109375" style="372" customWidth="1"/>
    <col min="8" max="8" width="10.28515625" style="376" customWidth="1"/>
    <col min="9" max="16384" width="9.140625" style="29"/>
  </cols>
  <sheetData>
    <row r="1" spans="1:11" ht="20.25" x14ac:dyDescent="0.3">
      <c r="A1" s="377" t="s">
        <v>331</v>
      </c>
      <c r="B1" s="41"/>
      <c r="C1" s="41"/>
      <c r="D1" s="41"/>
      <c r="E1" s="41"/>
      <c r="F1" s="94"/>
      <c r="G1" s="94"/>
      <c r="H1" s="378"/>
    </row>
    <row r="2" spans="1:11" ht="15.75" x14ac:dyDescent="0.25">
      <c r="A2" s="379" t="s">
        <v>56</v>
      </c>
      <c r="B2" s="41"/>
      <c r="C2" s="41"/>
      <c r="D2" s="41"/>
      <c r="E2" s="41"/>
      <c r="F2" s="94"/>
      <c r="G2" s="94"/>
      <c r="H2" s="378"/>
    </row>
    <row r="3" spans="1:11" ht="15.75" customHeight="1" thickBot="1" x14ac:dyDescent="0.25">
      <c r="A3" s="380"/>
      <c r="B3" s="380"/>
      <c r="C3" s="380"/>
      <c r="D3" s="380"/>
      <c r="E3" s="380"/>
      <c r="F3" s="381"/>
      <c r="G3" s="381"/>
      <c r="H3" s="382" t="s">
        <v>4</v>
      </c>
    </row>
    <row r="4" spans="1:11" s="15" customFormat="1" ht="41.25" customHeight="1" thickTop="1" thickBot="1" x14ac:dyDescent="0.25">
      <c r="A4" s="363" t="s">
        <v>40</v>
      </c>
      <c r="B4" s="14"/>
      <c r="C4" s="14" t="s">
        <v>18</v>
      </c>
      <c r="D4" s="14" t="s">
        <v>17</v>
      </c>
      <c r="E4" s="64" t="s">
        <v>246</v>
      </c>
      <c r="F4" s="64" t="s">
        <v>247</v>
      </c>
      <c r="G4" s="64" t="s">
        <v>248</v>
      </c>
      <c r="H4" s="16" t="s">
        <v>8</v>
      </c>
    </row>
    <row r="5" spans="1:11" s="35" customFormat="1" ht="15" customHeight="1" thickTop="1" thickBot="1" x14ac:dyDescent="0.25">
      <c r="A5" s="547">
        <v>1</v>
      </c>
      <c r="B5" s="548"/>
      <c r="C5" s="33">
        <v>2</v>
      </c>
      <c r="D5" s="33">
        <v>3</v>
      </c>
      <c r="E5" s="65">
        <v>4</v>
      </c>
      <c r="F5" s="65">
        <v>5</v>
      </c>
      <c r="G5" s="65">
        <v>6</v>
      </c>
      <c r="H5" s="34" t="s">
        <v>106</v>
      </c>
    </row>
    <row r="6" spans="1:11" s="70" customFormat="1" ht="15.75" thickBot="1" x14ac:dyDescent="0.3">
      <c r="A6" s="364" t="s">
        <v>33</v>
      </c>
      <c r="B6" s="534"/>
      <c r="C6" s="32"/>
      <c r="D6" s="18">
        <v>8</v>
      </c>
      <c r="E6" s="18">
        <f>SUM(E7,E10,E14)</f>
        <v>39650</v>
      </c>
      <c r="F6" s="18">
        <f>SUM(F7,F10,F14)</f>
        <v>54851</v>
      </c>
      <c r="G6" s="18">
        <f>SUM(G7,G10,G14)</f>
        <v>43615</v>
      </c>
      <c r="H6" s="110">
        <f t="shared" ref="H6:H40" si="0">G6/E6*100</f>
        <v>110.00000000000001</v>
      </c>
      <c r="I6" s="69"/>
      <c r="J6" s="69"/>
      <c r="K6" s="69"/>
    </row>
    <row r="7" spans="1:11" s="70" customFormat="1" x14ac:dyDescent="0.2">
      <c r="A7" s="117" t="s">
        <v>14</v>
      </c>
      <c r="B7" s="365" t="s">
        <v>326</v>
      </c>
      <c r="C7" s="66"/>
      <c r="D7" s="239"/>
      <c r="E7" s="58">
        <f>SUM(E8:E9)</f>
        <v>650</v>
      </c>
      <c r="F7" s="58">
        <f t="shared" ref="F7" si="1">SUM(F8:F9)</f>
        <v>580</v>
      </c>
      <c r="G7" s="58">
        <f>SUM(G8:G9)</f>
        <v>650</v>
      </c>
      <c r="H7" s="112">
        <f t="shared" si="0"/>
        <v>100</v>
      </c>
      <c r="I7" s="69"/>
      <c r="J7" s="69"/>
      <c r="K7" s="69"/>
    </row>
    <row r="8" spans="1:11" s="70" customFormat="1" x14ac:dyDescent="0.2">
      <c r="A8" s="113" t="s">
        <v>15</v>
      </c>
      <c r="B8" s="62" t="s">
        <v>164</v>
      </c>
      <c r="C8" s="60">
        <v>430</v>
      </c>
      <c r="D8" s="62"/>
      <c r="E8" s="56">
        <f>SUM('08'!I25)</f>
        <v>300</v>
      </c>
      <c r="F8" s="56">
        <f>SUM('08'!J25)</f>
        <v>280</v>
      </c>
      <c r="G8" s="56">
        <f>SUM('08'!G21:H21)</f>
        <v>300</v>
      </c>
      <c r="H8" s="114">
        <f>G8/E8*100</f>
        <v>100</v>
      </c>
      <c r="I8" s="69"/>
      <c r="J8" s="69"/>
      <c r="K8" s="69"/>
    </row>
    <row r="9" spans="1:11" s="70" customFormat="1" x14ac:dyDescent="0.2">
      <c r="A9" s="115"/>
      <c r="B9" s="176" t="s">
        <v>165</v>
      </c>
      <c r="C9" s="68">
        <v>431</v>
      </c>
      <c r="D9" s="176"/>
      <c r="E9" s="57">
        <f>SUM('08'!I26)</f>
        <v>350</v>
      </c>
      <c r="F9" s="57">
        <f>SUM('08'!J26:J27)</f>
        <v>300</v>
      </c>
      <c r="G9" s="57">
        <f>SUM('08'!G22:H22)</f>
        <v>350</v>
      </c>
      <c r="H9" s="116">
        <f t="shared" si="0"/>
        <v>100</v>
      </c>
      <c r="I9" s="69"/>
      <c r="J9" s="69"/>
      <c r="K9" s="69"/>
    </row>
    <row r="10" spans="1:11" s="70" customFormat="1" x14ac:dyDescent="0.2">
      <c r="A10" s="111" t="s">
        <v>14</v>
      </c>
      <c r="B10" s="71" t="s">
        <v>333</v>
      </c>
      <c r="C10" s="66"/>
      <c r="D10" s="239"/>
      <c r="E10" s="58">
        <f>SUM(E11:E13)</f>
        <v>37000</v>
      </c>
      <c r="F10" s="58">
        <f t="shared" ref="F10:G10" si="2">SUM(F11:F13)</f>
        <v>52070</v>
      </c>
      <c r="G10" s="58">
        <f t="shared" si="2"/>
        <v>40765</v>
      </c>
      <c r="H10" s="112">
        <f t="shared" si="0"/>
        <v>110.17567567567568</v>
      </c>
      <c r="I10" s="69"/>
      <c r="J10" s="69"/>
      <c r="K10" s="69"/>
    </row>
    <row r="11" spans="1:11" s="70" customFormat="1" x14ac:dyDescent="0.2">
      <c r="A11" s="113" t="s">
        <v>15</v>
      </c>
      <c r="B11" s="62" t="s">
        <v>167</v>
      </c>
      <c r="C11" s="60">
        <v>443</v>
      </c>
      <c r="D11" s="62"/>
      <c r="E11" s="56">
        <f>SUM('08'!I38)</f>
        <v>33000</v>
      </c>
      <c r="F11" s="56">
        <v>46335</v>
      </c>
      <c r="G11" s="56">
        <f>SUM('08'!G30:H30)</f>
        <v>36765</v>
      </c>
      <c r="H11" s="114">
        <f>G11/E11*100</f>
        <v>111.40909090909091</v>
      </c>
      <c r="I11" s="69"/>
      <c r="J11" s="69"/>
      <c r="K11" s="69"/>
    </row>
    <row r="12" spans="1:11" s="70" customFormat="1" x14ac:dyDescent="0.2">
      <c r="A12" s="113"/>
      <c r="B12" s="62" t="s">
        <v>166</v>
      </c>
      <c r="C12" s="60">
        <v>441</v>
      </c>
      <c r="D12" s="62"/>
      <c r="E12" s="56">
        <f>SUM('08'!I42)</f>
        <v>1000</v>
      </c>
      <c r="F12" s="56">
        <f>SUM('08'!J42)</f>
        <v>2665</v>
      </c>
      <c r="G12" s="56">
        <f>SUM('08'!G31:H31)</f>
        <v>1000</v>
      </c>
      <c r="H12" s="114">
        <f>G12/E12*100</f>
        <v>100</v>
      </c>
      <c r="I12" s="69"/>
      <c r="J12" s="69"/>
      <c r="K12" s="69"/>
    </row>
    <row r="13" spans="1:11" s="70" customFormat="1" x14ac:dyDescent="0.2">
      <c r="A13" s="115"/>
      <c r="B13" s="176" t="s">
        <v>168</v>
      </c>
      <c r="C13" s="68">
        <v>444</v>
      </c>
      <c r="D13" s="176"/>
      <c r="E13" s="57">
        <f>SUM('08'!I39)</f>
        <v>3000</v>
      </c>
      <c r="F13" s="57">
        <v>3070</v>
      </c>
      <c r="G13" s="57">
        <f>SUM('08'!G32:H32)</f>
        <v>3000</v>
      </c>
      <c r="H13" s="116">
        <f t="shared" si="0"/>
        <v>100</v>
      </c>
      <c r="I13" s="69"/>
      <c r="J13" s="69"/>
      <c r="K13" s="69"/>
    </row>
    <row r="14" spans="1:11" s="70" customFormat="1" x14ac:dyDescent="0.2">
      <c r="A14" s="117" t="s">
        <v>14</v>
      </c>
      <c r="B14" s="87" t="s">
        <v>327</v>
      </c>
      <c r="C14" s="270"/>
      <c r="D14" s="59"/>
      <c r="E14" s="259">
        <f>SUM(E15:E16)</f>
        <v>2000</v>
      </c>
      <c r="F14" s="259">
        <f t="shared" ref="F14:G14" si="3">SUM(F15:F16)</f>
        <v>2201</v>
      </c>
      <c r="G14" s="259">
        <f t="shared" si="3"/>
        <v>2200</v>
      </c>
      <c r="H14" s="112">
        <f t="shared" si="0"/>
        <v>110.00000000000001</v>
      </c>
      <c r="I14" s="69"/>
      <c r="J14" s="69"/>
      <c r="K14" s="69"/>
    </row>
    <row r="15" spans="1:11" s="70" customFormat="1" x14ac:dyDescent="0.2">
      <c r="A15" s="117"/>
      <c r="B15" s="415" t="s">
        <v>208</v>
      </c>
      <c r="C15" s="270">
        <v>560</v>
      </c>
      <c r="D15" s="59"/>
      <c r="E15" s="56">
        <f>SUM('08'!I50)</f>
        <v>1000</v>
      </c>
      <c r="F15" s="56">
        <v>1201</v>
      </c>
      <c r="G15" s="56">
        <f>SUM('08'!G50:H50)</f>
        <v>1200</v>
      </c>
      <c r="H15" s="114">
        <f t="shared" si="0"/>
        <v>120</v>
      </c>
      <c r="I15" s="69"/>
      <c r="J15" s="69"/>
      <c r="K15" s="69"/>
    </row>
    <row r="16" spans="1:11" s="70" customFormat="1" ht="15" thickBot="1" x14ac:dyDescent="0.25">
      <c r="A16" s="117"/>
      <c r="B16" s="415" t="s">
        <v>209</v>
      </c>
      <c r="C16" s="270">
        <v>561</v>
      </c>
      <c r="D16" s="59"/>
      <c r="E16" s="56">
        <v>1000</v>
      </c>
      <c r="F16" s="56">
        <v>1000</v>
      </c>
      <c r="G16" s="56">
        <f>SUM('08'!G52:H52)</f>
        <v>1000</v>
      </c>
      <c r="H16" s="114">
        <f t="shared" si="0"/>
        <v>100</v>
      </c>
      <c r="I16" s="69"/>
      <c r="J16" s="69"/>
      <c r="K16" s="69"/>
    </row>
    <row r="17" spans="1:14" s="204" customFormat="1" ht="18" customHeight="1" thickBot="1" x14ac:dyDescent="0.3">
      <c r="A17" s="364" t="s">
        <v>30</v>
      </c>
      <c r="B17" s="534"/>
      <c r="C17" s="32"/>
      <c r="D17" s="18">
        <v>9</v>
      </c>
      <c r="E17" s="18">
        <f>SUM(E18,E28,E21)</f>
        <v>13988</v>
      </c>
      <c r="F17" s="18">
        <f>SUM(F18,F21,F27,F28)</f>
        <v>13988</v>
      </c>
      <c r="G17" s="18">
        <f>SUM(G18,G28,G21)</f>
        <v>14200</v>
      </c>
      <c r="H17" s="110">
        <f t="shared" si="0"/>
        <v>101.51558478696026</v>
      </c>
      <c r="I17" s="17"/>
      <c r="J17" s="17"/>
      <c r="K17" s="17"/>
      <c r="L17" s="17"/>
      <c r="M17" s="17"/>
      <c r="N17" s="17"/>
    </row>
    <row r="18" spans="1:14" ht="27" customHeight="1" x14ac:dyDescent="0.2">
      <c r="A18" s="289" t="s">
        <v>14</v>
      </c>
      <c r="B18" s="233" t="s">
        <v>332</v>
      </c>
      <c r="C18" s="234">
        <v>455</v>
      </c>
      <c r="D18" s="235"/>
      <c r="E18" s="236">
        <f>SUM('09'!I21)</f>
        <v>500</v>
      </c>
      <c r="F18" s="236">
        <f>SUM('09'!J21)</f>
        <v>500</v>
      </c>
      <c r="G18" s="518">
        <f>SUM('09'!G17:H17)</f>
        <v>500</v>
      </c>
      <c r="H18" s="237">
        <f t="shared" si="0"/>
        <v>100</v>
      </c>
      <c r="I18" s="206"/>
      <c r="J18" s="206"/>
      <c r="K18" s="206"/>
    </row>
    <row r="19" spans="1:14" s="67" customFormat="1" ht="12.75" hidden="1" x14ac:dyDescent="0.2">
      <c r="A19" s="118"/>
      <c r="B19" s="60" t="s">
        <v>115</v>
      </c>
      <c r="C19" s="62">
        <v>455</v>
      </c>
      <c r="D19" s="62"/>
      <c r="E19" s="56">
        <v>500</v>
      </c>
      <c r="F19" s="56">
        <v>500</v>
      </c>
      <c r="G19" s="56">
        <f>SUM('09'!G18:H18)</f>
        <v>300</v>
      </c>
      <c r="H19" s="114">
        <f t="shared" si="0"/>
        <v>60</v>
      </c>
    </row>
    <row r="20" spans="1:14" s="67" customFormat="1" ht="12.75" hidden="1" x14ac:dyDescent="0.2">
      <c r="A20" s="118"/>
      <c r="B20" s="60" t="s">
        <v>116</v>
      </c>
      <c r="C20" s="62">
        <v>456</v>
      </c>
      <c r="D20" s="62"/>
      <c r="E20" s="56">
        <v>500</v>
      </c>
      <c r="F20" s="56">
        <v>500</v>
      </c>
      <c r="G20" s="56">
        <f>SUM('09'!G19:H19)</f>
        <v>438</v>
      </c>
      <c r="H20" s="114">
        <f t="shared" si="0"/>
        <v>87.6</v>
      </c>
    </row>
    <row r="21" spans="1:14" ht="30.75" customHeight="1" x14ac:dyDescent="0.2">
      <c r="A21" s="292" t="s">
        <v>14</v>
      </c>
      <c r="B21" s="247" t="s">
        <v>334</v>
      </c>
      <c r="C21" s="66"/>
      <c r="D21" s="239"/>
      <c r="E21" s="58">
        <f t="shared" ref="E21" si="4">SUM(E24:E26)</f>
        <v>8488</v>
      </c>
      <c r="F21" s="58">
        <f>SUM(F24:F26)</f>
        <v>7068</v>
      </c>
      <c r="G21" s="58">
        <f>SUM(G24:G26)</f>
        <v>8700</v>
      </c>
      <c r="H21" s="112">
        <f>G21/E21*100</f>
        <v>102.49764373232799</v>
      </c>
    </row>
    <row r="22" spans="1:14" s="67" customFormat="1" ht="15" hidden="1" customHeight="1" x14ac:dyDescent="0.2">
      <c r="A22" s="113"/>
      <c r="B22" s="60" t="s">
        <v>119</v>
      </c>
      <c r="C22" s="60">
        <v>467</v>
      </c>
      <c r="D22" s="62"/>
      <c r="E22" s="56">
        <v>300</v>
      </c>
      <c r="F22" s="56">
        <v>102</v>
      </c>
      <c r="G22" s="56">
        <f>SUM('09'!G26:H26)</f>
        <v>250</v>
      </c>
      <c r="H22" s="114">
        <f>G22/E22*100</f>
        <v>83.333333333333343</v>
      </c>
    </row>
    <row r="23" spans="1:14" s="67" customFormat="1" ht="40.5" hidden="1" customHeight="1" thickBot="1" x14ac:dyDescent="0.25">
      <c r="A23" s="118"/>
      <c r="B23" s="60" t="s">
        <v>120</v>
      </c>
      <c r="C23" s="60">
        <v>469</v>
      </c>
      <c r="D23" s="62"/>
      <c r="E23" s="56">
        <v>4700</v>
      </c>
      <c r="F23" s="56">
        <v>4898</v>
      </c>
      <c r="G23" s="56">
        <f>SUM('09'!G27:H27)</f>
        <v>2000</v>
      </c>
      <c r="H23" s="114">
        <f>G23/E23*100</f>
        <v>42.553191489361701</v>
      </c>
    </row>
    <row r="24" spans="1:14" s="67" customFormat="1" ht="15.75" customHeight="1" x14ac:dyDescent="0.2">
      <c r="A24" s="113" t="s">
        <v>15</v>
      </c>
      <c r="B24" s="60" t="s">
        <v>335</v>
      </c>
      <c r="C24" s="60">
        <v>465</v>
      </c>
      <c r="D24" s="62"/>
      <c r="E24" s="56">
        <f>SUM('09'!I33)</f>
        <v>6988</v>
      </c>
      <c r="F24" s="56">
        <v>5570</v>
      </c>
      <c r="G24" s="56">
        <f>SUM('09'!G28:H28)</f>
        <v>6200</v>
      </c>
      <c r="H24" s="114">
        <f>G24/E24*100</f>
        <v>88.723526044647969</v>
      </c>
    </row>
    <row r="25" spans="1:14" s="67" customFormat="1" ht="15.75" customHeight="1" x14ac:dyDescent="0.2">
      <c r="A25" s="113"/>
      <c r="B25" s="60" t="s">
        <v>368</v>
      </c>
      <c r="C25" s="60">
        <v>467</v>
      </c>
      <c r="D25" s="62"/>
      <c r="E25" s="56">
        <v>0</v>
      </c>
      <c r="F25" s="56">
        <v>0</v>
      </c>
      <c r="G25" s="56">
        <f>SUM('09'!G29:H29)</f>
        <v>1000</v>
      </c>
      <c r="H25" s="114"/>
    </row>
    <row r="26" spans="1:14" s="67" customFormat="1" ht="27" customHeight="1" x14ac:dyDescent="0.2">
      <c r="A26" s="115"/>
      <c r="B26" s="68" t="s">
        <v>336</v>
      </c>
      <c r="C26" s="68">
        <v>466</v>
      </c>
      <c r="D26" s="176"/>
      <c r="E26" s="57">
        <v>1500</v>
      </c>
      <c r="F26" s="57">
        <v>1498</v>
      </c>
      <c r="G26" s="57">
        <f>SUM('09'!G30:H30)</f>
        <v>1500</v>
      </c>
      <c r="H26" s="116">
        <f>G26/E26*100</f>
        <v>100</v>
      </c>
    </row>
    <row r="27" spans="1:14" s="67" customFormat="1" ht="27" customHeight="1" x14ac:dyDescent="0.2">
      <c r="A27" s="286" t="s">
        <v>14</v>
      </c>
      <c r="B27" s="198" t="s">
        <v>369</v>
      </c>
      <c r="C27" s="519">
        <v>469</v>
      </c>
      <c r="D27" s="199"/>
      <c r="E27" s="61"/>
      <c r="F27" s="61">
        <v>1420</v>
      </c>
      <c r="G27" s="61"/>
      <c r="H27" s="246"/>
    </row>
    <row r="28" spans="1:14" ht="45" customHeight="1" thickBot="1" x14ac:dyDescent="0.25">
      <c r="A28" s="287" t="s">
        <v>14</v>
      </c>
      <c r="B28" s="264" t="s">
        <v>337</v>
      </c>
      <c r="C28" s="270">
        <v>460</v>
      </c>
      <c r="D28" s="59"/>
      <c r="E28" s="259">
        <f>SUM('09'!I42)</f>
        <v>5000</v>
      </c>
      <c r="F28" s="259">
        <f>SUM('09'!J42)</f>
        <v>5000</v>
      </c>
      <c r="G28" s="259">
        <f>SUM('09'!G37:H37)</f>
        <v>5000</v>
      </c>
      <c r="H28" s="260">
        <f t="shared" si="0"/>
        <v>100</v>
      </c>
    </row>
    <row r="29" spans="1:14" s="67" customFormat="1" ht="28.5" hidden="1" customHeight="1" x14ac:dyDescent="0.2">
      <c r="A29" s="113" t="s">
        <v>15</v>
      </c>
      <c r="B29" s="60" t="s">
        <v>117</v>
      </c>
      <c r="C29" s="60">
        <v>460</v>
      </c>
      <c r="D29" s="62"/>
      <c r="E29" s="56">
        <v>2500</v>
      </c>
      <c r="F29" s="56">
        <v>3000</v>
      </c>
      <c r="G29" s="56">
        <f>SUM('09'!G38:H38)</f>
        <v>2500</v>
      </c>
      <c r="H29" s="114">
        <f t="shared" si="0"/>
        <v>100</v>
      </c>
    </row>
    <row r="30" spans="1:14" s="67" customFormat="1" ht="30" hidden="1" customHeight="1" x14ac:dyDescent="0.2">
      <c r="A30" s="115"/>
      <c r="B30" s="68" t="s">
        <v>118</v>
      </c>
      <c r="C30" s="68">
        <v>461</v>
      </c>
      <c r="D30" s="176"/>
      <c r="E30" s="57">
        <v>500</v>
      </c>
      <c r="F30" s="57">
        <v>0</v>
      </c>
      <c r="G30" s="57">
        <f>SUM('09'!G40:H40)</f>
        <v>500</v>
      </c>
      <c r="H30" s="116">
        <f t="shared" si="0"/>
        <v>100</v>
      </c>
    </row>
    <row r="31" spans="1:14" s="204" customFormat="1" ht="18" customHeight="1" thickBot="1" x14ac:dyDescent="0.3">
      <c r="A31" s="364" t="s">
        <v>49</v>
      </c>
      <c r="B31" s="534"/>
      <c r="C31" s="32"/>
      <c r="D31" s="18">
        <v>10</v>
      </c>
      <c r="E31" s="18">
        <f>SUM(E32:E35)</f>
        <v>20200</v>
      </c>
      <c r="F31" s="18">
        <f t="shared" ref="F31:G31" si="5">SUM(F32:F35)</f>
        <v>20200</v>
      </c>
      <c r="G31" s="18">
        <f t="shared" si="5"/>
        <v>20900</v>
      </c>
      <c r="H31" s="110">
        <f t="shared" si="0"/>
        <v>103.46534653465346</v>
      </c>
      <c r="I31" s="17"/>
      <c r="J31" s="17"/>
      <c r="K31" s="17"/>
      <c r="L31" s="17"/>
      <c r="M31" s="17"/>
      <c r="N31" s="17"/>
    </row>
    <row r="32" spans="1:14" ht="29.25" customHeight="1" x14ac:dyDescent="0.2">
      <c r="A32" s="289" t="s">
        <v>14</v>
      </c>
      <c r="B32" s="356" t="s">
        <v>338</v>
      </c>
      <c r="C32" s="241">
        <v>485</v>
      </c>
      <c r="D32" s="242"/>
      <c r="E32" s="236">
        <f>SUM('10'!I20:I23)</f>
        <v>16100</v>
      </c>
      <c r="F32" s="236">
        <f>SUM('10'!J20:J23)</f>
        <v>16100</v>
      </c>
      <c r="G32" s="236">
        <f>SUM('10'!G18:H18)</f>
        <v>16100</v>
      </c>
      <c r="H32" s="237">
        <f>G32/E32*100</f>
        <v>100</v>
      </c>
      <c r="I32" s="70"/>
    </row>
    <row r="33" spans="1:14" ht="29.25" customHeight="1" x14ac:dyDescent="0.2">
      <c r="A33" s="288" t="s">
        <v>14</v>
      </c>
      <c r="B33" s="366" t="s">
        <v>339</v>
      </c>
      <c r="C33" s="266">
        <v>495</v>
      </c>
      <c r="D33" s="267"/>
      <c r="E33" s="268">
        <f>SUM('10'!I29)</f>
        <v>700</v>
      </c>
      <c r="F33" s="268">
        <f>SUM('10'!J29)</f>
        <v>700</v>
      </c>
      <c r="G33" s="268">
        <f>SUM('10'!G27:H27)</f>
        <v>700</v>
      </c>
      <c r="H33" s="269">
        <f t="shared" si="0"/>
        <v>100</v>
      </c>
    </row>
    <row r="34" spans="1:14" ht="29.25" customHeight="1" x14ac:dyDescent="0.2">
      <c r="A34" s="286" t="s">
        <v>14</v>
      </c>
      <c r="B34" s="367" t="s">
        <v>340</v>
      </c>
      <c r="C34" s="244">
        <v>510</v>
      </c>
      <c r="D34" s="245"/>
      <c r="E34" s="61">
        <f>SUM('10'!I35:I36)</f>
        <v>2400</v>
      </c>
      <c r="F34" s="61">
        <f>SUM('10'!J35:J36)</f>
        <v>2400</v>
      </c>
      <c r="G34" s="61">
        <f>SUM('10'!G33:H33)</f>
        <v>2400</v>
      </c>
      <c r="H34" s="246">
        <f>G34/E34*100</f>
        <v>100</v>
      </c>
    </row>
    <row r="35" spans="1:14" s="70" customFormat="1" ht="28.5" customHeight="1" thickBot="1" x14ac:dyDescent="0.25">
      <c r="A35" s="286" t="s">
        <v>14</v>
      </c>
      <c r="B35" s="198" t="s">
        <v>341</v>
      </c>
      <c r="C35" s="244">
        <v>520</v>
      </c>
      <c r="D35" s="245"/>
      <c r="E35" s="61">
        <f>SUM('10'!I42:I43)</f>
        <v>1000</v>
      </c>
      <c r="F35" s="61">
        <v>1000</v>
      </c>
      <c r="G35" s="61">
        <f>SUM('10'!G40:H40)</f>
        <v>1700</v>
      </c>
      <c r="H35" s="246">
        <f t="shared" si="0"/>
        <v>170</v>
      </c>
      <c r="I35" s="69"/>
      <c r="J35" s="69"/>
      <c r="K35" s="69"/>
    </row>
    <row r="36" spans="1:14" s="204" customFormat="1" ht="18" customHeight="1" thickBot="1" x14ac:dyDescent="0.3">
      <c r="A36" s="364" t="s">
        <v>25</v>
      </c>
      <c r="B36" s="534"/>
      <c r="C36" s="32"/>
      <c r="D36" s="18">
        <v>11</v>
      </c>
      <c r="E36" s="18">
        <f>SUM(E37,E42,E43)</f>
        <v>60363</v>
      </c>
      <c r="F36" s="18">
        <f>SUM(F37,F42,F43)</f>
        <v>63363</v>
      </c>
      <c r="G36" s="18">
        <f>SUM(G37,G42,G43)</f>
        <v>88900</v>
      </c>
      <c r="H36" s="110">
        <f t="shared" si="0"/>
        <v>147.2756489902755</v>
      </c>
      <c r="I36" s="17"/>
      <c r="J36" s="17"/>
      <c r="K36" s="17"/>
      <c r="L36" s="17"/>
      <c r="M36" s="17"/>
      <c r="N36" s="17"/>
    </row>
    <row r="37" spans="1:14" ht="15" customHeight="1" x14ac:dyDescent="0.2">
      <c r="A37" s="111" t="s">
        <v>14</v>
      </c>
      <c r="B37" s="365" t="s">
        <v>250</v>
      </c>
      <c r="C37" s="66"/>
      <c r="D37" s="239"/>
      <c r="E37" s="58">
        <f>SUM(E38:E41)</f>
        <v>5363</v>
      </c>
      <c r="F37" s="58">
        <f>SUM(F38:F41)</f>
        <v>8363</v>
      </c>
      <c r="G37" s="58">
        <f>SUM(G38:G41)</f>
        <v>30900</v>
      </c>
      <c r="H37" s="112">
        <f t="shared" si="0"/>
        <v>576.1700540742122</v>
      </c>
    </row>
    <row r="38" spans="1:14" s="67" customFormat="1" ht="15" customHeight="1" x14ac:dyDescent="0.2">
      <c r="A38" s="113" t="s">
        <v>15</v>
      </c>
      <c r="B38" s="62" t="s">
        <v>169</v>
      </c>
      <c r="C38" s="60">
        <v>525</v>
      </c>
      <c r="D38" s="62"/>
      <c r="E38" s="56">
        <v>1500</v>
      </c>
      <c r="F38" s="56">
        <v>1500</v>
      </c>
      <c r="G38" s="56">
        <f>SUM('11'!G23:H23)</f>
        <v>1650</v>
      </c>
      <c r="H38" s="114">
        <f t="shared" si="0"/>
        <v>110.00000000000001</v>
      </c>
    </row>
    <row r="39" spans="1:14" s="67" customFormat="1" ht="15" customHeight="1" x14ac:dyDescent="0.2">
      <c r="A39" s="118"/>
      <c r="B39" s="62" t="s">
        <v>170</v>
      </c>
      <c r="C39" s="60">
        <v>527</v>
      </c>
      <c r="D39" s="62"/>
      <c r="E39" s="56">
        <v>1500</v>
      </c>
      <c r="F39" s="56">
        <v>3850</v>
      </c>
      <c r="G39" s="56">
        <f>SUM('11'!G24:H24)</f>
        <v>1650</v>
      </c>
      <c r="H39" s="114">
        <f t="shared" si="0"/>
        <v>110.00000000000001</v>
      </c>
    </row>
    <row r="40" spans="1:14" s="67" customFormat="1" ht="15" customHeight="1" x14ac:dyDescent="0.2">
      <c r="A40" s="118"/>
      <c r="B40" s="62" t="s">
        <v>171</v>
      </c>
      <c r="C40" s="60">
        <v>528</v>
      </c>
      <c r="D40" s="62"/>
      <c r="E40" s="56">
        <v>2363</v>
      </c>
      <c r="F40" s="56">
        <v>3013</v>
      </c>
      <c r="G40" s="56">
        <f>SUM('11'!G25:H25)</f>
        <v>2600</v>
      </c>
      <c r="H40" s="114">
        <f t="shared" si="0"/>
        <v>110.02962336013542</v>
      </c>
    </row>
    <row r="41" spans="1:14" s="67" customFormat="1" ht="15.75" customHeight="1" x14ac:dyDescent="0.2">
      <c r="A41" s="118"/>
      <c r="B41" s="60" t="s">
        <v>172</v>
      </c>
      <c r="C41" s="60">
        <v>529</v>
      </c>
      <c r="D41" s="62"/>
      <c r="E41" s="56"/>
      <c r="F41" s="56"/>
      <c r="G41" s="56">
        <f>SUM('11'!G27:H27)</f>
        <v>25000</v>
      </c>
      <c r="H41" s="114"/>
    </row>
    <row r="42" spans="1:14" ht="28.5" x14ac:dyDescent="0.2">
      <c r="A42" s="286" t="s">
        <v>14</v>
      </c>
      <c r="B42" s="198" t="s">
        <v>173</v>
      </c>
      <c r="C42" s="199">
        <v>530</v>
      </c>
      <c r="D42" s="205"/>
      <c r="E42" s="61">
        <v>55000</v>
      </c>
      <c r="F42" s="61">
        <v>55000</v>
      </c>
      <c r="G42" s="61">
        <v>55000</v>
      </c>
      <c r="H42" s="246">
        <f t="shared" ref="H42:H49" si="6">G42/E42*100</f>
        <v>100</v>
      </c>
      <c r="I42" s="206"/>
      <c r="J42" s="206"/>
      <c r="K42" s="206"/>
    </row>
    <row r="43" spans="1:14" ht="29.25" thickBot="1" x14ac:dyDescent="0.25">
      <c r="A43" s="117" t="s">
        <v>14</v>
      </c>
      <c r="B43" s="536" t="s">
        <v>364</v>
      </c>
      <c r="C43" s="190">
        <v>531</v>
      </c>
      <c r="D43" s="537"/>
      <c r="E43" s="538"/>
      <c r="F43" s="538"/>
      <c r="G43" s="538">
        <v>3000</v>
      </c>
      <c r="H43" s="260"/>
      <c r="I43" s="206"/>
      <c r="J43" s="206"/>
      <c r="K43" s="206"/>
    </row>
    <row r="44" spans="1:14" s="204" customFormat="1" ht="18" customHeight="1" thickBot="1" x14ac:dyDescent="0.3">
      <c r="A44" s="364" t="s">
        <v>19</v>
      </c>
      <c r="B44" s="534"/>
      <c r="C44" s="32"/>
      <c r="D44" s="18">
        <v>12</v>
      </c>
      <c r="E44" s="18">
        <f>SUM(E45:E47)</f>
        <v>20000</v>
      </c>
      <c r="F44" s="18">
        <f t="shared" ref="F44:G44" si="7">SUM(F45:F47)</f>
        <v>22726</v>
      </c>
      <c r="G44" s="18">
        <f t="shared" si="7"/>
        <v>22000</v>
      </c>
      <c r="H44" s="110">
        <f t="shared" si="6"/>
        <v>110.00000000000001</v>
      </c>
      <c r="I44" s="17"/>
      <c r="J44" s="17"/>
      <c r="K44" s="17"/>
      <c r="L44" s="17"/>
      <c r="M44" s="17"/>
      <c r="N44" s="17"/>
    </row>
    <row r="45" spans="1:14" x14ac:dyDescent="0.2">
      <c r="A45" s="250" t="s">
        <v>14</v>
      </c>
      <c r="B45" s="368" t="s">
        <v>371</v>
      </c>
      <c r="C45" s="251">
        <v>535</v>
      </c>
      <c r="D45" s="252"/>
      <c r="E45" s="253">
        <f>SUM('12'!I20)</f>
        <v>11000</v>
      </c>
      <c r="F45" s="253">
        <v>12242</v>
      </c>
      <c r="G45" s="253">
        <f>SUM('12'!G18:H18)</f>
        <v>12000</v>
      </c>
      <c r="H45" s="254">
        <f t="shared" si="6"/>
        <v>109.09090909090908</v>
      </c>
      <c r="I45" s="206"/>
      <c r="J45" s="206"/>
      <c r="K45" s="206"/>
    </row>
    <row r="46" spans="1:14" ht="27.75" customHeight="1" x14ac:dyDescent="0.2">
      <c r="A46" s="291" t="s">
        <v>14</v>
      </c>
      <c r="B46" s="368" t="s">
        <v>372</v>
      </c>
      <c r="C46" s="251">
        <v>590</v>
      </c>
      <c r="D46" s="252"/>
      <c r="E46" s="253">
        <f>SUM('12'!I25)</f>
        <v>5000</v>
      </c>
      <c r="F46" s="253">
        <f>SUM('12'!J25)</f>
        <v>9776</v>
      </c>
      <c r="G46" s="253">
        <f>SUM('12'!G23:H23)</f>
        <v>6000</v>
      </c>
      <c r="H46" s="255">
        <f t="shared" si="6"/>
        <v>120</v>
      </c>
      <c r="I46" s="206"/>
      <c r="J46" s="206"/>
      <c r="K46" s="206"/>
    </row>
    <row r="47" spans="1:14" ht="29.25" customHeight="1" thickBot="1" x14ac:dyDescent="0.25">
      <c r="A47" s="290" t="s">
        <v>14</v>
      </c>
      <c r="B47" s="369" t="s">
        <v>373</v>
      </c>
      <c r="C47" s="240">
        <v>640</v>
      </c>
      <c r="D47" s="102"/>
      <c r="E47" s="103">
        <f>SUM('12'!I30:I31)</f>
        <v>4000</v>
      </c>
      <c r="F47" s="103">
        <f>SUM('12'!J30:J31)</f>
        <v>708</v>
      </c>
      <c r="G47" s="103">
        <f>SUM('12'!G30:H30)</f>
        <v>4000</v>
      </c>
      <c r="H47" s="255">
        <f t="shared" si="6"/>
        <v>100</v>
      </c>
      <c r="I47" s="206"/>
      <c r="J47" s="206"/>
      <c r="K47" s="206"/>
    </row>
    <row r="48" spans="1:14" s="204" customFormat="1" ht="18" customHeight="1" thickBot="1" x14ac:dyDescent="0.3">
      <c r="A48" s="364" t="s">
        <v>47</v>
      </c>
      <c r="B48" s="534"/>
      <c r="C48" s="32"/>
      <c r="D48" s="18">
        <v>13</v>
      </c>
      <c r="E48" s="18">
        <f>SUM(E49,E67)</f>
        <v>176250</v>
      </c>
      <c r="F48" s="18">
        <f>SUM(F49,F67)</f>
        <v>184309</v>
      </c>
      <c r="G48" s="18">
        <f>SUM(G49,G67)</f>
        <v>191855</v>
      </c>
      <c r="H48" s="110">
        <f t="shared" si="6"/>
        <v>108.85390070921986</v>
      </c>
      <c r="I48" s="17"/>
      <c r="J48" s="17"/>
      <c r="K48" s="17"/>
      <c r="L48" s="17"/>
      <c r="M48" s="17"/>
      <c r="N48" s="17"/>
    </row>
    <row r="49" spans="1:14" s="204" customFormat="1" ht="18" customHeight="1" x14ac:dyDescent="0.25">
      <c r="A49" s="370" t="s">
        <v>129</v>
      </c>
      <c r="B49" s="539"/>
      <c r="C49" s="540"/>
      <c r="D49" s="296"/>
      <c r="E49" s="297">
        <f>SUM(E50,E55,E56,E57,E60,E61,E62,E63,E66)</f>
        <v>115250</v>
      </c>
      <c r="F49" s="297">
        <f>SUM(F50,F55,F56,F57,F60,F61,F62,F63,F66)</f>
        <v>116750</v>
      </c>
      <c r="G49" s="297">
        <f>SUM(G50,G55,G56,G57,G60,G61,G62,G63,G66)</f>
        <v>124755</v>
      </c>
      <c r="H49" s="298">
        <f t="shared" si="6"/>
        <v>108.2472885032538</v>
      </c>
      <c r="I49" s="541"/>
      <c r="J49" s="17"/>
      <c r="K49" s="17"/>
      <c r="L49" s="17"/>
      <c r="M49" s="17"/>
      <c r="N49" s="17"/>
    </row>
    <row r="50" spans="1:14" s="70" customFormat="1" ht="28.5" x14ac:dyDescent="0.2">
      <c r="A50" s="287" t="s">
        <v>14</v>
      </c>
      <c r="B50" s="264" t="s">
        <v>280</v>
      </c>
      <c r="C50" s="265"/>
      <c r="D50" s="59"/>
      <c r="E50" s="259">
        <f>SUM(E51:E54)</f>
        <v>13500</v>
      </c>
      <c r="F50" s="259">
        <f>SUM(F51:F54)</f>
        <v>18018</v>
      </c>
      <c r="G50" s="259">
        <f>SUM(G51:G54)</f>
        <v>16500</v>
      </c>
      <c r="H50" s="260">
        <f t="shared" ref="H50:H66" si="8">G50/E50*100</f>
        <v>122.22222222222223</v>
      </c>
      <c r="I50" s="69"/>
      <c r="J50" s="69"/>
      <c r="K50" s="69"/>
    </row>
    <row r="51" spans="1:14" s="263" customFormat="1" ht="15.75" customHeight="1" x14ac:dyDescent="0.2">
      <c r="A51" s="118"/>
      <c r="B51" s="62" t="s">
        <v>174</v>
      </c>
      <c r="C51" s="60">
        <v>501</v>
      </c>
      <c r="D51" s="62"/>
      <c r="E51" s="56">
        <f>SUM('13'!I60)</f>
        <v>9300</v>
      </c>
      <c r="F51" s="56">
        <f>SUM('13'!J60)</f>
        <v>13300</v>
      </c>
      <c r="G51" s="56">
        <f>SUM('13'!G55:H55)</f>
        <v>12300</v>
      </c>
      <c r="H51" s="114">
        <f t="shared" si="8"/>
        <v>132.25806451612902</v>
      </c>
      <c r="I51" s="262"/>
      <c r="J51" s="262"/>
      <c r="K51" s="262"/>
    </row>
    <row r="52" spans="1:14" s="263" customFormat="1" ht="15" customHeight="1" x14ac:dyDescent="0.2">
      <c r="A52" s="118"/>
      <c r="B52" s="62" t="s">
        <v>175</v>
      </c>
      <c r="C52" s="62">
        <v>502</v>
      </c>
      <c r="D52" s="62"/>
      <c r="E52" s="56">
        <f>SUM('13'!I65)</f>
        <v>200</v>
      </c>
      <c r="F52" s="56">
        <f>SUM('13'!J65:L65)</f>
        <v>200</v>
      </c>
      <c r="G52" s="56">
        <f>SUM('13'!G56:H56)</f>
        <v>200</v>
      </c>
      <c r="H52" s="114">
        <f t="shared" si="8"/>
        <v>100</v>
      </c>
      <c r="I52" s="262"/>
      <c r="J52" s="262"/>
      <c r="K52" s="262"/>
    </row>
    <row r="53" spans="1:14" s="263" customFormat="1" ht="12.75" x14ac:dyDescent="0.2">
      <c r="A53" s="118"/>
      <c r="B53" s="62" t="s">
        <v>176</v>
      </c>
      <c r="C53" s="62">
        <v>503</v>
      </c>
      <c r="D53" s="62"/>
      <c r="E53" s="56">
        <f>SUM('13'!I66)</f>
        <v>1500</v>
      </c>
      <c r="F53" s="56">
        <f>SUM('13'!J66:L66)</f>
        <v>1500</v>
      </c>
      <c r="G53" s="56">
        <f>SUM('13'!G57:H57)</f>
        <v>1500</v>
      </c>
      <c r="H53" s="114">
        <f t="shared" si="8"/>
        <v>100</v>
      </c>
      <c r="I53" s="262"/>
      <c r="J53" s="262"/>
      <c r="K53" s="262"/>
    </row>
    <row r="54" spans="1:14" s="263" customFormat="1" ht="27" customHeight="1" x14ac:dyDescent="0.2">
      <c r="A54" s="115"/>
      <c r="B54" s="68" t="s">
        <v>177</v>
      </c>
      <c r="C54" s="176">
        <v>504</v>
      </c>
      <c r="D54" s="176"/>
      <c r="E54" s="57">
        <f>SUM('13'!I67)</f>
        <v>2500</v>
      </c>
      <c r="F54" s="57">
        <f>SUM('13'!J67)</f>
        <v>3018</v>
      </c>
      <c r="G54" s="57">
        <f>SUM('13'!G58:H58)</f>
        <v>2500</v>
      </c>
      <c r="H54" s="116">
        <f t="shared" si="8"/>
        <v>100</v>
      </c>
      <c r="I54" s="262"/>
      <c r="J54" s="262"/>
      <c r="K54" s="262"/>
    </row>
    <row r="55" spans="1:14" ht="42" customHeight="1" x14ac:dyDescent="0.2">
      <c r="A55" s="288" t="s">
        <v>14</v>
      </c>
      <c r="B55" s="366" t="s">
        <v>342</v>
      </c>
      <c r="C55" s="266">
        <v>505</v>
      </c>
      <c r="D55" s="267"/>
      <c r="E55" s="268">
        <f>SUM('13'!I72)</f>
        <v>1250</v>
      </c>
      <c r="F55" s="268">
        <f>SUM('13'!J72:J73)</f>
        <v>1250</v>
      </c>
      <c r="G55" s="268">
        <f>SUM('13'!G70:H70)</f>
        <v>1250</v>
      </c>
      <c r="H55" s="269">
        <f t="shared" si="8"/>
        <v>100</v>
      </c>
    </row>
    <row r="56" spans="1:14" s="70" customFormat="1" ht="28.5" customHeight="1" x14ac:dyDescent="0.2">
      <c r="A56" s="286" t="s">
        <v>14</v>
      </c>
      <c r="B56" s="198" t="s">
        <v>374</v>
      </c>
      <c r="C56" s="244">
        <v>515</v>
      </c>
      <c r="D56" s="245"/>
      <c r="E56" s="61">
        <f>SUM('13'!I78)</f>
        <v>3800</v>
      </c>
      <c r="F56" s="61">
        <f>SUM('13'!J78)</f>
        <v>3800</v>
      </c>
      <c r="G56" s="61">
        <f>SUM('13'!G76:H76)</f>
        <v>3800</v>
      </c>
      <c r="H56" s="246">
        <f t="shared" si="8"/>
        <v>100</v>
      </c>
      <c r="I56" s="69"/>
      <c r="J56" s="69"/>
      <c r="K56" s="69"/>
    </row>
    <row r="57" spans="1:14" s="70" customFormat="1" ht="26.25" customHeight="1" x14ac:dyDescent="0.2">
      <c r="A57" s="287" t="s">
        <v>14</v>
      </c>
      <c r="B57" s="438" t="s">
        <v>283</v>
      </c>
      <c r="C57" s="439"/>
      <c r="D57" s="439"/>
      <c r="E57" s="259">
        <f>SUM(E58:E59)</f>
        <v>52600</v>
      </c>
      <c r="F57" s="259">
        <f>SUM(F58:F59)</f>
        <v>52600</v>
      </c>
      <c r="G57" s="259">
        <f>SUM(G58:G59)</f>
        <v>56600</v>
      </c>
      <c r="H57" s="260">
        <f t="shared" si="8"/>
        <v>107.60456273764258</v>
      </c>
      <c r="I57" s="261"/>
      <c r="J57" s="69"/>
      <c r="K57" s="69"/>
    </row>
    <row r="58" spans="1:14" s="263" customFormat="1" ht="12.75" x14ac:dyDescent="0.2">
      <c r="A58" s="118" t="s">
        <v>15</v>
      </c>
      <c r="B58" s="62" t="s">
        <v>178</v>
      </c>
      <c r="C58" s="62">
        <v>595</v>
      </c>
      <c r="D58" s="62"/>
      <c r="E58" s="56">
        <f>SUM('13'!I87)</f>
        <v>30100</v>
      </c>
      <c r="F58" s="56">
        <f>SUM('13'!J87)</f>
        <v>30100</v>
      </c>
      <c r="G58" s="56">
        <f>SUM('13'!G83:H83)</f>
        <v>34100</v>
      </c>
      <c r="H58" s="114">
        <f t="shared" si="8"/>
        <v>113.28903654485049</v>
      </c>
      <c r="I58" s="262"/>
      <c r="J58" s="262"/>
      <c r="K58" s="262"/>
    </row>
    <row r="59" spans="1:14" s="263" customFormat="1" ht="12.75" x14ac:dyDescent="0.2">
      <c r="A59" s="115"/>
      <c r="B59" s="176" t="s">
        <v>179</v>
      </c>
      <c r="C59" s="176">
        <v>596</v>
      </c>
      <c r="D59" s="176"/>
      <c r="E59" s="57">
        <f>SUM('13'!I88)</f>
        <v>22500</v>
      </c>
      <c r="F59" s="57">
        <f>SUM('13'!J88)</f>
        <v>22500</v>
      </c>
      <c r="G59" s="57">
        <f>SUM('13'!G84:H84)</f>
        <v>22500</v>
      </c>
      <c r="H59" s="116">
        <f t="shared" si="8"/>
        <v>100</v>
      </c>
      <c r="I59" s="262"/>
      <c r="J59" s="262"/>
      <c r="K59" s="262"/>
    </row>
    <row r="60" spans="1:14" s="70" customFormat="1" ht="28.5" customHeight="1" x14ac:dyDescent="0.2">
      <c r="A60" s="288" t="s">
        <v>14</v>
      </c>
      <c r="B60" s="440" t="s">
        <v>343</v>
      </c>
      <c r="C60" s="266">
        <v>600</v>
      </c>
      <c r="D60" s="267"/>
      <c r="E60" s="268">
        <f>SUM('13'!I93)</f>
        <v>1500</v>
      </c>
      <c r="F60" s="268">
        <f>SUM('13'!J93:J94)</f>
        <v>1500</v>
      </c>
      <c r="G60" s="268">
        <f>SUM('13'!G91:H91)</f>
        <v>1500</v>
      </c>
      <c r="H60" s="269">
        <f t="shared" si="8"/>
        <v>100</v>
      </c>
      <c r="I60" s="69"/>
      <c r="J60" s="69"/>
      <c r="K60" s="69"/>
    </row>
    <row r="61" spans="1:14" s="70" customFormat="1" ht="28.5" customHeight="1" x14ac:dyDescent="0.2">
      <c r="A61" s="288" t="s">
        <v>14</v>
      </c>
      <c r="B61" s="440" t="s">
        <v>344</v>
      </c>
      <c r="C61" s="266">
        <v>605</v>
      </c>
      <c r="D61" s="267"/>
      <c r="E61" s="268">
        <f>SUM('13'!I99)</f>
        <v>14750</v>
      </c>
      <c r="F61" s="268">
        <f>SUM('13'!J99)</f>
        <v>12000</v>
      </c>
      <c r="G61" s="268">
        <f>SUM('13'!G97:H97)</f>
        <v>17250</v>
      </c>
      <c r="H61" s="269">
        <f t="shared" si="8"/>
        <v>116.94915254237289</v>
      </c>
      <c r="I61" s="69"/>
      <c r="J61" s="69"/>
      <c r="K61" s="69"/>
    </row>
    <row r="62" spans="1:14" s="70" customFormat="1" ht="42.75" customHeight="1" x14ac:dyDescent="0.2">
      <c r="A62" s="286" t="s">
        <v>14</v>
      </c>
      <c r="B62" s="198" t="s">
        <v>345</v>
      </c>
      <c r="C62" s="244">
        <v>615</v>
      </c>
      <c r="D62" s="245"/>
      <c r="E62" s="61">
        <f>SUM('13'!I106)</f>
        <v>4000</v>
      </c>
      <c r="F62" s="61">
        <f>SUM('13'!J106)</f>
        <v>4560</v>
      </c>
      <c r="G62" s="61">
        <f>SUM('13'!G106:H106)</f>
        <v>6000</v>
      </c>
      <c r="H62" s="246">
        <f t="shared" si="8"/>
        <v>150</v>
      </c>
      <c r="I62" s="69"/>
      <c r="J62" s="69"/>
      <c r="K62" s="69"/>
    </row>
    <row r="63" spans="1:14" s="70" customFormat="1" x14ac:dyDescent="0.2">
      <c r="A63" s="117" t="s">
        <v>14</v>
      </c>
      <c r="B63" s="438" t="s">
        <v>158</v>
      </c>
      <c r="C63" s="248"/>
      <c r="D63" s="239"/>
      <c r="E63" s="58">
        <f>SUM(E64:E65)</f>
        <v>13850</v>
      </c>
      <c r="F63" s="58">
        <f>SUM(F64:F65)</f>
        <v>13850</v>
      </c>
      <c r="G63" s="58">
        <f t="shared" ref="G63" si="9">SUM(G64:G65)</f>
        <v>11855</v>
      </c>
      <c r="H63" s="112">
        <f t="shared" si="8"/>
        <v>85.595667870036095</v>
      </c>
      <c r="I63" s="69"/>
      <c r="J63" s="69"/>
      <c r="K63" s="69"/>
    </row>
    <row r="64" spans="1:14" s="263" customFormat="1" ht="12.75" x14ac:dyDescent="0.2">
      <c r="A64" s="118" t="s">
        <v>15</v>
      </c>
      <c r="B64" s="62" t="s">
        <v>180</v>
      </c>
      <c r="C64" s="62">
        <v>650</v>
      </c>
      <c r="D64" s="62"/>
      <c r="E64" s="56">
        <f>SUM('13'!I115)</f>
        <v>7300</v>
      </c>
      <c r="F64" s="56">
        <f>SUM('13'!J115)</f>
        <v>7300</v>
      </c>
      <c r="G64" s="56">
        <f>SUM('13'!G115:H115)</f>
        <v>5397</v>
      </c>
      <c r="H64" s="114">
        <f t="shared" si="8"/>
        <v>73.93150684931507</v>
      </c>
      <c r="I64" s="262"/>
      <c r="J64" s="262"/>
      <c r="K64" s="262"/>
    </row>
    <row r="65" spans="1:14" s="263" customFormat="1" ht="12.75" x14ac:dyDescent="0.2">
      <c r="A65" s="115"/>
      <c r="B65" s="441" t="s">
        <v>181</v>
      </c>
      <c r="C65" s="176">
        <v>651</v>
      </c>
      <c r="D65" s="176"/>
      <c r="E65" s="57">
        <f>SUM('13'!I116)</f>
        <v>6550</v>
      </c>
      <c r="F65" s="57">
        <f>SUM('13'!J116)</f>
        <v>6550</v>
      </c>
      <c r="G65" s="57">
        <f>SUM('13'!G116:H116)</f>
        <v>6458</v>
      </c>
      <c r="H65" s="116">
        <f t="shared" si="8"/>
        <v>98.595419847328245</v>
      </c>
      <c r="I65" s="262"/>
      <c r="J65" s="262"/>
      <c r="K65" s="262"/>
    </row>
    <row r="66" spans="1:14" s="70" customFormat="1" ht="44.25" customHeight="1" thickBot="1" x14ac:dyDescent="0.25">
      <c r="A66" s="451" t="s">
        <v>14</v>
      </c>
      <c r="B66" s="452" t="s">
        <v>346</v>
      </c>
      <c r="C66" s="453">
        <v>695</v>
      </c>
      <c r="D66" s="454"/>
      <c r="E66" s="455">
        <f>SUM('13'!I121)</f>
        <v>10000</v>
      </c>
      <c r="F66" s="455">
        <f>SUM('13'!J121)</f>
        <v>9172</v>
      </c>
      <c r="G66" s="455">
        <f>SUM('13'!G119:H119)</f>
        <v>10000</v>
      </c>
      <c r="H66" s="456">
        <f t="shared" si="8"/>
        <v>100</v>
      </c>
      <c r="I66" s="69"/>
      <c r="J66" s="69"/>
      <c r="K66" s="69"/>
    </row>
    <row r="67" spans="1:14" s="204" customFormat="1" ht="18" customHeight="1" thickTop="1" x14ac:dyDescent="0.25">
      <c r="A67" s="400" t="s">
        <v>130</v>
      </c>
      <c r="B67" s="442"/>
      <c r="C67" s="443"/>
      <c r="D67" s="401"/>
      <c r="E67" s="402">
        <f>SUM(E68,E72,E73,E74,E75,E76)</f>
        <v>61000</v>
      </c>
      <c r="F67" s="402">
        <f>SUM(F68,F72,F73,F74,F75,F76)</f>
        <v>67559</v>
      </c>
      <c r="G67" s="402">
        <f t="shared" ref="G67" si="10">SUM(G68,G72,G73,G74,G75,G76)</f>
        <v>67100</v>
      </c>
      <c r="H67" s="403">
        <f t="shared" ref="H67:H73" si="11">G67/E67*100</f>
        <v>110.00000000000001</v>
      </c>
      <c r="I67" s="17"/>
      <c r="J67" s="17"/>
      <c r="K67" s="17"/>
      <c r="L67" s="17"/>
      <c r="M67" s="17"/>
      <c r="N67" s="17"/>
    </row>
    <row r="68" spans="1:14" s="70" customFormat="1" x14ac:dyDescent="0.2">
      <c r="A68" s="117" t="s">
        <v>14</v>
      </c>
      <c r="B68" s="365" t="s">
        <v>347</v>
      </c>
      <c r="C68" s="265"/>
      <c r="D68" s="59"/>
      <c r="E68" s="259">
        <f>SUM(E69:E71)</f>
        <v>16500</v>
      </c>
      <c r="F68" s="259">
        <f>SUM(F69:F71)</f>
        <v>16560</v>
      </c>
      <c r="G68" s="259">
        <f t="shared" ref="G68" si="12">SUM(G69:G71)</f>
        <v>16500</v>
      </c>
      <c r="H68" s="260">
        <f t="shared" si="11"/>
        <v>100</v>
      </c>
      <c r="I68" s="69"/>
      <c r="J68" s="69"/>
      <c r="K68" s="69"/>
    </row>
    <row r="69" spans="1:14" s="263" customFormat="1" ht="12.75" x14ac:dyDescent="0.2">
      <c r="A69" s="113" t="s">
        <v>15</v>
      </c>
      <c r="B69" s="62" t="s">
        <v>182</v>
      </c>
      <c r="C69" s="60">
        <v>550</v>
      </c>
      <c r="D69" s="62"/>
      <c r="E69" s="56">
        <v>13500</v>
      </c>
      <c r="F69" s="56">
        <v>15010</v>
      </c>
      <c r="G69" s="56">
        <f>SUM('13'!G127:H127)</f>
        <v>13500</v>
      </c>
      <c r="H69" s="114">
        <f t="shared" si="11"/>
        <v>100</v>
      </c>
      <c r="I69" s="262"/>
      <c r="J69" s="262"/>
      <c r="K69" s="262"/>
    </row>
    <row r="70" spans="1:14" s="263" customFormat="1" ht="12.75" x14ac:dyDescent="0.2">
      <c r="A70" s="118"/>
      <c r="B70" s="62" t="s">
        <v>183</v>
      </c>
      <c r="C70" s="60">
        <v>551</v>
      </c>
      <c r="D70" s="62"/>
      <c r="E70" s="56">
        <v>1000</v>
      </c>
      <c r="F70" s="56">
        <v>940</v>
      </c>
      <c r="G70" s="56">
        <f>SUM('13'!G128:H128)</f>
        <v>1000</v>
      </c>
      <c r="H70" s="114">
        <f t="shared" si="11"/>
        <v>100</v>
      </c>
      <c r="I70" s="262"/>
      <c r="J70" s="262"/>
      <c r="K70" s="262"/>
    </row>
    <row r="71" spans="1:14" s="263" customFormat="1" ht="27" customHeight="1" x14ac:dyDescent="0.2">
      <c r="A71" s="115"/>
      <c r="B71" s="68" t="s">
        <v>184</v>
      </c>
      <c r="C71" s="68">
        <v>552</v>
      </c>
      <c r="D71" s="176"/>
      <c r="E71" s="57">
        <v>2000</v>
      </c>
      <c r="F71" s="57">
        <v>610</v>
      </c>
      <c r="G71" s="57">
        <f>SUM('13'!G129:H129)</f>
        <v>2000</v>
      </c>
      <c r="H71" s="114">
        <f t="shared" si="11"/>
        <v>100</v>
      </c>
      <c r="I71" s="262"/>
      <c r="J71" s="262"/>
      <c r="K71" s="262"/>
    </row>
    <row r="72" spans="1:14" s="463" customFormat="1" x14ac:dyDescent="0.2">
      <c r="A72" s="458" t="s">
        <v>14</v>
      </c>
      <c r="B72" s="367" t="s">
        <v>348</v>
      </c>
      <c r="C72" s="244">
        <v>555</v>
      </c>
      <c r="D72" s="459"/>
      <c r="E72" s="460">
        <f>SUM('13'!I142)</f>
        <v>18000</v>
      </c>
      <c r="F72" s="460">
        <f>SUM('13'!F37:F40)</f>
        <v>24165</v>
      </c>
      <c r="G72" s="460">
        <f>SUM('13'!G142:H142)</f>
        <v>23990</v>
      </c>
      <c r="H72" s="461">
        <f t="shared" si="11"/>
        <v>133.27777777777777</v>
      </c>
      <c r="I72" s="462"/>
      <c r="J72" s="462"/>
      <c r="K72" s="462"/>
    </row>
    <row r="73" spans="1:14" ht="29.25" customHeight="1" x14ac:dyDescent="0.2">
      <c r="A73" s="286" t="s">
        <v>14</v>
      </c>
      <c r="B73" s="367" t="s">
        <v>349</v>
      </c>
      <c r="C73" s="244">
        <v>610</v>
      </c>
      <c r="D73" s="245"/>
      <c r="E73" s="61">
        <f>SUM('13'!I148)</f>
        <v>14500</v>
      </c>
      <c r="F73" s="61">
        <f>SUM('13'!J148)</f>
        <v>15000</v>
      </c>
      <c r="G73" s="61">
        <f>SUM('13'!G146:H146)</f>
        <v>15000</v>
      </c>
      <c r="H73" s="246">
        <f t="shared" si="11"/>
        <v>103.44827586206897</v>
      </c>
      <c r="I73" s="70"/>
    </row>
    <row r="74" spans="1:14" ht="29.25" customHeight="1" x14ac:dyDescent="0.2">
      <c r="A74" s="286" t="s">
        <v>14</v>
      </c>
      <c r="B74" s="367" t="s">
        <v>350</v>
      </c>
      <c r="C74" s="244">
        <v>620</v>
      </c>
      <c r="D74" s="245"/>
      <c r="E74" s="61"/>
      <c r="F74" s="61"/>
      <c r="G74" s="61">
        <f>SUM('13'!G151:H151)</f>
        <v>1000</v>
      </c>
      <c r="H74" s="246"/>
      <c r="I74" s="70"/>
    </row>
    <row r="75" spans="1:14" ht="29.25" customHeight="1" x14ac:dyDescent="0.2">
      <c r="A75" s="286" t="s">
        <v>14</v>
      </c>
      <c r="B75" s="264" t="s">
        <v>351</v>
      </c>
      <c r="C75" s="270">
        <v>655</v>
      </c>
      <c r="D75" s="59"/>
      <c r="E75" s="259">
        <v>1000</v>
      </c>
      <c r="F75" s="259">
        <v>1224</v>
      </c>
      <c r="G75" s="259"/>
      <c r="H75" s="112"/>
      <c r="I75" s="70"/>
    </row>
    <row r="76" spans="1:14" s="70" customFormat="1" ht="15" thickBot="1" x14ac:dyDescent="0.25">
      <c r="A76" s="243" t="s">
        <v>14</v>
      </c>
      <c r="B76" s="444" t="s">
        <v>231</v>
      </c>
      <c r="C76" s="244">
        <v>670</v>
      </c>
      <c r="D76" s="245"/>
      <c r="E76" s="61">
        <v>11000</v>
      </c>
      <c r="F76" s="61">
        <v>10610</v>
      </c>
      <c r="G76" s="61">
        <f>SUM('13'!G158:H158)</f>
        <v>10610</v>
      </c>
      <c r="H76" s="246"/>
      <c r="I76" s="69"/>
      <c r="J76" s="69"/>
      <c r="K76" s="69"/>
    </row>
    <row r="77" spans="1:14" ht="15" x14ac:dyDescent="0.25">
      <c r="A77" s="256" t="s">
        <v>16</v>
      </c>
      <c r="B77" s="271"/>
      <c r="C77" s="445"/>
      <c r="D77" s="271">
        <v>14</v>
      </c>
      <c r="E77" s="277">
        <f t="shared" ref="E77:F77" si="13">SUM(E78,E83,E86,E88,E89)</f>
        <v>16275</v>
      </c>
      <c r="F77" s="277">
        <f t="shared" si="13"/>
        <v>18275</v>
      </c>
      <c r="G77" s="277">
        <f>SUM(G78,G83,G86,G88,G89)</f>
        <v>19900</v>
      </c>
      <c r="H77" s="278">
        <f t="shared" ref="H77:H100" si="14">G77/E77*100</f>
        <v>122.27342549923195</v>
      </c>
    </row>
    <row r="78" spans="1:14" ht="15" customHeight="1" x14ac:dyDescent="0.2">
      <c r="A78" s="111" t="s">
        <v>14</v>
      </c>
      <c r="B78" s="71" t="s">
        <v>319</v>
      </c>
      <c r="C78" s="66"/>
      <c r="D78" s="239"/>
      <c r="E78" s="58">
        <f>SUM(E79:E82)</f>
        <v>2625</v>
      </c>
      <c r="F78" s="58">
        <f>SUM(F79:F82)</f>
        <v>2754</v>
      </c>
      <c r="G78" s="58">
        <f>SUM(G79:G82)</f>
        <v>3450</v>
      </c>
      <c r="H78" s="112">
        <f t="shared" si="14"/>
        <v>131.42857142857142</v>
      </c>
    </row>
    <row r="79" spans="1:14" s="67" customFormat="1" ht="15" customHeight="1" x14ac:dyDescent="0.2">
      <c r="A79" s="113" t="s">
        <v>15</v>
      </c>
      <c r="B79" s="60" t="s">
        <v>375</v>
      </c>
      <c r="C79" s="60">
        <v>575</v>
      </c>
      <c r="D79" s="62"/>
      <c r="E79" s="56">
        <f>SUM('14'!I29)</f>
        <v>1825</v>
      </c>
      <c r="F79" s="56">
        <f>SUM('14'!J29)</f>
        <v>1600</v>
      </c>
      <c r="G79" s="56">
        <f>SUM('14'!G29:H29)</f>
        <v>1800</v>
      </c>
      <c r="H79" s="114">
        <f t="shared" si="14"/>
        <v>98.630136986301366</v>
      </c>
    </row>
    <row r="80" spans="1:14" s="67" customFormat="1" ht="15" customHeight="1" x14ac:dyDescent="0.2">
      <c r="A80" s="118"/>
      <c r="B80" s="60" t="s">
        <v>376</v>
      </c>
      <c r="C80" s="60">
        <v>577</v>
      </c>
      <c r="D80" s="62"/>
      <c r="E80" s="56">
        <v>300</v>
      </c>
      <c r="F80" s="56">
        <v>554</v>
      </c>
      <c r="G80" s="56">
        <f>SUM('14'!G25:H25)</f>
        <v>1000</v>
      </c>
      <c r="H80" s="114">
        <f t="shared" si="14"/>
        <v>333.33333333333337</v>
      </c>
    </row>
    <row r="81" spans="1:8" s="67" customFormat="1" ht="15" customHeight="1" x14ac:dyDescent="0.2">
      <c r="A81" s="118"/>
      <c r="B81" s="60" t="s">
        <v>185</v>
      </c>
      <c r="C81" s="60">
        <v>578</v>
      </c>
      <c r="D81" s="62"/>
      <c r="E81" s="56">
        <f>SUM('14'!I30)</f>
        <v>300</v>
      </c>
      <c r="F81" s="56">
        <v>400</v>
      </c>
      <c r="G81" s="56"/>
      <c r="H81" s="114">
        <f t="shared" si="14"/>
        <v>0</v>
      </c>
    </row>
    <row r="82" spans="1:8" s="67" customFormat="1" ht="16.5" customHeight="1" x14ac:dyDescent="0.2">
      <c r="A82" s="118"/>
      <c r="B82" s="60" t="s">
        <v>377</v>
      </c>
      <c r="C82" s="60">
        <v>579</v>
      </c>
      <c r="D82" s="62"/>
      <c r="E82" s="56">
        <f>SUM('14'!I31)</f>
        <v>200</v>
      </c>
      <c r="F82" s="56">
        <f>SUM('14'!J31)</f>
        <v>200</v>
      </c>
      <c r="G82" s="56">
        <f>SUM('14'!G31:H31)</f>
        <v>650</v>
      </c>
      <c r="H82" s="114">
        <f t="shared" si="14"/>
        <v>325</v>
      </c>
    </row>
    <row r="83" spans="1:8" ht="28.5" customHeight="1" x14ac:dyDescent="0.2">
      <c r="A83" s="292" t="s">
        <v>14</v>
      </c>
      <c r="B83" s="247" t="s">
        <v>320</v>
      </c>
      <c r="C83" s="238"/>
      <c r="D83" s="239"/>
      <c r="E83" s="58">
        <f>SUM(E84:E85)</f>
        <v>2250</v>
      </c>
      <c r="F83" s="58">
        <f>SUM(F84:F85)</f>
        <v>2250</v>
      </c>
      <c r="G83" s="58">
        <f>SUM(G84:G85)</f>
        <v>2450</v>
      </c>
      <c r="H83" s="112">
        <f t="shared" si="14"/>
        <v>108.88888888888889</v>
      </c>
    </row>
    <row r="84" spans="1:8" s="67" customFormat="1" ht="15.75" customHeight="1" x14ac:dyDescent="0.2">
      <c r="A84" s="113" t="s">
        <v>15</v>
      </c>
      <c r="B84" s="60" t="s">
        <v>186</v>
      </c>
      <c r="C84" s="62">
        <v>566</v>
      </c>
      <c r="D84" s="62"/>
      <c r="E84" s="56">
        <f>SUM('14'!I39)</f>
        <v>700</v>
      </c>
      <c r="F84" s="56">
        <f>SUM('14'!J39,'14'!L39)</f>
        <v>749</v>
      </c>
      <c r="G84" s="56">
        <f>SUM('14'!G39:H39)</f>
        <v>800</v>
      </c>
      <c r="H84" s="114">
        <f t="shared" si="14"/>
        <v>114.28571428571428</v>
      </c>
    </row>
    <row r="85" spans="1:8" s="67" customFormat="1" ht="17.25" customHeight="1" x14ac:dyDescent="0.2">
      <c r="A85" s="118"/>
      <c r="B85" s="60" t="s">
        <v>187</v>
      </c>
      <c r="C85" s="62">
        <v>675</v>
      </c>
      <c r="D85" s="62"/>
      <c r="E85" s="56">
        <f>SUM('14'!I40)</f>
        <v>1550</v>
      </c>
      <c r="F85" s="56">
        <v>1501</v>
      </c>
      <c r="G85" s="56">
        <f>SUM('14'!G40:H40)</f>
        <v>1650</v>
      </c>
      <c r="H85" s="114">
        <f t="shared" si="14"/>
        <v>106.45161290322579</v>
      </c>
    </row>
    <row r="86" spans="1:8" s="275" customFormat="1" ht="15" customHeight="1" x14ac:dyDescent="0.2">
      <c r="A86" s="257" t="s">
        <v>14</v>
      </c>
      <c r="B86" s="272" t="s">
        <v>352</v>
      </c>
      <c r="C86" s="273">
        <v>570</v>
      </c>
      <c r="D86" s="272"/>
      <c r="E86" s="61">
        <f>SUM('14'!I45)</f>
        <v>1500</v>
      </c>
      <c r="F86" s="61">
        <f>SUM('14'!J45)</f>
        <v>1500</v>
      </c>
      <c r="G86" s="61">
        <f>SUM('14'!G43:H43)</f>
        <v>1500</v>
      </c>
      <c r="H86" s="274">
        <f t="shared" si="14"/>
        <v>100</v>
      </c>
    </row>
    <row r="87" spans="1:8" s="275" customFormat="1" ht="30" hidden="1" customHeight="1" x14ac:dyDescent="0.2">
      <c r="A87" s="257" t="s">
        <v>14</v>
      </c>
      <c r="B87" s="357" t="s">
        <v>188</v>
      </c>
      <c r="C87" s="273">
        <v>625</v>
      </c>
      <c r="D87" s="272"/>
      <c r="E87" s="61">
        <f>SUM('14'!I50)</f>
        <v>0</v>
      </c>
      <c r="F87" s="61">
        <f>SUM('14'!J50)</f>
        <v>0</v>
      </c>
      <c r="G87" s="394">
        <f>SUM('14'!G48:H48)</f>
        <v>0</v>
      </c>
      <c r="H87" s="274"/>
    </row>
    <row r="88" spans="1:8" s="275" customFormat="1" ht="30" customHeight="1" x14ac:dyDescent="0.2">
      <c r="A88" s="257" t="s">
        <v>14</v>
      </c>
      <c r="B88" s="542" t="s">
        <v>353</v>
      </c>
      <c r="C88" s="543">
        <v>626</v>
      </c>
      <c r="D88" s="544"/>
      <c r="E88" s="58"/>
      <c r="F88" s="58">
        <v>2000</v>
      </c>
      <c r="G88" s="58">
        <f>SUM('14'!G53:H53)</f>
        <v>2000</v>
      </c>
      <c r="H88" s="545"/>
    </row>
    <row r="89" spans="1:8" s="275" customFormat="1" ht="31.5" customHeight="1" x14ac:dyDescent="0.2">
      <c r="A89" s="292" t="s">
        <v>14</v>
      </c>
      <c r="B89" s="247" t="s">
        <v>322</v>
      </c>
      <c r="C89" s="238"/>
      <c r="D89" s="239"/>
      <c r="E89" s="58">
        <f>SUM(E90:E94)</f>
        <v>9900</v>
      </c>
      <c r="F89" s="58">
        <f t="shared" ref="F89:G89" si="15">SUM(F90:F94)</f>
        <v>9771</v>
      </c>
      <c r="G89" s="58">
        <f t="shared" si="15"/>
        <v>10500</v>
      </c>
      <c r="H89" s="112">
        <f t="shared" si="14"/>
        <v>106.06060606060606</v>
      </c>
    </row>
    <row r="90" spans="1:8" s="276" customFormat="1" ht="15.75" customHeight="1" x14ac:dyDescent="0.2">
      <c r="A90" s="113" t="s">
        <v>15</v>
      </c>
      <c r="B90" s="60" t="s">
        <v>354</v>
      </c>
      <c r="C90" s="62">
        <v>660</v>
      </c>
      <c r="D90" s="62"/>
      <c r="E90" s="56">
        <f>SUM('14'!I65)</f>
        <v>2300</v>
      </c>
      <c r="F90" s="56">
        <f>SUM('14'!J65)</f>
        <v>1814</v>
      </c>
      <c r="G90" s="56">
        <f>SUM('14'!G65:H65)</f>
        <v>2100</v>
      </c>
      <c r="H90" s="114">
        <f t="shared" si="14"/>
        <v>91.304347826086953</v>
      </c>
    </row>
    <row r="91" spans="1:8" s="437" customFormat="1" ht="15.75" customHeight="1" x14ac:dyDescent="0.2">
      <c r="A91" s="118"/>
      <c r="B91" s="436" t="s">
        <v>355</v>
      </c>
      <c r="C91" s="62">
        <v>661</v>
      </c>
      <c r="D91" s="62"/>
      <c r="E91" s="56">
        <f>SUM('14'!I66)</f>
        <v>4000</v>
      </c>
      <c r="F91" s="56">
        <v>3871</v>
      </c>
      <c r="G91" s="56">
        <f>SUM('14'!G66:H66)</f>
        <v>7900</v>
      </c>
      <c r="H91" s="114">
        <f t="shared" si="14"/>
        <v>197.5</v>
      </c>
    </row>
    <row r="92" spans="1:8" s="437" customFormat="1" ht="15.75" customHeight="1" x14ac:dyDescent="0.2">
      <c r="A92" s="118"/>
      <c r="B92" s="436" t="s">
        <v>244</v>
      </c>
      <c r="C92" s="62">
        <v>663</v>
      </c>
      <c r="D92" s="62"/>
      <c r="E92" s="56">
        <v>3200</v>
      </c>
      <c r="F92" s="56">
        <v>3533</v>
      </c>
      <c r="G92" s="56"/>
      <c r="H92" s="114"/>
    </row>
    <row r="93" spans="1:8" s="276" customFormat="1" ht="15.75" customHeight="1" x14ac:dyDescent="0.2">
      <c r="A93" s="118"/>
      <c r="B93" s="60" t="s">
        <v>356</v>
      </c>
      <c r="C93" s="62">
        <v>665</v>
      </c>
      <c r="D93" s="62"/>
      <c r="E93" s="56">
        <f>SUM('14'!I69)</f>
        <v>200</v>
      </c>
      <c r="F93" s="56">
        <f>SUM('14'!J69)</f>
        <v>200</v>
      </c>
      <c r="G93" s="56">
        <f>SUM('14'!G61:H61)</f>
        <v>500</v>
      </c>
      <c r="H93" s="114">
        <f t="shared" si="14"/>
        <v>250</v>
      </c>
    </row>
    <row r="94" spans="1:8" s="276" customFormat="1" ht="30" customHeight="1" thickBot="1" x14ac:dyDescent="0.25">
      <c r="A94" s="118"/>
      <c r="B94" s="60" t="s">
        <v>237</v>
      </c>
      <c r="C94" s="62">
        <v>666</v>
      </c>
      <c r="D94" s="62"/>
      <c r="E94" s="56">
        <v>200</v>
      </c>
      <c r="F94" s="56">
        <v>353</v>
      </c>
      <c r="G94" s="56"/>
      <c r="H94" s="114">
        <f t="shared" si="14"/>
        <v>0</v>
      </c>
    </row>
    <row r="95" spans="1:8" ht="15.75" thickBot="1" x14ac:dyDescent="0.3">
      <c r="A95" s="258" t="s">
        <v>52</v>
      </c>
      <c r="B95" s="279"/>
      <c r="C95" s="446"/>
      <c r="D95" s="279">
        <v>18</v>
      </c>
      <c r="E95" s="192">
        <f>SUM(E96,E102,E105)</f>
        <v>21000</v>
      </c>
      <c r="F95" s="192">
        <f>SUM(F96,F102,F105)</f>
        <v>24280</v>
      </c>
      <c r="G95" s="192">
        <f>SUM(G96,G102,G105)</f>
        <v>24090</v>
      </c>
      <c r="H95" s="280">
        <f t="shared" si="14"/>
        <v>114.71428571428572</v>
      </c>
    </row>
    <row r="96" spans="1:8" ht="30" customHeight="1" x14ac:dyDescent="0.2">
      <c r="A96" s="287" t="s">
        <v>14</v>
      </c>
      <c r="B96" s="264" t="s">
        <v>262</v>
      </c>
      <c r="C96" s="265"/>
      <c r="D96" s="59"/>
      <c r="E96" s="259">
        <f>SUM(E97:E100)</f>
        <v>8100</v>
      </c>
      <c r="F96" s="259">
        <f>SUM(F97:F100)</f>
        <v>10100</v>
      </c>
      <c r="G96" s="259">
        <f>SUM(G97:G101)</f>
        <v>9900</v>
      </c>
      <c r="H96" s="260">
        <f t="shared" si="14"/>
        <v>122.22222222222223</v>
      </c>
    </row>
    <row r="97" spans="1:14" s="67" customFormat="1" ht="15" customHeight="1" x14ac:dyDescent="0.2">
      <c r="A97" s="113" t="s">
        <v>15</v>
      </c>
      <c r="B97" s="60" t="s">
        <v>189</v>
      </c>
      <c r="C97" s="60">
        <v>580</v>
      </c>
      <c r="D97" s="62"/>
      <c r="E97" s="56">
        <f>SUM('18'!K22)</f>
        <v>1000</v>
      </c>
      <c r="F97" s="56">
        <f>SUM('18'!L21:L22)</f>
        <v>1000</v>
      </c>
      <c r="G97" s="56">
        <f>SUM('18'!G21:H21)</f>
        <v>1000</v>
      </c>
      <c r="H97" s="114">
        <f t="shared" si="14"/>
        <v>100</v>
      </c>
    </row>
    <row r="98" spans="1:14" s="67" customFormat="1" ht="15" customHeight="1" x14ac:dyDescent="0.2">
      <c r="A98" s="118"/>
      <c r="B98" s="60" t="s">
        <v>190</v>
      </c>
      <c r="C98" s="60">
        <v>581</v>
      </c>
      <c r="D98" s="62"/>
      <c r="E98" s="56">
        <f>SUM('18'!K23:K24)</f>
        <v>400</v>
      </c>
      <c r="F98" s="56">
        <f>SUM('18'!L23:L24)</f>
        <v>400</v>
      </c>
      <c r="G98" s="56">
        <f>SUM('18'!G22:H22)</f>
        <v>600</v>
      </c>
      <c r="H98" s="114">
        <f t="shared" si="14"/>
        <v>150</v>
      </c>
    </row>
    <row r="99" spans="1:14" s="67" customFormat="1" ht="15" customHeight="1" x14ac:dyDescent="0.2">
      <c r="A99" s="118"/>
      <c r="B99" s="60" t="s">
        <v>191</v>
      </c>
      <c r="C99" s="60">
        <v>582</v>
      </c>
      <c r="D99" s="62"/>
      <c r="E99" s="56">
        <f>SUM('18'!K26:K27)</f>
        <v>600</v>
      </c>
      <c r="F99" s="56">
        <f>SUM('18'!L26:L27)</f>
        <v>600</v>
      </c>
      <c r="G99" s="56">
        <f>SUM('18'!G23:H23)</f>
        <v>1200</v>
      </c>
      <c r="H99" s="114">
        <f t="shared" si="14"/>
        <v>200</v>
      </c>
    </row>
    <row r="100" spans="1:14" s="67" customFormat="1" ht="14.25" customHeight="1" x14ac:dyDescent="0.2">
      <c r="A100" s="118"/>
      <c r="B100" s="60" t="s">
        <v>192</v>
      </c>
      <c r="C100" s="60">
        <v>583</v>
      </c>
      <c r="D100" s="62"/>
      <c r="E100" s="56">
        <f>SUM('18'!K28:K30)</f>
        <v>6100</v>
      </c>
      <c r="F100" s="56">
        <f>SUM('18'!L28:L30)</f>
        <v>8100</v>
      </c>
      <c r="G100" s="56">
        <f>SUM('18'!G24:H24)</f>
        <v>6100</v>
      </c>
      <c r="H100" s="114">
        <f t="shared" si="14"/>
        <v>100</v>
      </c>
    </row>
    <row r="101" spans="1:14" s="67" customFormat="1" ht="14.25" customHeight="1" x14ac:dyDescent="0.2">
      <c r="A101" s="115"/>
      <c r="B101" s="68" t="s">
        <v>362</v>
      </c>
      <c r="C101" s="68">
        <v>584</v>
      </c>
      <c r="D101" s="176"/>
      <c r="E101" s="57"/>
      <c r="F101" s="57"/>
      <c r="G101" s="57">
        <f>SUM('18'!G25:H25)</f>
        <v>1000</v>
      </c>
      <c r="H101" s="116"/>
    </row>
    <row r="102" spans="1:14" ht="15" customHeight="1" x14ac:dyDescent="0.2">
      <c r="A102" s="117" t="s">
        <v>14</v>
      </c>
      <c r="B102" s="365" t="s">
        <v>266</v>
      </c>
      <c r="C102" s="265"/>
      <c r="D102" s="59"/>
      <c r="E102" s="259">
        <f>SUM(E103:E104)</f>
        <v>9400</v>
      </c>
      <c r="F102" s="259">
        <f>SUM(F103:F104)</f>
        <v>10271</v>
      </c>
      <c r="G102" s="259">
        <f>SUM(G103:G104)</f>
        <v>10690</v>
      </c>
      <c r="H102" s="260">
        <f t="shared" ref="H102:H108" si="16">G102/E102*100</f>
        <v>113.72340425531915</v>
      </c>
    </row>
    <row r="103" spans="1:14" s="67" customFormat="1" ht="42" customHeight="1" x14ac:dyDescent="0.2">
      <c r="A103" s="293" t="s">
        <v>15</v>
      </c>
      <c r="B103" s="60" t="s">
        <v>357</v>
      </c>
      <c r="C103" s="60">
        <v>415</v>
      </c>
      <c r="D103" s="62"/>
      <c r="E103" s="56">
        <v>6000</v>
      </c>
      <c r="F103" s="56">
        <v>7401</v>
      </c>
      <c r="G103" s="56">
        <f>SUM('18'!G54:H54)</f>
        <v>6690</v>
      </c>
      <c r="H103" s="114">
        <f t="shared" si="16"/>
        <v>111.5</v>
      </c>
    </row>
    <row r="104" spans="1:14" s="67" customFormat="1" ht="26.25" customHeight="1" x14ac:dyDescent="0.2">
      <c r="A104" s="118"/>
      <c r="B104" s="60" t="s">
        <v>358</v>
      </c>
      <c r="C104" s="60">
        <v>416</v>
      </c>
      <c r="D104" s="62"/>
      <c r="E104" s="56">
        <v>3400</v>
      </c>
      <c r="F104" s="56">
        <v>2870</v>
      </c>
      <c r="G104" s="56">
        <f>SUM('18'!G51:H51)</f>
        <v>4000</v>
      </c>
      <c r="H104" s="114">
        <f t="shared" si="16"/>
        <v>117.64705882352942</v>
      </c>
    </row>
    <row r="105" spans="1:14" ht="27.75" customHeight="1" x14ac:dyDescent="0.2">
      <c r="A105" s="285" t="s">
        <v>14</v>
      </c>
      <c r="B105" s="247" t="s">
        <v>263</v>
      </c>
      <c r="C105" s="238"/>
      <c r="D105" s="188"/>
      <c r="E105" s="58">
        <f>SUM(E106:E107)</f>
        <v>3500</v>
      </c>
      <c r="F105" s="58">
        <f t="shared" ref="F105:G105" si="17">SUM(F106:F107)</f>
        <v>3909</v>
      </c>
      <c r="G105" s="58">
        <f t="shared" si="17"/>
        <v>3500</v>
      </c>
      <c r="H105" s="112">
        <f t="shared" si="16"/>
        <v>100</v>
      </c>
      <c r="I105" s="206"/>
      <c r="J105" s="206"/>
      <c r="K105" s="206"/>
    </row>
    <row r="106" spans="1:14" s="67" customFormat="1" ht="28.5" customHeight="1" x14ac:dyDescent="0.2">
      <c r="A106" s="118"/>
      <c r="B106" s="60" t="s">
        <v>359</v>
      </c>
      <c r="C106" s="62">
        <v>425</v>
      </c>
      <c r="D106" s="62"/>
      <c r="E106" s="56">
        <v>2000</v>
      </c>
      <c r="F106" s="56">
        <v>2409</v>
      </c>
      <c r="G106" s="56">
        <f>SUM('18'!G40:H40)</f>
        <v>2000</v>
      </c>
      <c r="H106" s="114">
        <f t="shared" si="16"/>
        <v>100</v>
      </c>
    </row>
    <row r="107" spans="1:14" s="67" customFormat="1" ht="29.25" customHeight="1" thickBot="1" x14ac:dyDescent="0.25">
      <c r="A107" s="187"/>
      <c r="B107" s="189" t="s">
        <v>360</v>
      </c>
      <c r="C107" s="190">
        <v>426</v>
      </c>
      <c r="D107" s="190"/>
      <c r="E107" s="191">
        <v>1500</v>
      </c>
      <c r="F107" s="191">
        <v>1500</v>
      </c>
      <c r="G107" s="191">
        <f>SUM('18'!G41:H41)</f>
        <v>1500</v>
      </c>
      <c r="H107" s="114">
        <f t="shared" si="16"/>
        <v>100</v>
      </c>
    </row>
    <row r="108" spans="1:14" s="72" customFormat="1" ht="24" customHeight="1" thickBot="1" x14ac:dyDescent="0.3">
      <c r="A108" s="358" t="s">
        <v>43</v>
      </c>
      <c r="B108" s="546"/>
      <c r="C108" s="546"/>
      <c r="D108" s="546"/>
      <c r="E108" s="359">
        <f>SUM(E6,E17,E31,E36,E44,E48,E77,E95)</f>
        <v>367726</v>
      </c>
      <c r="F108" s="359">
        <f>SUM(F6,F17,F31,F36,F44,F48,F77,F95)</f>
        <v>401992</v>
      </c>
      <c r="G108" s="359">
        <f>SUM(G6,G17,G31,G36,G44,G48,G77,G95)</f>
        <v>425460</v>
      </c>
      <c r="H108" s="360">
        <f t="shared" si="16"/>
        <v>115.70027683655766</v>
      </c>
    </row>
    <row r="109" spans="1:14" ht="15.75" thickTop="1" thickBot="1" x14ac:dyDescent="0.25">
      <c r="A109" s="362"/>
      <c r="B109" s="59"/>
      <c r="C109" s="59"/>
      <c r="D109" s="59"/>
      <c r="E109" s="59"/>
      <c r="F109" s="13"/>
      <c r="G109" s="13"/>
      <c r="H109" s="361"/>
    </row>
    <row r="110" spans="1:14" s="204" customFormat="1" ht="18" customHeight="1" x14ac:dyDescent="0.25">
      <c r="A110" s="373" t="s">
        <v>99</v>
      </c>
      <c r="B110" s="374"/>
      <c r="C110" s="196"/>
      <c r="D110" s="202"/>
      <c r="E110" s="202">
        <f>SUM(E111)</f>
        <v>88777</v>
      </c>
      <c r="F110" s="202">
        <f>SUM(F111:F112)</f>
        <v>140549</v>
      </c>
      <c r="G110" s="202">
        <f t="shared" ref="G110" si="18">SUM(G111)</f>
        <v>128084</v>
      </c>
      <c r="H110" s="203">
        <f>G110/E110*100</f>
        <v>144.27610755037904</v>
      </c>
      <c r="I110" s="17"/>
      <c r="J110" s="17"/>
      <c r="K110" s="17"/>
      <c r="L110" s="17"/>
      <c r="M110" s="17"/>
      <c r="N110" s="17"/>
    </row>
    <row r="111" spans="1:14" s="52" customFormat="1" ht="18" customHeight="1" x14ac:dyDescent="0.2">
      <c r="A111" s="197" t="s">
        <v>14</v>
      </c>
      <c r="B111" s="198" t="s">
        <v>42</v>
      </c>
      <c r="C111" s="199">
        <v>401</v>
      </c>
      <c r="D111" s="205"/>
      <c r="E111" s="61">
        <f>SUM('07 - ID'!E12)</f>
        <v>88777</v>
      </c>
      <c r="F111" s="61">
        <f>SUM('07 - ID'!F12)</f>
        <v>112049</v>
      </c>
      <c r="G111" s="61">
        <f>SUM('07 - ID'!G18:H18)</f>
        <v>128084</v>
      </c>
      <c r="H111" s="299">
        <f>G111/E111*100</f>
        <v>144.27610755037904</v>
      </c>
      <c r="I111" s="100"/>
      <c r="J111" s="100"/>
      <c r="K111" s="100"/>
    </row>
    <row r="112" spans="1:14" s="206" customFormat="1" ht="15" thickBot="1" x14ac:dyDescent="0.25">
      <c r="A112" s="197" t="s">
        <v>14</v>
      </c>
      <c r="B112" s="198" t="s">
        <v>379</v>
      </c>
      <c r="C112" s="199">
        <v>410</v>
      </c>
      <c r="D112" s="205"/>
      <c r="E112" s="61">
        <v>0</v>
      </c>
      <c r="F112" s="61">
        <v>28500</v>
      </c>
      <c r="G112" s="61">
        <v>0</v>
      </c>
      <c r="H112" s="299"/>
    </row>
    <row r="113" spans="1:11" s="72" customFormat="1" ht="24" customHeight="1" thickBot="1" x14ac:dyDescent="0.3">
      <c r="A113" s="200" t="s">
        <v>43</v>
      </c>
      <c r="B113" s="201"/>
      <c r="C113" s="201"/>
      <c r="D113" s="201"/>
      <c r="E113" s="192">
        <f>SUM('[1]07 - ID'!$G$18:$H$18)</f>
        <v>88777</v>
      </c>
      <c r="F113" s="192">
        <f>SUM(F110)</f>
        <v>140549</v>
      </c>
      <c r="G113" s="192">
        <f>SUM('07 - ID'!G18:H18)</f>
        <v>128084</v>
      </c>
      <c r="H113" s="207">
        <f>G113/E113*100</f>
        <v>144.27610755037904</v>
      </c>
    </row>
    <row r="114" spans="1:11" ht="15.75" customHeight="1" thickBot="1" x14ac:dyDescent="0.25"/>
    <row r="115" spans="1:11" s="72" customFormat="1" ht="24" customHeight="1" thickBot="1" x14ac:dyDescent="0.3">
      <c r="A115" s="200" t="s">
        <v>43</v>
      </c>
      <c r="B115" s="201"/>
      <c r="C115" s="201"/>
      <c r="D115" s="201"/>
      <c r="E115" s="192">
        <f>SUM(E108,E113)</f>
        <v>456503</v>
      </c>
      <c r="F115" s="192">
        <f>SUM(F108,F113)</f>
        <v>542541</v>
      </c>
      <c r="G115" s="192">
        <f>SUM(G108,G113)</f>
        <v>553544</v>
      </c>
      <c r="H115" s="207">
        <f>G115/E115*100</f>
        <v>121.2574725686359</v>
      </c>
    </row>
    <row r="116" spans="1:11" x14ac:dyDescent="0.2">
      <c r="A116" s="70"/>
      <c r="B116" s="70"/>
      <c r="C116" s="70"/>
      <c r="D116" s="70"/>
      <c r="E116" s="70"/>
      <c r="F116" s="386"/>
      <c r="G116" s="386"/>
      <c r="H116" s="387"/>
      <c r="I116" s="70"/>
      <c r="J116" s="70"/>
    </row>
    <row r="117" spans="1:11" ht="15" customHeight="1" x14ac:dyDescent="0.2">
      <c r="A117" s="70"/>
      <c r="B117" s="388" t="s">
        <v>193</v>
      </c>
      <c r="C117" s="70"/>
      <c r="D117" s="70"/>
      <c r="E117" s="70"/>
      <c r="F117" s="386"/>
      <c r="G117" s="386"/>
      <c r="H117" s="387"/>
      <c r="I117" s="70"/>
      <c r="J117" s="70"/>
    </row>
    <row r="118" spans="1:11" x14ac:dyDescent="0.2">
      <c r="A118" s="70"/>
      <c r="B118" s="552" t="s">
        <v>194</v>
      </c>
      <c r="C118" s="552"/>
      <c r="D118" s="552"/>
      <c r="E118" s="323">
        <f>'08'!E57+'09'!E49+'10'!E48+'11'!E51+'12'!E35+'13'!E165+'14'!E72+'18'!E63+'07 - ID'!E92</f>
        <v>403353</v>
      </c>
      <c r="F118" s="323">
        <f>('08'!F57+'09'!F49+'10'!F48+'11'!F51+'12'!F35+'13'!F165+'14'!F72+'18'!F63+'07 - ID'!F92)+6500</f>
        <v>423004</v>
      </c>
      <c r="G118" s="323">
        <f>'08'!G57+'09'!G49+'10'!G48+'11'!G51+'12'!G35+'13'!G165+'14'!G72+'18'!G63+'07 - ID'!G92</f>
        <v>466294</v>
      </c>
      <c r="H118" s="383">
        <f>G118/E118*100</f>
        <v>115.60444573363777</v>
      </c>
      <c r="I118" s="70"/>
      <c r="J118" s="70"/>
    </row>
    <row r="119" spans="1:11" ht="15" thickBot="1" x14ac:dyDescent="0.25">
      <c r="A119" s="70"/>
      <c r="B119" s="551" t="s">
        <v>132</v>
      </c>
      <c r="C119" s="551"/>
      <c r="D119" s="551"/>
      <c r="E119" s="384">
        <f>'08'!E58+'09'!E50+'10'!E49+'11'!E52+'12'!E36+'13'!E166+'14'!E73+'18'!E64+'07 - ID'!E93</f>
        <v>53150</v>
      </c>
      <c r="F119" s="384">
        <f>('08'!F58+'09'!F50+'10'!F49+'11'!F52+'12'!F36+'13'!F166+'14'!F73+'18'!F64+'07 - ID'!F93)+22000</f>
        <v>119537</v>
      </c>
      <c r="G119" s="384">
        <f>'08'!G58+'09'!G50+'10'!G49+'11'!G52+'12'!G36+'13'!G166+'14'!G73+'18'!G64+'07 - ID'!G93</f>
        <v>87250</v>
      </c>
      <c r="H119" s="385">
        <f t="shared" ref="H119:H120" si="19">G119/E119*100</f>
        <v>164.15804327375352</v>
      </c>
      <c r="I119" s="70"/>
      <c r="J119" s="70"/>
    </row>
    <row r="120" spans="1:11" ht="15.75" thickBot="1" x14ac:dyDescent="0.3">
      <c r="A120" s="70"/>
      <c r="B120" s="549" t="s">
        <v>77</v>
      </c>
      <c r="C120" s="550"/>
      <c r="D120" s="550"/>
      <c r="E120" s="389">
        <f>SUM(E118:E119)</f>
        <v>456503</v>
      </c>
      <c r="F120" s="389">
        <f t="shared" ref="F120:G120" si="20">SUM(F118:F119)</f>
        <v>542541</v>
      </c>
      <c r="G120" s="389">
        <f t="shared" si="20"/>
        <v>553544</v>
      </c>
      <c r="H120" s="390">
        <f t="shared" si="19"/>
        <v>121.2574725686359</v>
      </c>
      <c r="I120" s="70"/>
      <c r="J120" s="70"/>
    </row>
    <row r="121" spans="1:11" x14ac:dyDescent="0.2">
      <c r="A121" s="70"/>
      <c r="B121" s="70"/>
      <c r="C121" s="70"/>
      <c r="D121" s="70"/>
      <c r="E121" s="70"/>
      <c r="F121" s="386"/>
      <c r="G121" s="386"/>
      <c r="H121" s="387"/>
      <c r="I121" s="70"/>
      <c r="J121" s="70"/>
    </row>
    <row r="122" spans="1:11" x14ac:dyDescent="0.2">
      <c r="A122" s="70"/>
      <c r="B122" s="70"/>
      <c r="C122" s="70"/>
      <c r="D122" s="70"/>
      <c r="E122" s="70"/>
      <c r="F122" s="386"/>
      <c r="G122" s="386"/>
      <c r="H122" s="387"/>
      <c r="I122" s="70"/>
      <c r="J122" s="70"/>
      <c r="K122" s="70"/>
    </row>
    <row r="123" spans="1:11" x14ac:dyDescent="0.2">
      <c r="A123" s="70"/>
      <c r="B123" s="70"/>
      <c r="C123" s="70"/>
      <c r="D123" s="70"/>
      <c r="E123" s="70"/>
      <c r="F123" s="386"/>
      <c r="G123" s="386"/>
      <c r="H123" s="387"/>
      <c r="I123" s="70"/>
      <c r="J123" s="70"/>
      <c r="K123" s="70"/>
    </row>
    <row r="124" spans="1:11" x14ac:dyDescent="0.2">
      <c r="A124" s="70"/>
      <c r="B124" s="70"/>
      <c r="C124" s="70"/>
      <c r="D124" s="70"/>
      <c r="E124" s="70"/>
      <c r="F124" s="386"/>
      <c r="G124" s="386"/>
      <c r="H124" s="387"/>
      <c r="I124" s="70"/>
      <c r="J124" s="70"/>
      <c r="K124" s="70"/>
    </row>
    <row r="125" spans="1:11" x14ac:dyDescent="0.2">
      <c r="A125" s="70"/>
      <c r="B125" s="70"/>
      <c r="C125" s="70"/>
      <c r="D125" s="70"/>
      <c r="E125" s="70"/>
      <c r="F125" s="386"/>
      <c r="G125" s="386"/>
      <c r="H125" s="387"/>
      <c r="I125" s="70"/>
      <c r="J125" s="70"/>
      <c r="K125" s="70"/>
    </row>
    <row r="126" spans="1:11" x14ac:dyDescent="0.2">
      <c r="A126" s="70"/>
      <c r="B126" s="70"/>
      <c r="C126" s="70"/>
      <c r="D126" s="70"/>
      <c r="E126" s="70"/>
      <c r="F126" s="386"/>
      <c r="G126" s="386"/>
      <c r="H126" s="387"/>
      <c r="I126" s="70"/>
      <c r="J126" s="70"/>
      <c r="K126" s="70"/>
    </row>
    <row r="127" spans="1:11" x14ac:dyDescent="0.2">
      <c r="A127" s="70"/>
      <c r="B127" s="70"/>
      <c r="C127" s="70"/>
      <c r="D127" s="70"/>
      <c r="E127" s="70"/>
      <c r="F127" s="386"/>
      <c r="G127" s="386"/>
      <c r="H127" s="387"/>
      <c r="I127" s="70"/>
      <c r="J127" s="70"/>
      <c r="K127" s="70"/>
    </row>
    <row r="128" spans="1:11" x14ac:dyDescent="0.2">
      <c r="A128" s="70"/>
      <c r="B128" s="70"/>
      <c r="C128" s="70"/>
      <c r="D128" s="70"/>
      <c r="E128" s="70"/>
      <c r="F128" s="386"/>
      <c r="G128" s="386"/>
      <c r="H128" s="387"/>
      <c r="I128" s="70"/>
      <c r="J128" s="70"/>
      <c r="K128" s="70"/>
    </row>
    <row r="129" spans="1:11" x14ac:dyDescent="0.2">
      <c r="A129" s="70"/>
      <c r="B129" s="70"/>
      <c r="C129" s="70"/>
      <c r="D129" s="70"/>
      <c r="E129" s="70"/>
      <c r="F129" s="386"/>
      <c r="G129" s="386"/>
      <c r="H129" s="387"/>
      <c r="I129" s="70"/>
      <c r="J129" s="70"/>
      <c r="K129" s="70"/>
    </row>
    <row r="130" spans="1:11" x14ac:dyDescent="0.2">
      <c r="A130" s="70"/>
      <c r="B130" s="70"/>
      <c r="C130" s="70"/>
      <c r="D130" s="70"/>
      <c r="E130" s="70"/>
      <c r="F130" s="386"/>
      <c r="G130" s="386"/>
      <c r="H130" s="387"/>
      <c r="I130" s="70"/>
      <c r="J130" s="70"/>
      <c r="K130" s="70"/>
    </row>
  </sheetData>
  <mergeCells count="4">
    <mergeCell ref="A5:B5"/>
    <mergeCell ref="B120:D120"/>
    <mergeCell ref="B119:D119"/>
    <mergeCell ref="B118:D118"/>
  </mergeCells>
  <pageMargins left="0.70866141732283472" right="0.70866141732283472" top="0.78740157480314965" bottom="0.78740157480314965" header="0.31496062992125984" footer="0.31496062992125984"/>
  <pageSetup paperSize="9" scale="55" firstPageNumber="73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  <rowBreaks count="1" manualBreakCount="1">
    <brk id="6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94"/>
  <sheetViews>
    <sheetView tabSelected="1" view="pageBreakPreview" zoomScaleNormal="100" zoomScaleSheetLayoutView="100" workbookViewId="0">
      <selection activeCell="I62" sqref="I62"/>
    </sheetView>
  </sheetViews>
  <sheetFormatPr defaultColWidth="9.140625" defaultRowHeight="14.25" x14ac:dyDescent="0.2"/>
  <cols>
    <col min="1" max="1" width="6.7109375" style="27" customWidth="1"/>
    <col min="2" max="2" width="8.5703125" style="143" customWidth="1"/>
    <col min="3" max="3" width="9.140625" style="143"/>
    <col min="4" max="4" width="54.42578125" style="27" customWidth="1"/>
    <col min="5" max="5" width="14.140625" style="119" customWidth="1"/>
    <col min="6" max="6" width="15.85546875" style="119" customWidth="1"/>
    <col min="7" max="7" width="14.140625" style="119" customWidth="1"/>
    <col min="8" max="8" width="9.140625" style="27" customWidth="1"/>
    <col min="9" max="9" width="17.5703125" style="27" customWidth="1"/>
    <col min="10" max="12" width="9.140625" style="27"/>
    <col min="13" max="13" width="13.28515625" style="27" customWidth="1"/>
    <col min="14" max="16384" width="9.140625" style="27"/>
  </cols>
  <sheetData>
    <row r="1" spans="2:10" ht="23.25" x14ac:dyDescent="0.35">
      <c r="B1" s="74" t="s">
        <v>124</v>
      </c>
      <c r="C1" s="75"/>
      <c r="D1" s="52"/>
      <c r="E1" s="63"/>
      <c r="F1" s="63"/>
      <c r="G1" s="642" t="s">
        <v>58</v>
      </c>
      <c r="H1" s="642"/>
    </row>
    <row r="2" spans="2:10" x14ac:dyDescent="0.2">
      <c r="B2" s="75"/>
      <c r="C2" s="75"/>
      <c r="D2" s="52"/>
      <c r="E2" s="63"/>
      <c r="F2" s="63"/>
      <c r="G2" s="63"/>
      <c r="H2" s="52"/>
    </row>
    <row r="3" spans="2:10" x14ac:dyDescent="0.2">
      <c r="B3" s="76" t="s">
        <v>2</v>
      </c>
      <c r="C3" s="76" t="s">
        <v>122</v>
      </c>
      <c r="D3" s="52"/>
      <c r="E3" s="63"/>
      <c r="F3" s="63"/>
      <c r="G3" s="63"/>
      <c r="H3" s="52"/>
    </row>
    <row r="4" spans="2:10" x14ac:dyDescent="0.2">
      <c r="B4" s="75"/>
      <c r="C4" s="76" t="s">
        <v>3</v>
      </c>
      <c r="D4" s="52"/>
      <c r="E4" s="63"/>
      <c r="F4" s="63"/>
      <c r="G4" s="63"/>
      <c r="H4" s="52"/>
    </row>
    <row r="5" spans="2:10" x14ac:dyDescent="0.2">
      <c r="B5" s="75"/>
      <c r="C5" s="75"/>
      <c r="D5" s="52"/>
      <c r="E5" s="63"/>
      <c r="F5" s="63"/>
      <c r="G5" s="63"/>
      <c r="H5" s="52"/>
    </row>
    <row r="6" spans="2:10" s="99" customFormat="1" ht="13.5" thickBot="1" x14ac:dyDescent="0.25">
      <c r="B6" s="77"/>
      <c r="C6" s="77"/>
      <c r="D6" s="53"/>
      <c r="E6" s="78"/>
      <c r="F6" s="78"/>
      <c r="G6" s="78"/>
      <c r="H6" s="53" t="s">
        <v>4</v>
      </c>
    </row>
    <row r="7" spans="2:10" s="99" customFormat="1" ht="39" customHeight="1" thickTop="1" thickBot="1" x14ac:dyDescent="0.25">
      <c r="B7" s="79" t="s">
        <v>5</v>
      </c>
      <c r="C7" s="80" t="s">
        <v>6</v>
      </c>
      <c r="D7" s="81" t="s">
        <v>7</v>
      </c>
      <c r="E7" s="64" t="s">
        <v>246</v>
      </c>
      <c r="F7" s="64" t="s">
        <v>247</v>
      </c>
      <c r="G7" s="64" t="s">
        <v>248</v>
      </c>
      <c r="H7" s="30" t="s">
        <v>8</v>
      </c>
      <c r="I7" s="159"/>
      <c r="J7" s="159"/>
    </row>
    <row r="8" spans="2:10" s="135" customFormat="1" thickTop="1" thickBot="1" x14ac:dyDescent="0.25">
      <c r="B8" s="82">
        <v>1</v>
      </c>
      <c r="C8" s="83">
        <v>2</v>
      </c>
      <c r="D8" s="83">
        <v>3</v>
      </c>
      <c r="E8" s="130">
        <v>4</v>
      </c>
      <c r="F8" s="130">
        <v>5</v>
      </c>
      <c r="G8" s="130">
        <v>6</v>
      </c>
      <c r="H8" s="157" t="s">
        <v>106</v>
      </c>
      <c r="I8" s="160"/>
      <c r="J8" s="160"/>
    </row>
    <row r="9" spans="2:10" ht="15" thickTop="1" x14ac:dyDescent="0.2">
      <c r="B9" s="193">
        <v>6409</v>
      </c>
      <c r="C9" s="194">
        <v>52</v>
      </c>
      <c r="D9" s="59" t="s">
        <v>228</v>
      </c>
      <c r="E9" s="107">
        <v>88777</v>
      </c>
      <c r="F9" s="107"/>
      <c r="G9" s="107">
        <f>SUM(G18)</f>
        <v>128084</v>
      </c>
      <c r="H9" s="108">
        <f>G9/E9*100</f>
        <v>144.27610755037904</v>
      </c>
      <c r="I9" s="29"/>
    </row>
    <row r="10" spans="2:10" ht="51" x14ac:dyDescent="0.2">
      <c r="B10" s="284" t="s">
        <v>121</v>
      </c>
      <c r="C10" s="530" t="s">
        <v>195</v>
      </c>
      <c r="D10" s="60" t="s">
        <v>241</v>
      </c>
      <c r="E10" s="209"/>
      <c r="F10" s="645">
        <v>112049</v>
      </c>
      <c r="G10" s="209"/>
      <c r="H10" s="210"/>
      <c r="I10" s="29"/>
    </row>
    <row r="11" spans="2:10" ht="15.75" customHeight="1" thickBot="1" x14ac:dyDescent="0.25">
      <c r="B11" s="531"/>
      <c r="C11" s="532">
        <v>63</v>
      </c>
      <c r="D11" s="533" t="s">
        <v>196</v>
      </c>
      <c r="E11" s="528"/>
      <c r="F11" s="646"/>
      <c r="G11" s="528"/>
      <c r="H11" s="529"/>
      <c r="I11" s="29"/>
    </row>
    <row r="12" spans="2:10" s="136" customFormat="1" ht="16.5" thickTop="1" thickBot="1" x14ac:dyDescent="0.3">
      <c r="B12" s="565" t="s">
        <v>9</v>
      </c>
      <c r="C12" s="566"/>
      <c r="D12" s="567"/>
      <c r="E12" s="28">
        <f>SUM(E9:E10)</f>
        <v>88777</v>
      </c>
      <c r="F12" s="28">
        <f>SUM(F9:F11)</f>
        <v>112049</v>
      </c>
      <c r="G12" s="28">
        <f>SUM(G9)</f>
        <v>128084</v>
      </c>
      <c r="H12" s="31">
        <f>G12/E12*100</f>
        <v>144.27610755037904</v>
      </c>
      <c r="I12" s="72"/>
    </row>
    <row r="13" spans="2:10" ht="15" thickTop="1" x14ac:dyDescent="0.2">
      <c r="B13" s="133"/>
      <c r="C13" s="133"/>
      <c r="D13" s="133"/>
      <c r="E13" s="133"/>
      <c r="F13" s="133"/>
      <c r="G13" s="52"/>
      <c r="H13" s="52"/>
      <c r="I13" s="29"/>
    </row>
    <row r="14" spans="2:10" ht="15" x14ac:dyDescent="0.25">
      <c r="B14" s="86" t="s">
        <v>10</v>
      </c>
      <c r="C14" s="75"/>
      <c r="D14" s="52"/>
      <c r="E14" s="63"/>
      <c r="F14" s="63"/>
      <c r="G14" s="63"/>
      <c r="H14" s="52"/>
      <c r="I14" s="29"/>
    </row>
    <row r="15" spans="2:10" ht="15" x14ac:dyDescent="0.25">
      <c r="B15" s="52" t="s">
        <v>14</v>
      </c>
      <c r="C15" s="75"/>
      <c r="D15" s="87" t="s">
        <v>59</v>
      </c>
      <c r="E15" s="63"/>
      <c r="F15" s="63"/>
      <c r="G15" s="560">
        <f>SUM(G19)</f>
        <v>128084</v>
      </c>
      <c r="H15" s="561"/>
      <c r="I15" s="29"/>
    </row>
    <row r="16" spans="2:10" ht="15" hidden="1" x14ac:dyDescent="0.25">
      <c r="B16" s="133"/>
      <c r="C16" s="132"/>
      <c r="D16" s="134" t="s">
        <v>41</v>
      </c>
      <c r="E16" s="120"/>
      <c r="F16" s="120"/>
      <c r="G16" s="643">
        <f>SUM(IŽ!B5)</f>
        <v>0</v>
      </c>
      <c r="H16" s="644"/>
    </row>
    <row r="17" spans="1:12" ht="15" x14ac:dyDescent="0.25">
      <c r="B17" s="133"/>
      <c r="C17" s="132"/>
      <c r="D17" s="134"/>
      <c r="E17" s="120"/>
      <c r="F17" s="120"/>
      <c r="G17" s="477"/>
      <c r="H17" s="478"/>
    </row>
    <row r="18" spans="1:12" ht="17.25" customHeight="1" thickBot="1" x14ac:dyDescent="0.3">
      <c r="A18" s="29"/>
      <c r="B18" s="88" t="s">
        <v>242</v>
      </c>
      <c r="C18" s="89"/>
      <c r="D18" s="90"/>
      <c r="E18" s="91"/>
      <c r="F18" s="91"/>
      <c r="G18" s="559">
        <f>SUM(G19)</f>
        <v>128084</v>
      </c>
      <c r="H18" s="559"/>
      <c r="I18" s="126"/>
    </row>
    <row r="19" spans="1:12" ht="15.75" thickTop="1" x14ac:dyDescent="0.25">
      <c r="A19" s="29">
        <v>5221</v>
      </c>
      <c r="B19" s="92" t="s">
        <v>107</v>
      </c>
      <c r="C19" s="75"/>
      <c r="D19" s="52"/>
      <c r="E19" s="63"/>
      <c r="F19" s="63"/>
      <c r="G19" s="553">
        <f>SUM(G20:H25)</f>
        <v>128084</v>
      </c>
      <c r="H19" s="554"/>
    </row>
    <row r="20" spans="1:12" s="449" customFormat="1" ht="15" x14ac:dyDescent="0.25">
      <c r="A20" s="447"/>
      <c r="B20" s="525" t="s">
        <v>243</v>
      </c>
      <c r="C20" s="447" t="s">
        <v>380</v>
      </c>
      <c r="G20" s="630">
        <f>SUM(G28)</f>
        <v>7865</v>
      </c>
      <c r="H20" s="631"/>
      <c r="I20" s="479"/>
      <c r="J20" s="479"/>
      <c r="K20" s="479"/>
      <c r="L20" s="479"/>
    </row>
    <row r="21" spans="1:12" s="449" customFormat="1" ht="15" x14ac:dyDescent="0.25">
      <c r="A21" s="447"/>
      <c r="B21" s="525"/>
      <c r="C21" s="503" t="s">
        <v>53</v>
      </c>
      <c r="D21" s="526"/>
      <c r="E21" s="527"/>
      <c r="F21" s="527"/>
      <c r="G21" s="630">
        <f>SUM(G29)</f>
        <v>430</v>
      </c>
      <c r="H21" s="631"/>
      <c r="I21" s="479"/>
      <c r="J21" s="479"/>
      <c r="K21" s="479"/>
      <c r="L21" s="479"/>
    </row>
    <row r="22" spans="1:12" s="449" customFormat="1" ht="15" x14ac:dyDescent="0.25">
      <c r="A22" s="447"/>
      <c r="B22" s="525"/>
      <c r="C22" s="503" t="s">
        <v>363</v>
      </c>
      <c r="D22" s="526"/>
      <c r="E22" s="527"/>
      <c r="F22" s="527"/>
      <c r="G22" s="630">
        <f>SUM(G40)</f>
        <v>5000</v>
      </c>
      <c r="H22" s="631"/>
      <c r="I22" s="479"/>
      <c r="J22" s="479"/>
      <c r="K22" s="479"/>
      <c r="L22" s="479"/>
    </row>
    <row r="23" spans="1:12" s="449" customFormat="1" ht="15" x14ac:dyDescent="0.25">
      <c r="A23" s="447"/>
      <c r="B23" s="525"/>
      <c r="C23" s="503" t="s">
        <v>45</v>
      </c>
      <c r="D23" s="526"/>
      <c r="E23" s="527"/>
      <c r="F23" s="527"/>
      <c r="G23" s="630">
        <f>SUM(G43)</f>
        <v>40339</v>
      </c>
      <c r="H23" s="631"/>
      <c r="I23" s="479"/>
      <c r="J23" s="479"/>
      <c r="K23" s="479"/>
      <c r="L23" s="479"/>
    </row>
    <row r="24" spans="1:12" s="449" customFormat="1" ht="15" x14ac:dyDescent="0.25">
      <c r="A24" s="447"/>
      <c r="B24" s="525"/>
      <c r="C24" s="503" t="s">
        <v>54</v>
      </c>
      <c r="D24" s="526"/>
      <c r="E24" s="527"/>
      <c r="F24" s="527"/>
      <c r="G24" s="630">
        <f>SUM(G47)</f>
        <v>67285</v>
      </c>
      <c r="H24" s="631"/>
      <c r="I24" s="479"/>
      <c r="J24" s="479"/>
      <c r="K24" s="479"/>
      <c r="L24" s="479"/>
    </row>
    <row r="25" spans="1:12" s="449" customFormat="1" ht="15" x14ac:dyDescent="0.25">
      <c r="A25" s="447"/>
      <c r="B25" s="520"/>
      <c r="C25" s="521" t="s">
        <v>63</v>
      </c>
      <c r="D25" s="447"/>
      <c r="E25" s="522"/>
      <c r="F25" s="522"/>
      <c r="G25" s="630">
        <f>SUM(G50)</f>
        <v>7165</v>
      </c>
      <c r="H25" s="631"/>
    </row>
    <row r="26" spans="1:12" s="449" customFormat="1" ht="15" x14ac:dyDescent="0.25">
      <c r="B26" s="448"/>
      <c r="C26" s="480"/>
      <c r="E26" s="450"/>
      <c r="F26" s="450"/>
      <c r="G26" s="481"/>
      <c r="H26" s="482"/>
    </row>
    <row r="27" spans="1:12" s="449" customFormat="1" ht="15" hidden="1" x14ac:dyDescent="0.25">
      <c r="B27" s="623" t="s">
        <v>380</v>
      </c>
      <c r="C27" s="623"/>
      <c r="D27" s="623"/>
      <c r="E27" s="623"/>
      <c r="F27" s="623"/>
      <c r="G27" s="624">
        <f>SUM(G28)</f>
        <v>7865</v>
      </c>
      <c r="H27" s="624"/>
      <c r="I27" s="447"/>
    </row>
    <row r="28" spans="1:12" s="449" customFormat="1" ht="15" hidden="1" customHeight="1" x14ac:dyDescent="0.2">
      <c r="B28" s="625" t="s">
        <v>381</v>
      </c>
      <c r="C28" s="626"/>
      <c r="D28" s="626"/>
      <c r="E28" s="626"/>
      <c r="F28" s="627"/>
      <c r="G28" s="628">
        <v>7865</v>
      </c>
      <c r="H28" s="629"/>
      <c r="I28" s="447"/>
    </row>
    <row r="29" spans="1:12" s="449" customFormat="1" ht="15" hidden="1" x14ac:dyDescent="0.25">
      <c r="B29" s="623" t="s">
        <v>53</v>
      </c>
      <c r="C29" s="623"/>
      <c r="D29" s="623"/>
      <c r="E29" s="623"/>
      <c r="F29" s="623"/>
      <c r="G29" s="624">
        <f>SUM(G30:H39)</f>
        <v>430</v>
      </c>
      <c r="H29" s="624"/>
      <c r="I29" s="447"/>
    </row>
    <row r="30" spans="1:12" s="449" customFormat="1" ht="15" hidden="1" customHeight="1" x14ac:dyDescent="0.2">
      <c r="B30" s="625" t="s">
        <v>305</v>
      </c>
      <c r="C30" s="626"/>
      <c r="D30" s="626"/>
      <c r="E30" s="626"/>
      <c r="F30" s="627"/>
      <c r="G30" s="628">
        <v>50</v>
      </c>
      <c r="H30" s="629"/>
      <c r="I30" s="447"/>
    </row>
    <row r="31" spans="1:12" s="449" customFormat="1" ht="30" hidden="1" customHeight="1" x14ac:dyDescent="0.2">
      <c r="B31" s="625" t="s">
        <v>306</v>
      </c>
      <c r="C31" s="626"/>
      <c r="D31" s="626"/>
      <c r="E31" s="626"/>
      <c r="F31" s="627"/>
      <c r="G31" s="628">
        <v>50</v>
      </c>
      <c r="H31" s="629"/>
      <c r="I31" s="447"/>
    </row>
    <row r="32" spans="1:12" s="449" customFormat="1" ht="15" hidden="1" x14ac:dyDescent="0.2">
      <c r="B32" s="650" t="s">
        <v>307</v>
      </c>
      <c r="C32" s="651"/>
      <c r="D32" s="651"/>
      <c r="E32" s="651"/>
      <c r="F32" s="652"/>
      <c r="G32" s="628">
        <v>150</v>
      </c>
      <c r="H32" s="629"/>
    </row>
    <row r="33" spans="2:9" s="449" customFormat="1" ht="17.25" hidden="1" customHeight="1" x14ac:dyDescent="0.2">
      <c r="B33" s="647" t="s">
        <v>308</v>
      </c>
      <c r="C33" s="648"/>
      <c r="D33" s="648"/>
      <c r="E33" s="648"/>
      <c r="F33" s="649"/>
      <c r="G33" s="628">
        <v>20</v>
      </c>
      <c r="H33" s="629"/>
    </row>
    <row r="34" spans="2:9" s="449" customFormat="1" ht="15" hidden="1" x14ac:dyDescent="0.2">
      <c r="B34" s="653" t="s">
        <v>309</v>
      </c>
      <c r="C34" s="654"/>
      <c r="D34" s="654"/>
      <c r="E34" s="654"/>
      <c r="F34" s="655"/>
      <c r="G34" s="628">
        <v>25</v>
      </c>
      <c r="H34" s="629"/>
    </row>
    <row r="35" spans="2:9" s="449" customFormat="1" hidden="1" x14ac:dyDescent="0.2">
      <c r="B35" s="625" t="s">
        <v>310</v>
      </c>
      <c r="C35" s="626"/>
      <c r="D35" s="626"/>
      <c r="E35" s="626"/>
      <c r="F35" s="627"/>
      <c r="G35" s="628">
        <v>30</v>
      </c>
      <c r="H35" s="629"/>
    </row>
    <row r="36" spans="2:9" s="449" customFormat="1" hidden="1" x14ac:dyDescent="0.2">
      <c r="B36" s="625" t="s">
        <v>311</v>
      </c>
      <c r="C36" s="626"/>
      <c r="D36" s="626"/>
      <c r="E36" s="626"/>
      <c r="F36" s="627"/>
      <c r="G36" s="628">
        <v>20</v>
      </c>
      <c r="H36" s="629"/>
    </row>
    <row r="37" spans="2:9" s="449" customFormat="1" hidden="1" x14ac:dyDescent="0.2">
      <c r="B37" s="625" t="s">
        <v>312</v>
      </c>
      <c r="C37" s="626"/>
      <c r="D37" s="626"/>
      <c r="E37" s="626"/>
      <c r="F37" s="627"/>
      <c r="G37" s="628">
        <v>20</v>
      </c>
      <c r="H37" s="629"/>
    </row>
    <row r="38" spans="2:9" s="449" customFormat="1" hidden="1" x14ac:dyDescent="0.2">
      <c r="B38" s="625" t="s">
        <v>313</v>
      </c>
      <c r="C38" s="626"/>
      <c r="D38" s="626"/>
      <c r="E38" s="626"/>
      <c r="F38" s="627"/>
      <c r="G38" s="628">
        <v>50</v>
      </c>
      <c r="H38" s="629"/>
    </row>
    <row r="39" spans="2:9" s="449" customFormat="1" hidden="1" x14ac:dyDescent="0.2">
      <c r="B39" s="625" t="s">
        <v>314</v>
      </c>
      <c r="C39" s="626"/>
      <c r="D39" s="626"/>
      <c r="E39" s="626"/>
      <c r="F39" s="627"/>
      <c r="G39" s="628">
        <v>15</v>
      </c>
      <c r="H39" s="629"/>
    </row>
    <row r="40" spans="2:9" s="449" customFormat="1" ht="15" hidden="1" x14ac:dyDescent="0.25">
      <c r="B40" s="623" t="s">
        <v>46</v>
      </c>
      <c r="C40" s="623"/>
      <c r="D40" s="623"/>
      <c r="E40" s="623"/>
      <c r="F40" s="623"/>
      <c r="G40" s="624">
        <f>SUM(G41:H42)</f>
        <v>5000</v>
      </c>
      <c r="H40" s="624"/>
      <c r="I40" s="447"/>
    </row>
    <row r="41" spans="2:9" s="449" customFormat="1" ht="15" hidden="1" customHeight="1" x14ac:dyDescent="0.2">
      <c r="B41" s="625" t="s">
        <v>254</v>
      </c>
      <c r="C41" s="626"/>
      <c r="D41" s="626"/>
      <c r="E41" s="626"/>
      <c r="F41" s="627"/>
      <c r="G41" s="628">
        <v>3000</v>
      </c>
      <c r="H41" s="629"/>
      <c r="I41" s="447"/>
    </row>
    <row r="42" spans="2:9" s="449" customFormat="1" ht="15" hidden="1" customHeight="1" x14ac:dyDescent="0.2">
      <c r="B42" s="625" t="s">
        <v>255</v>
      </c>
      <c r="C42" s="626"/>
      <c r="D42" s="626"/>
      <c r="E42" s="626"/>
      <c r="F42" s="627"/>
      <c r="G42" s="628">
        <v>2000</v>
      </c>
      <c r="H42" s="629"/>
      <c r="I42" s="447"/>
    </row>
    <row r="43" spans="2:9" s="449" customFormat="1" ht="15" hidden="1" x14ac:dyDescent="0.25">
      <c r="B43" s="623" t="s">
        <v>45</v>
      </c>
      <c r="C43" s="623"/>
      <c r="D43" s="623"/>
      <c r="E43" s="623"/>
      <c r="F43" s="623"/>
      <c r="G43" s="624">
        <f>SUM(G44:H46)</f>
        <v>40339</v>
      </c>
      <c r="H43" s="624"/>
    </row>
    <row r="44" spans="2:9" s="449" customFormat="1" hidden="1" x14ac:dyDescent="0.2">
      <c r="B44" s="634" t="s">
        <v>261</v>
      </c>
      <c r="C44" s="634"/>
      <c r="D44" s="634"/>
      <c r="E44" s="634"/>
      <c r="F44" s="634"/>
      <c r="G44" s="641">
        <v>38959</v>
      </c>
      <c r="H44" s="641"/>
    </row>
    <row r="45" spans="2:9" s="449" customFormat="1" hidden="1" x14ac:dyDescent="0.2">
      <c r="B45" s="634" t="s">
        <v>251</v>
      </c>
      <c r="C45" s="634"/>
      <c r="D45" s="634"/>
      <c r="E45" s="634"/>
      <c r="F45" s="634"/>
      <c r="G45" s="641">
        <v>1300</v>
      </c>
      <c r="H45" s="641"/>
    </row>
    <row r="46" spans="2:9" s="449" customFormat="1" hidden="1" x14ac:dyDescent="0.2">
      <c r="B46" s="634" t="s">
        <v>252</v>
      </c>
      <c r="C46" s="634"/>
      <c r="D46" s="634"/>
      <c r="E46" s="634"/>
      <c r="F46" s="634"/>
      <c r="G46" s="641">
        <v>80</v>
      </c>
      <c r="H46" s="641"/>
    </row>
    <row r="47" spans="2:9" s="449" customFormat="1" ht="15" hidden="1" x14ac:dyDescent="0.25">
      <c r="B47" s="623" t="s">
        <v>54</v>
      </c>
      <c r="C47" s="623"/>
      <c r="D47" s="623"/>
      <c r="E47" s="623"/>
      <c r="F47" s="623"/>
      <c r="G47" s="624">
        <f>SUM(G48:H49)</f>
        <v>67285</v>
      </c>
      <c r="H47" s="624"/>
    </row>
    <row r="48" spans="2:9" s="449" customFormat="1" hidden="1" x14ac:dyDescent="0.2">
      <c r="B48" s="634" t="s">
        <v>98</v>
      </c>
      <c r="C48" s="634"/>
      <c r="D48" s="634"/>
      <c r="E48" s="634"/>
      <c r="F48" s="634"/>
      <c r="G48" s="633">
        <v>27285</v>
      </c>
      <c r="H48" s="633"/>
    </row>
    <row r="49" spans="2:8" s="449" customFormat="1" hidden="1" x14ac:dyDescent="0.2">
      <c r="B49" s="635" t="s">
        <v>382</v>
      </c>
      <c r="C49" s="636"/>
      <c r="D49" s="636"/>
      <c r="E49" s="636"/>
      <c r="F49" s="637"/>
      <c r="G49" s="639">
        <v>40000</v>
      </c>
      <c r="H49" s="640"/>
    </row>
    <row r="50" spans="2:8" s="449" customFormat="1" ht="15" hidden="1" x14ac:dyDescent="0.25">
      <c r="B50" s="638" t="s">
        <v>63</v>
      </c>
      <c r="C50" s="638"/>
      <c r="D50" s="638"/>
      <c r="E50" s="638"/>
      <c r="F50" s="638"/>
      <c r="G50" s="624">
        <f>SUM(G51:H58)</f>
        <v>7165</v>
      </c>
      <c r="H50" s="624"/>
    </row>
    <row r="51" spans="2:8" s="449" customFormat="1" hidden="1" x14ac:dyDescent="0.2">
      <c r="B51" s="634" t="s">
        <v>253</v>
      </c>
      <c r="C51" s="634"/>
      <c r="D51" s="634"/>
      <c r="E51" s="634"/>
      <c r="F51" s="634"/>
      <c r="G51" s="633">
        <v>400</v>
      </c>
      <c r="H51" s="633"/>
    </row>
    <row r="52" spans="2:8" s="449" customFormat="1" hidden="1" x14ac:dyDescent="0.2">
      <c r="B52" s="635" t="s">
        <v>269</v>
      </c>
      <c r="C52" s="636"/>
      <c r="D52" s="636"/>
      <c r="E52" s="636"/>
      <c r="F52" s="637"/>
      <c r="G52" s="633">
        <v>1350</v>
      </c>
      <c r="H52" s="633"/>
    </row>
    <row r="53" spans="2:8" s="449" customFormat="1" hidden="1" x14ac:dyDescent="0.2">
      <c r="B53" s="634" t="s">
        <v>75</v>
      </c>
      <c r="C53" s="634"/>
      <c r="D53" s="634"/>
      <c r="E53" s="634"/>
      <c r="F53" s="634"/>
      <c r="G53" s="633">
        <v>500</v>
      </c>
      <c r="H53" s="633"/>
    </row>
    <row r="54" spans="2:8" s="449" customFormat="1" hidden="1" x14ac:dyDescent="0.2">
      <c r="B54" s="634" t="s">
        <v>270</v>
      </c>
      <c r="C54" s="634"/>
      <c r="D54" s="634"/>
      <c r="E54" s="634"/>
      <c r="F54" s="634"/>
      <c r="G54" s="633">
        <v>900</v>
      </c>
      <c r="H54" s="633"/>
    </row>
    <row r="55" spans="2:8" s="449" customFormat="1" hidden="1" x14ac:dyDescent="0.2">
      <c r="B55" s="634" t="s">
        <v>271</v>
      </c>
      <c r="C55" s="634"/>
      <c r="D55" s="634"/>
      <c r="E55" s="634"/>
      <c r="F55" s="634"/>
      <c r="G55" s="633">
        <v>350</v>
      </c>
      <c r="H55" s="633"/>
    </row>
    <row r="56" spans="2:8" s="449" customFormat="1" ht="28.5" hidden="1" customHeight="1" x14ac:dyDescent="0.2">
      <c r="B56" s="632" t="s">
        <v>272</v>
      </c>
      <c r="C56" s="632"/>
      <c r="D56" s="632"/>
      <c r="E56" s="632"/>
      <c r="F56" s="632"/>
      <c r="G56" s="633">
        <v>640</v>
      </c>
      <c r="H56" s="633"/>
    </row>
    <row r="57" spans="2:8" s="449" customFormat="1" hidden="1" x14ac:dyDescent="0.2">
      <c r="B57" s="634" t="s">
        <v>273</v>
      </c>
      <c r="C57" s="634"/>
      <c r="D57" s="634"/>
      <c r="E57" s="634"/>
      <c r="F57" s="634"/>
      <c r="G57" s="633">
        <v>25</v>
      </c>
      <c r="H57" s="633"/>
    </row>
    <row r="58" spans="2:8" s="449" customFormat="1" hidden="1" x14ac:dyDescent="0.2">
      <c r="B58" s="634" t="s">
        <v>274</v>
      </c>
      <c r="C58" s="634"/>
      <c r="D58" s="634"/>
      <c r="E58" s="634"/>
      <c r="F58" s="634"/>
      <c r="G58" s="633">
        <v>3000</v>
      </c>
      <c r="H58" s="633"/>
    </row>
    <row r="59" spans="2:8" s="449" customFormat="1" ht="15" hidden="1" x14ac:dyDescent="0.25">
      <c r="B59" s="623" t="s">
        <v>77</v>
      </c>
      <c r="C59" s="623"/>
      <c r="D59" s="623"/>
      <c r="E59" s="623"/>
      <c r="F59" s="623"/>
      <c r="G59" s="624">
        <f>SUM(G50,G47,G43,G40,G29,G27)</f>
        <v>128084</v>
      </c>
      <c r="H59" s="624"/>
    </row>
    <row r="60" spans="2:8" s="449" customFormat="1" ht="15" hidden="1" x14ac:dyDescent="0.25">
      <c r="B60" s="520"/>
      <c r="C60" s="521"/>
      <c r="D60" s="447"/>
      <c r="E60" s="522"/>
      <c r="F60" s="522"/>
      <c r="G60" s="523"/>
      <c r="H60" s="524"/>
    </row>
    <row r="61" spans="2:8" s="449" customFormat="1" ht="15" hidden="1" x14ac:dyDescent="0.25">
      <c r="B61" s="520"/>
      <c r="C61" s="521"/>
      <c r="D61" s="447"/>
      <c r="E61" s="522"/>
      <c r="F61" s="522"/>
      <c r="G61" s="523"/>
      <c r="H61" s="524"/>
    </row>
    <row r="62" spans="2:8" s="449" customFormat="1" ht="15" x14ac:dyDescent="0.25">
      <c r="B62" s="520"/>
      <c r="C62" s="521"/>
      <c r="D62" s="447"/>
      <c r="E62" s="522"/>
      <c r="F62" s="522"/>
      <c r="G62" s="523"/>
      <c r="H62" s="524"/>
    </row>
    <row r="63" spans="2:8" s="449" customFormat="1" ht="15" x14ac:dyDescent="0.25">
      <c r="B63" s="448"/>
      <c r="C63" s="480"/>
      <c r="E63" s="450"/>
      <c r="F63" s="450"/>
      <c r="G63" s="481"/>
      <c r="H63" s="482"/>
    </row>
    <row r="64" spans="2:8" s="449" customFormat="1" ht="15" x14ac:dyDescent="0.25">
      <c r="B64" s="448"/>
      <c r="C64" s="480"/>
      <c r="E64" s="450"/>
      <c r="F64" s="450"/>
      <c r="G64" s="481"/>
      <c r="H64" s="482"/>
    </row>
    <row r="65" spans="2:8" s="449" customFormat="1" ht="15" x14ac:dyDescent="0.25">
      <c r="B65" s="448"/>
      <c r="C65" s="480"/>
      <c r="E65" s="450"/>
      <c r="F65" s="450"/>
      <c r="G65" s="481"/>
      <c r="H65" s="482"/>
    </row>
    <row r="66" spans="2:8" s="449" customFormat="1" ht="15" x14ac:dyDescent="0.25">
      <c r="B66" s="448"/>
      <c r="C66" s="480"/>
      <c r="E66" s="450"/>
      <c r="F66" s="450"/>
      <c r="G66" s="481"/>
      <c r="H66" s="482"/>
    </row>
    <row r="67" spans="2:8" s="449" customFormat="1" ht="15" x14ac:dyDescent="0.25">
      <c r="B67" s="448"/>
      <c r="C67" s="480"/>
      <c r="E67" s="450"/>
      <c r="F67" s="450"/>
      <c r="G67" s="481"/>
      <c r="H67" s="482"/>
    </row>
    <row r="68" spans="2:8" s="449" customFormat="1" ht="15" x14ac:dyDescent="0.25">
      <c r="B68" s="448"/>
      <c r="C68" s="480"/>
      <c r="E68" s="450"/>
      <c r="F68" s="450"/>
      <c r="G68" s="481"/>
      <c r="H68" s="482"/>
    </row>
    <row r="69" spans="2:8" s="449" customFormat="1" ht="15" x14ac:dyDescent="0.25">
      <c r="B69" s="448"/>
      <c r="C69" s="480"/>
      <c r="E69" s="450"/>
      <c r="F69" s="450"/>
      <c r="G69" s="481"/>
      <c r="H69" s="482"/>
    </row>
    <row r="70" spans="2:8" s="449" customFormat="1" ht="15" x14ac:dyDescent="0.25">
      <c r="B70" s="448"/>
      <c r="C70" s="480"/>
      <c r="E70" s="450"/>
      <c r="F70" s="450"/>
      <c r="G70" s="481"/>
      <c r="H70" s="482"/>
    </row>
    <row r="71" spans="2:8" s="449" customFormat="1" ht="15" x14ac:dyDescent="0.25">
      <c r="B71" s="448"/>
      <c r="C71" s="480"/>
      <c r="E71" s="450"/>
      <c r="F71" s="450"/>
      <c r="G71" s="481"/>
      <c r="H71" s="482"/>
    </row>
    <row r="72" spans="2:8" s="449" customFormat="1" ht="15" x14ac:dyDescent="0.25">
      <c r="B72" s="448"/>
      <c r="C72" s="480"/>
      <c r="E72" s="450"/>
      <c r="F72" s="450"/>
      <c r="G72" s="481"/>
      <c r="H72" s="482"/>
    </row>
    <row r="73" spans="2:8" s="449" customFormat="1" ht="15" x14ac:dyDescent="0.25">
      <c r="B73" s="448"/>
      <c r="C73" s="480"/>
      <c r="E73" s="450"/>
      <c r="F73" s="450"/>
      <c r="G73" s="481"/>
      <c r="H73" s="482"/>
    </row>
    <row r="74" spans="2:8" s="449" customFormat="1" ht="15" x14ac:dyDescent="0.25">
      <c r="B74" s="448"/>
      <c r="C74" s="480"/>
      <c r="E74" s="450"/>
      <c r="F74" s="450"/>
      <c r="G74" s="481"/>
      <c r="H74" s="482"/>
    </row>
    <row r="75" spans="2:8" s="449" customFormat="1" ht="15" x14ac:dyDescent="0.25">
      <c r="B75" s="448"/>
      <c r="C75" s="480"/>
      <c r="E75" s="450"/>
      <c r="F75" s="450"/>
      <c r="G75" s="481"/>
      <c r="H75" s="482"/>
    </row>
    <row r="76" spans="2:8" s="449" customFormat="1" ht="15" x14ac:dyDescent="0.25">
      <c r="B76" s="448"/>
      <c r="C76" s="480"/>
      <c r="E76" s="450"/>
      <c r="F76" s="450"/>
      <c r="G76" s="481"/>
      <c r="H76" s="482"/>
    </row>
    <row r="77" spans="2:8" s="449" customFormat="1" ht="15" x14ac:dyDescent="0.25">
      <c r="B77" s="448"/>
      <c r="C77" s="480"/>
      <c r="E77" s="450"/>
      <c r="F77" s="450"/>
      <c r="G77" s="481"/>
      <c r="H77" s="482"/>
    </row>
    <row r="78" spans="2:8" s="449" customFormat="1" ht="15" x14ac:dyDescent="0.25">
      <c r="B78" s="448"/>
      <c r="C78" s="480"/>
      <c r="E78" s="450"/>
      <c r="F78" s="450"/>
      <c r="G78" s="481"/>
      <c r="H78" s="482"/>
    </row>
    <row r="79" spans="2:8" s="449" customFormat="1" ht="15" x14ac:dyDescent="0.25">
      <c r="B79" s="448"/>
      <c r="C79" s="480"/>
      <c r="E79" s="450"/>
      <c r="F79" s="450"/>
      <c r="G79" s="481"/>
      <c r="H79" s="482"/>
    </row>
    <row r="80" spans="2:8" s="449" customFormat="1" ht="15" x14ac:dyDescent="0.25">
      <c r="B80" s="448"/>
      <c r="C80" s="480"/>
      <c r="E80" s="450"/>
      <c r="F80" s="450"/>
      <c r="G80" s="481"/>
      <c r="H80" s="482"/>
    </row>
    <row r="81" spans="2:8" s="449" customFormat="1" ht="15" x14ac:dyDescent="0.25">
      <c r="B81" s="448"/>
      <c r="C81" s="480"/>
      <c r="E81" s="450"/>
      <c r="F81" s="450"/>
      <c r="G81" s="481"/>
      <c r="H81" s="482"/>
    </row>
    <row r="82" spans="2:8" s="449" customFormat="1" ht="15" x14ac:dyDescent="0.25">
      <c r="B82" s="448"/>
      <c r="C82" s="480"/>
      <c r="E82" s="450"/>
      <c r="F82" s="450"/>
      <c r="G82" s="481"/>
      <c r="H82" s="482"/>
    </row>
    <row r="83" spans="2:8" s="449" customFormat="1" ht="15" x14ac:dyDescent="0.25">
      <c r="B83" s="448"/>
      <c r="C83" s="480"/>
      <c r="E83" s="450"/>
      <c r="F83" s="450"/>
      <c r="G83" s="481"/>
      <c r="H83" s="482"/>
    </row>
    <row r="84" spans="2:8" s="449" customFormat="1" ht="15" x14ac:dyDescent="0.25">
      <c r="B84" s="448"/>
      <c r="C84" s="480"/>
      <c r="E84" s="450"/>
      <c r="F84" s="450"/>
      <c r="G84" s="481"/>
      <c r="H84" s="482"/>
    </row>
    <row r="85" spans="2:8" s="449" customFormat="1" ht="15" x14ac:dyDescent="0.25">
      <c r="B85" s="448"/>
      <c r="C85" s="480"/>
      <c r="E85" s="450"/>
      <c r="F85" s="450"/>
      <c r="G85" s="481"/>
      <c r="H85" s="482"/>
    </row>
    <row r="86" spans="2:8" s="449" customFormat="1" ht="15" x14ac:dyDescent="0.25">
      <c r="B86" s="448"/>
      <c r="C86" s="480"/>
      <c r="E86" s="450"/>
      <c r="F86" s="450"/>
      <c r="G86" s="481"/>
      <c r="H86" s="482"/>
    </row>
    <row r="87" spans="2:8" s="449" customFormat="1" ht="15" x14ac:dyDescent="0.25">
      <c r="B87" s="448"/>
      <c r="C87" s="480"/>
      <c r="E87" s="450"/>
      <c r="F87" s="450"/>
      <c r="G87" s="481"/>
      <c r="H87" s="482"/>
    </row>
    <row r="88" spans="2:8" s="449" customFormat="1" ht="15" x14ac:dyDescent="0.25">
      <c r="B88" s="448"/>
      <c r="C88" s="480"/>
      <c r="E88" s="450"/>
      <c r="F88" s="450"/>
      <c r="G88" s="481"/>
      <c r="H88" s="482"/>
    </row>
    <row r="89" spans="2:8" s="449" customFormat="1" ht="15" x14ac:dyDescent="0.25">
      <c r="B89" s="448"/>
      <c r="C89" s="480"/>
      <c r="E89" s="450"/>
      <c r="F89" s="450"/>
      <c r="G89" s="481"/>
      <c r="H89" s="482"/>
    </row>
    <row r="90" spans="2:8" s="449" customFormat="1" ht="15" x14ac:dyDescent="0.25">
      <c r="B90" s="448"/>
      <c r="C90" s="480"/>
      <c r="E90" s="450"/>
      <c r="F90" s="450"/>
      <c r="G90" s="481"/>
      <c r="H90" s="482"/>
    </row>
    <row r="92" spans="2:8" x14ac:dyDescent="0.2">
      <c r="D92" s="483" t="s">
        <v>131</v>
      </c>
      <c r="E92" s="484">
        <f>SUM(E12)</f>
        <v>88777</v>
      </c>
      <c r="F92" s="484">
        <f>SUM(F10)</f>
        <v>112049</v>
      </c>
      <c r="G92" s="484">
        <f>SUM(G9)</f>
        <v>128084</v>
      </c>
    </row>
    <row r="93" spans="2:8" x14ac:dyDescent="0.2">
      <c r="D93" s="483" t="s">
        <v>132</v>
      </c>
      <c r="E93" s="484">
        <f>SUM(E11)</f>
        <v>0</v>
      </c>
      <c r="F93" s="484">
        <f t="shared" ref="F93:G93" si="0">SUM(F11)</f>
        <v>0</v>
      </c>
      <c r="G93" s="484">
        <f t="shared" si="0"/>
        <v>0</v>
      </c>
    </row>
    <row r="94" spans="2:8" ht="15" x14ac:dyDescent="0.25">
      <c r="D94" s="485" t="s">
        <v>77</v>
      </c>
      <c r="E94" s="486">
        <f>SUM(E92:E93)</f>
        <v>88777</v>
      </c>
      <c r="F94" s="486">
        <f>SUM(F92:F93)</f>
        <v>112049</v>
      </c>
      <c r="G94" s="486">
        <f>SUM(G92:G93)</f>
        <v>128084</v>
      </c>
    </row>
  </sheetData>
  <mergeCells count="79">
    <mergeCell ref="B32:F32"/>
    <mergeCell ref="B34:F34"/>
    <mergeCell ref="B35:F35"/>
    <mergeCell ref="B36:F36"/>
    <mergeCell ref="B37:F37"/>
    <mergeCell ref="G37:H37"/>
    <mergeCell ref="G38:H38"/>
    <mergeCell ref="G39:H39"/>
    <mergeCell ref="B33:F33"/>
    <mergeCell ref="B38:F38"/>
    <mergeCell ref="B39:F39"/>
    <mergeCell ref="G32:H32"/>
    <mergeCell ref="G33:H33"/>
    <mergeCell ref="G34:H34"/>
    <mergeCell ref="G35:H35"/>
    <mergeCell ref="G36:H36"/>
    <mergeCell ref="B29:F29"/>
    <mergeCell ref="G29:H29"/>
    <mergeCell ref="B30:F30"/>
    <mergeCell ref="G30:H30"/>
    <mergeCell ref="B31:F31"/>
    <mergeCell ref="G31:H31"/>
    <mergeCell ref="G1:H1"/>
    <mergeCell ref="G22:H22"/>
    <mergeCell ref="B12:D12"/>
    <mergeCell ref="G19:H19"/>
    <mergeCell ref="G16:H16"/>
    <mergeCell ref="G15:H15"/>
    <mergeCell ref="G18:H18"/>
    <mergeCell ref="F10:F11"/>
    <mergeCell ref="B43:F43"/>
    <mergeCell ref="G43:H43"/>
    <mergeCell ref="B45:F45"/>
    <mergeCell ref="G45:H45"/>
    <mergeCell ref="B46:F46"/>
    <mergeCell ref="G46:H46"/>
    <mergeCell ref="B44:F44"/>
    <mergeCell ref="G44:H44"/>
    <mergeCell ref="B47:F47"/>
    <mergeCell ref="G47:H47"/>
    <mergeCell ref="B48:F48"/>
    <mergeCell ref="G48:H48"/>
    <mergeCell ref="B50:F50"/>
    <mergeCell ref="G50:H50"/>
    <mergeCell ref="B49:F49"/>
    <mergeCell ref="G49:H49"/>
    <mergeCell ref="B54:F54"/>
    <mergeCell ref="G54:H54"/>
    <mergeCell ref="B55:F55"/>
    <mergeCell ref="G55:H55"/>
    <mergeCell ref="B40:F40"/>
    <mergeCell ref="G40:H40"/>
    <mergeCell ref="B41:F41"/>
    <mergeCell ref="G41:H41"/>
    <mergeCell ref="B42:F42"/>
    <mergeCell ref="G42:H42"/>
    <mergeCell ref="B51:F51"/>
    <mergeCell ref="G51:H51"/>
    <mergeCell ref="B53:F53"/>
    <mergeCell ref="G53:H53"/>
    <mergeCell ref="B52:F52"/>
    <mergeCell ref="G52:H52"/>
    <mergeCell ref="B56:F56"/>
    <mergeCell ref="G56:H56"/>
    <mergeCell ref="B57:F57"/>
    <mergeCell ref="G57:H57"/>
    <mergeCell ref="B59:F59"/>
    <mergeCell ref="G59:H59"/>
    <mergeCell ref="B58:F58"/>
    <mergeCell ref="G58:H58"/>
    <mergeCell ref="B27:F27"/>
    <mergeCell ref="G27:H27"/>
    <mergeCell ref="B28:F28"/>
    <mergeCell ref="G28:H28"/>
    <mergeCell ref="G20:H20"/>
    <mergeCell ref="G21:H21"/>
    <mergeCell ref="G23:H23"/>
    <mergeCell ref="G24:H24"/>
    <mergeCell ref="G25:H25"/>
  </mergeCells>
  <pageMargins left="0.70866141732283472" right="0.70866141732283472" top="0.78740157480314965" bottom="0.78740157480314965" header="0.31496062992125984" footer="0.31496062992125984"/>
  <pageSetup paperSize="9" scale="68" firstPageNumber="85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view="pageBreakPreview" zoomScaleNormal="100" zoomScaleSheetLayoutView="100" workbookViewId="0">
      <selection sqref="A1:XFD1048576"/>
    </sheetView>
  </sheetViews>
  <sheetFormatPr defaultColWidth="9.140625" defaultRowHeight="14.25" x14ac:dyDescent="0.2"/>
  <cols>
    <col min="1" max="1" width="67.85546875" style="27" customWidth="1"/>
    <col min="2" max="2" width="22.28515625" style="126" customWidth="1"/>
    <col min="3" max="3" width="9.140625" style="27"/>
    <col min="4" max="4" width="13.28515625" style="27" bestFit="1" customWidth="1"/>
    <col min="5" max="16384" width="9.140625" style="27"/>
  </cols>
  <sheetData>
    <row r="1" spans="1:5" s="29" customFormat="1" ht="15.75" x14ac:dyDescent="0.25">
      <c r="A1" s="129" t="s">
        <v>78</v>
      </c>
      <c r="B1" s="12"/>
    </row>
    <row r="4" spans="1:5" x14ac:dyDescent="0.2">
      <c r="A4" s="97" t="s">
        <v>61</v>
      </c>
      <c r="B4" s="155">
        <f>SUM(B5:B13)</f>
        <v>81040</v>
      </c>
      <c r="C4" s="119"/>
      <c r="E4" s="127"/>
    </row>
    <row r="5" spans="1:5" ht="17.25" customHeight="1" x14ac:dyDescent="0.2">
      <c r="A5" s="152" t="s">
        <v>41</v>
      </c>
      <c r="B5" s="153">
        <f>SUM(B15)</f>
        <v>0</v>
      </c>
      <c r="C5" s="119"/>
      <c r="E5" s="128"/>
    </row>
    <row r="6" spans="1:5" s="29" customFormat="1" x14ac:dyDescent="0.2">
      <c r="A6" s="152" t="s">
        <v>36</v>
      </c>
      <c r="B6" s="153">
        <f>SUM(B17)</f>
        <v>3000</v>
      </c>
      <c r="C6" s="73"/>
      <c r="E6" s="153"/>
    </row>
    <row r="7" spans="1:5" s="29" customFormat="1" x14ac:dyDescent="0.2">
      <c r="A7" s="152" t="s">
        <v>44</v>
      </c>
      <c r="B7" s="153">
        <f>SUM(B19)</f>
        <v>19340</v>
      </c>
      <c r="C7" s="73"/>
      <c r="E7" s="153"/>
    </row>
    <row r="8" spans="1:5" s="29" customFormat="1" x14ac:dyDescent="0.2">
      <c r="A8" s="152" t="s">
        <v>53</v>
      </c>
      <c r="B8" s="153">
        <f>SUM(B25)</f>
        <v>2350</v>
      </c>
      <c r="C8" s="73"/>
      <c r="E8" s="153"/>
    </row>
    <row r="9" spans="1:5" s="29" customFormat="1" x14ac:dyDescent="0.2">
      <c r="A9" s="152" t="s">
        <v>46</v>
      </c>
      <c r="B9" s="153">
        <f>SUM(B35)</f>
        <v>2000</v>
      </c>
      <c r="C9" s="73"/>
      <c r="E9" s="153"/>
    </row>
    <row r="10" spans="1:5" s="29" customFormat="1" x14ac:dyDescent="0.2">
      <c r="A10" s="152" t="s">
        <v>45</v>
      </c>
      <c r="B10" s="153">
        <f>SUM(B39)</f>
        <v>1050</v>
      </c>
      <c r="C10" s="73"/>
      <c r="E10" s="153"/>
    </row>
    <row r="11" spans="1:5" x14ac:dyDescent="0.2">
      <c r="A11" s="152" t="s">
        <v>54</v>
      </c>
      <c r="B11" s="153">
        <f>SUM(B42)</f>
        <v>45785</v>
      </c>
      <c r="C11" s="73"/>
      <c r="D11" s="29"/>
      <c r="E11" s="128"/>
    </row>
    <row r="12" spans="1:5" s="29" customFormat="1" x14ac:dyDescent="0.2">
      <c r="A12" s="152" t="s">
        <v>62</v>
      </c>
      <c r="B12" s="153">
        <f>SUM(B47)</f>
        <v>1200</v>
      </c>
      <c r="C12" s="73"/>
      <c r="E12" s="153"/>
    </row>
    <row r="13" spans="1:5" s="29" customFormat="1" x14ac:dyDescent="0.2">
      <c r="A13" s="152" t="s">
        <v>63</v>
      </c>
      <c r="B13" s="153">
        <f>SUM(B49)</f>
        <v>6315</v>
      </c>
      <c r="C13" s="73"/>
      <c r="E13" s="153"/>
    </row>
    <row r="15" spans="1:5" ht="15" x14ac:dyDescent="0.25">
      <c r="A15" s="121" t="s">
        <v>41</v>
      </c>
      <c r="B15" s="122">
        <f>SUM(B16)</f>
        <v>0</v>
      </c>
    </row>
    <row r="16" spans="1:5" x14ac:dyDescent="0.2">
      <c r="A16" s="154" t="s">
        <v>64</v>
      </c>
      <c r="B16" s="124"/>
    </row>
    <row r="17" spans="1:2" s="29" customFormat="1" ht="15" x14ac:dyDescent="0.25">
      <c r="A17" s="121" t="s">
        <v>36</v>
      </c>
      <c r="B17" s="122">
        <f>SUM(B18:B18)</f>
        <v>3000</v>
      </c>
    </row>
    <row r="18" spans="1:2" s="29" customFormat="1" x14ac:dyDescent="0.2">
      <c r="A18" s="149" t="s">
        <v>65</v>
      </c>
      <c r="B18" s="124">
        <v>3000</v>
      </c>
    </row>
    <row r="19" spans="1:2" ht="15" x14ac:dyDescent="0.25">
      <c r="A19" s="121" t="s">
        <v>44</v>
      </c>
      <c r="B19" s="122">
        <f>SUM(B20:B24)</f>
        <v>19340</v>
      </c>
    </row>
    <row r="20" spans="1:2" x14ac:dyDescent="0.2">
      <c r="A20" s="149" t="s">
        <v>94</v>
      </c>
      <c r="B20" s="124">
        <v>200</v>
      </c>
    </row>
    <row r="21" spans="1:2" x14ac:dyDescent="0.2">
      <c r="A21" s="149" t="s">
        <v>95</v>
      </c>
      <c r="B21" s="124">
        <v>8890</v>
      </c>
    </row>
    <row r="22" spans="1:2" x14ac:dyDescent="0.2">
      <c r="A22" s="149" t="s">
        <v>96</v>
      </c>
      <c r="B22" s="124">
        <v>5000</v>
      </c>
    </row>
    <row r="23" spans="1:2" ht="25.5" x14ac:dyDescent="0.2">
      <c r="A23" s="151" t="s">
        <v>97</v>
      </c>
      <c r="B23" s="124">
        <v>250</v>
      </c>
    </row>
    <row r="24" spans="1:2" x14ac:dyDescent="0.2">
      <c r="A24" s="151" t="s">
        <v>105</v>
      </c>
      <c r="B24" s="124">
        <v>5000</v>
      </c>
    </row>
    <row r="25" spans="1:2" ht="15" x14ac:dyDescent="0.25">
      <c r="A25" s="121" t="s">
        <v>53</v>
      </c>
      <c r="B25" s="122">
        <f>SUM(B26:B34)</f>
        <v>2350</v>
      </c>
    </row>
    <row r="26" spans="1:2" x14ac:dyDescent="0.2">
      <c r="A26" s="123" t="s">
        <v>89</v>
      </c>
      <c r="B26" s="124">
        <v>400</v>
      </c>
    </row>
    <row r="27" spans="1:2" x14ac:dyDescent="0.2">
      <c r="A27" s="123" t="s">
        <v>66</v>
      </c>
      <c r="B27" s="124">
        <v>80</v>
      </c>
    </row>
    <row r="28" spans="1:2" x14ac:dyDescent="0.2">
      <c r="A28" s="123" t="s">
        <v>67</v>
      </c>
      <c r="B28" s="124">
        <v>800</v>
      </c>
    </row>
    <row r="29" spans="1:2" x14ac:dyDescent="0.2">
      <c r="A29" s="123" t="s">
        <v>68</v>
      </c>
      <c r="B29" s="124">
        <v>150</v>
      </c>
    </row>
    <row r="30" spans="1:2" x14ac:dyDescent="0.2">
      <c r="A30" s="123" t="s">
        <v>90</v>
      </c>
      <c r="B30" s="124">
        <v>20</v>
      </c>
    </row>
    <row r="31" spans="1:2" x14ac:dyDescent="0.2">
      <c r="A31" s="123" t="s">
        <v>69</v>
      </c>
      <c r="B31" s="124">
        <v>450</v>
      </c>
    </row>
    <row r="32" spans="1:2" x14ac:dyDescent="0.2">
      <c r="A32" s="123" t="s">
        <v>91</v>
      </c>
      <c r="B32" s="124">
        <v>25</v>
      </c>
    </row>
    <row r="33" spans="1:4" x14ac:dyDescent="0.2">
      <c r="A33" s="123" t="s">
        <v>92</v>
      </c>
      <c r="B33" s="124">
        <v>25</v>
      </c>
    </row>
    <row r="34" spans="1:4" ht="25.5" x14ac:dyDescent="0.2">
      <c r="A34" s="125" t="s">
        <v>70</v>
      </c>
      <c r="B34" s="124">
        <v>400</v>
      </c>
    </row>
    <row r="35" spans="1:4" ht="15" x14ac:dyDescent="0.25">
      <c r="A35" s="121" t="s">
        <v>46</v>
      </c>
      <c r="B35" s="122">
        <f>SUM(B36:B38)</f>
        <v>2000</v>
      </c>
    </row>
    <row r="36" spans="1:4" x14ac:dyDescent="0.2">
      <c r="A36" s="123" t="s">
        <v>71</v>
      </c>
      <c r="B36" s="124">
        <v>500</v>
      </c>
      <c r="D36" s="126"/>
    </row>
    <row r="37" spans="1:4" ht="25.5" x14ac:dyDescent="0.2">
      <c r="A37" s="125" t="s">
        <v>72</v>
      </c>
      <c r="B37" s="124">
        <v>400</v>
      </c>
      <c r="D37" s="126"/>
    </row>
    <row r="38" spans="1:4" x14ac:dyDescent="0.2">
      <c r="A38" s="123" t="s">
        <v>73</v>
      </c>
      <c r="B38" s="124">
        <v>1100</v>
      </c>
      <c r="D38" s="126"/>
    </row>
    <row r="39" spans="1:4" ht="15" x14ac:dyDescent="0.25">
      <c r="A39" s="121" t="s">
        <v>45</v>
      </c>
      <c r="B39" s="122">
        <f>SUM(B40:B41)</f>
        <v>1050</v>
      </c>
    </row>
    <row r="40" spans="1:4" x14ac:dyDescent="0.2">
      <c r="A40" s="123" t="s">
        <v>74</v>
      </c>
      <c r="B40" s="124">
        <v>1000</v>
      </c>
    </row>
    <row r="41" spans="1:4" x14ac:dyDescent="0.2">
      <c r="A41" s="123" t="s">
        <v>84</v>
      </c>
      <c r="B41" s="124">
        <v>50</v>
      </c>
    </row>
    <row r="42" spans="1:4" ht="15" x14ac:dyDescent="0.25">
      <c r="A42" s="121" t="s">
        <v>54</v>
      </c>
      <c r="B42" s="122">
        <f>SUM(B43:B46)</f>
        <v>45785</v>
      </c>
    </row>
    <row r="43" spans="1:4" x14ac:dyDescent="0.2">
      <c r="A43" s="125" t="s">
        <v>102</v>
      </c>
      <c r="B43" s="148">
        <v>10000</v>
      </c>
      <c r="D43" s="126"/>
    </row>
    <row r="44" spans="1:4" x14ac:dyDescent="0.2">
      <c r="A44" s="125" t="s">
        <v>103</v>
      </c>
      <c r="B44" s="148">
        <v>7500</v>
      </c>
      <c r="D44" s="126"/>
    </row>
    <row r="45" spans="1:4" x14ac:dyDescent="0.2">
      <c r="A45" s="125" t="s">
        <v>104</v>
      </c>
      <c r="B45" s="148">
        <v>1000</v>
      </c>
      <c r="D45" s="126"/>
    </row>
    <row r="46" spans="1:4" x14ac:dyDescent="0.2">
      <c r="A46" s="123" t="s">
        <v>98</v>
      </c>
      <c r="B46" s="148">
        <v>27285</v>
      </c>
    </row>
    <row r="47" spans="1:4" ht="15" x14ac:dyDescent="0.25">
      <c r="A47" s="121" t="s">
        <v>55</v>
      </c>
      <c r="B47" s="122">
        <f>SUM(B48:B48)</f>
        <v>1200</v>
      </c>
    </row>
    <row r="48" spans="1:4" x14ac:dyDescent="0.2">
      <c r="A48" s="147" t="s">
        <v>85</v>
      </c>
      <c r="B48" s="148">
        <v>1200</v>
      </c>
    </row>
    <row r="49" spans="1:3" s="29" customFormat="1" ht="15" x14ac:dyDescent="0.25">
      <c r="A49" s="121" t="s">
        <v>63</v>
      </c>
      <c r="B49" s="122">
        <f>SUM(B50:B58)</f>
        <v>6315</v>
      </c>
    </row>
    <row r="50" spans="1:3" x14ac:dyDescent="0.2">
      <c r="A50" s="123" t="s">
        <v>79</v>
      </c>
      <c r="B50" s="124">
        <v>400</v>
      </c>
    </row>
    <row r="51" spans="1:3" x14ac:dyDescent="0.2">
      <c r="A51" s="123" t="s">
        <v>75</v>
      </c>
      <c r="B51" s="124">
        <v>500</v>
      </c>
    </row>
    <row r="52" spans="1:3" ht="25.5" x14ac:dyDescent="0.2">
      <c r="A52" s="125" t="s">
        <v>80</v>
      </c>
      <c r="B52" s="124">
        <v>800</v>
      </c>
    </row>
    <row r="53" spans="1:3" ht="25.5" x14ac:dyDescent="0.2">
      <c r="A53" s="125" t="s">
        <v>81</v>
      </c>
      <c r="B53" s="124">
        <v>200</v>
      </c>
    </row>
    <row r="54" spans="1:3" ht="25.5" x14ac:dyDescent="0.2">
      <c r="A54" s="125" t="s">
        <v>82</v>
      </c>
      <c r="B54" s="124">
        <v>400</v>
      </c>
    </row>
    <row r="55" spans="1:3" x14ac:dyDescent="0.2">
      <c r="A55" s="123" t="s">
        <v>76</v>
      </c>
      <c r="B55" s="124">
        <v>350</v>
      </c>
    </row>
    <row r="56" spans="1:3" ht="25.5" x14ac:dyDescent="0.2">
      <c r="A56" s="125" t="s">
        <v>86</v>
      </c>
      <c r="B56" s="124">
        <v>640</v>
      </c>
    </row>
    <row r="57" spans="1:3" x14ac:dyDescent="0.2">
      <c r="A57" s="125" t="s">
        <v>87</v>
      </c>
      <c r="B57" s="124">
        <v>25</v>
      </c>
    </row>
    <row r="58" spans="1:3" ht="38.25" x14ac:dyDescent="0.2">
      <c r="A58" s="151" t="s">
        <v>83</v>
      </c>
      <c r="B58" s="148">
        <v>3000</v>
      </c>
    </row>
    <row r="59" spans="1:3" ht="24" customHeight="1" x14ac:dyDescent="0.25">
      <c r="A59" s="156" t="s">
        <v>77</v>
      </c>
      <c r="B59" s="122">
        <f>SUM(B15,B17,B19,B25,B35,B39,B42,B47,B49)</f>
        <v>81040</v>
      </c>
      <c r="C59" s="29"/>
    </row>
    <row r="60" spans="1:3" x14ac:dyDescent="0.2">
      <c r="A60" s="29"/>
      <c r="B60" s="12"/>
      <c r="C60" s="29"/>
    </row>
  </sheetData>
  <pageMargins left="0.70866141732283472" right="0.70866141732283472" top="0.78740157480314965" bottom="0.78740157480314965" header="0.31496062992125984" footer="0.31496062992125984"/>
  <pageSetup paperSize="9" scale="96" firstPageNumber="75" orientation="portrait" useFirstPageNumber="1" r:id="rId1"/>
  <headerFooter>
    <oddFooter>&amp;L&amp;"-,Kurzíva"Rada Olomouckého kraje 26-11-2018
16.7. - Rozpočet Olomouckého kraje 2019 - návrh rozpočtu
Příloha č. 3b): dotační tituly&amp;R&amp;"-,Kurzíva"Strana &amp;P (Celkem 185)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59"/>
  <sheetViews>
    <sheetView showGridLines="0" view="pageBreakPreview" zoomScaleNormal="100" zoomScaleSheetLayoutView="100" workbookViewId="0">
      <selection activeCell="D61" sqref="D61"/>
    </sheetView>
  </sheetViews>
  <sheetFormatPr defaultColWidth="9.140625" defaultRowHeight="14.25" x14ac:dyDescent="0.2"/>
  <cols>
    <col min="1" max="1" width="4.85546875" style="227" customWidth="1"/>
    <col min="2" max="2" width="8.5703125" style="96" customWidth="1"/>
    <col min="3" max="3" width="9.140625" style="96"/>
    <col min="4" max="4" width="54.42578125" style="29" customWidth="1"/>
    <col min="5" max="7" width="14.140625" style="73" customWidth="1"/>
    <col min="8" max="8" width="9.140625" style="29" customWidth="1"/>
    <col min="9" max="10" width="9.140625" style="144"/>
    <col min="11" max="11" width="9.140625" style="406"/>
    <col min="12" max="12" width="9.140625" style="326"/>
    <col min="13" max="14" width="9.140625" style="227"/>
    <col min="15" max="16384" width="9.140625" style="29"/>
  </cols>
  <sheetData>
    <row r="1" spans="1:14" ht="27.75" customHeight="1" x14ac:dyDescent="0.35">
      <c r="B1" s="562" t="s">
        <v>33</v>
      </c>
      <c r="C1" s="563"/>
      <c r="D1" s="563"/>
      <c r="E1" s="563"/>
      <c r="F1" s="563"/>
      <c r="G1" s="564" t="s">
        <v>34</v>
      </c>
      <c r="H1" s="564"/>
    </row>
    <row r="2" spans="1:14" x14ac:dyDescent="0.2">
      <c r="B2" s="75"/>
      <c r="C2" s="75"/>
      <c r="D2" s="52"/>
      <c r="E2" s="63"/>
      <c r="F2" s="63"/>
      <c r="G2" s="63"/>
      <c r="H2" s="52"/>
    </row>
    <row r="3" spans="1:14" x14ac:dyDescent="0.2">
      <c r="B3" s="76" t="s">
        <v>2</v>
      </c>
      <c r="C3" s="76" t="s">
        <v>35</v>
      </c>
      <c r="D3" s="52"/>
      <c r="E3" s="63"/>
      <c r="F3" s="63"/>
      <c r="G3" s="63"/>
      <c r="H3" s="52"/>
    </row>
    <row r="4" spans="1:14" x14ac:dyDescent="0.2">
      <c r="B4" s="75"/>
      <c r="C4" s="76" t="s">
        <v>3</v>
      </c>
      <c r="D4" s="52"/>
      <c r="E4" s="63"/>
      <c r="F4" s="63"/>
      <c r="G4" s="63"/>
      <c r="H4" s="52"/>
    </row>
    <row r="5" spans="1:14" s="67" customFormat="1" ht="13.5" thickBot="1" x14ac:dyDescent="0.25">
      <c r="A5" s="227"/>
      <c r="B5" s="77"/>
      <c r="C5" s="77"/>
      <c r="D5" s="53"/>
      <c r="E5" s="78"/>
      <c r="F5" s="78"/>
      <c r="G5" s="78"/>
      <c r="H5" s="434" t="s">
        <v>4</v>
      </c>
      <c r="I5" s="144"/>
      <c r="J5" s="144"/>
      <c r="K5" s="406"/>
      <c r="L5" s="326"/>
      <c r="M5" s="227"/>
      <c r="N5" s="227"/>
    </row>
    <row r="6" spans="1:14" s="67" customFormat="1" ht="39" customHeight="1" thickTop="1" thickBot="1" x14ac:dyDescent="0.25">
      <c r="A6" s="227"/>
      <c r="B6" s="79" t="s">
        <v>5</v>
      </c>
      <c r="C6" s="80" t="s">
        <v>6</v>
      </c>
      <c r="D6" s="81" t="s">
        <v>7</v>
      </c>
      <c r="E6" s="64" t="s">
        <v>246</v>
      </c>
      <c r="F6" s="64" t="s">
        <v>247</v>
      </c>
      <c r="G6" s="64" t="s">
        <v>248</v>
      </c>
      <c r="H6" s="30" t="s">
        <v>8</v>
      </c>
      <c r="I6" s="144"/>
      <c r="J6" s="144"/>
      <c r="K6" s="406"/>
      <c r="L6" s="326"/>
      <c r="M6" s="227"/>
      <c r="N6" s="227"/>
    </row>
    <row r="7" spans="1:14" s="179" customFormat="1" thickTop="1" thickBot="1" x14ac:dyDescent="0.25">
      <c r="A7" s="229"/>
      <c r="B7" s="82">
        <v>1</v>
      </c>
      <c r="C7" s="83">
        <v>2</v>
      </c>
      <c r="D7" s="83">
        <v>3</v>
      </c>
      <c r="E7" s="130">
        <v>4</v>
      </c>
      <c r="F7" s="130">
        <v>5</v>
      </c>
      <c r="G7" s="130">
        <v>6</v>
      </c>
      <c r="H7" s="157" t="s">
        <v>106</v>
      </c>
      <c r="I7" s="145"/>
      <c r="J7" s="145"/>
      <c r="K7" s="406"/>
      <c r="L7" s="327"/>
      <c r="M7" s="229"/>
      <c r="N7" s="229"/>
    </row>
    <row r="8" spans="1:14" ht="15" thickTop="1" x14ac:dyDescent="0.2">
      <c r="B8" s="193">
        <v>2141</v>
      </c>
      <c r="C8" s="194">
        <v>52</v>
      </c>
      <c r="D8" s="195" t="s">
        <v>202</v>
      </c>
      <c r="E8" s="107">
        <f>SUM(I25:I26)</f>
        <v>650</v>
      </c>
      <c r="F8" s="107">
        <f>SUM(J25:J26)</f>
        <v>530</v>
      </c>
      <c r="G8" s="107">
        <f>SUM(G24)</f>
        <v>650</v>
      </c>
      <c r="H8" s="108">
        <f>G8/E8*100</f>
        <v>100</v>
      </c>
    </row>
    <row r="9" spans="1:14" s="308" customFormat="1" ht="28.5" x14ac:dyDescent="0.25">
      <c r="A9" s="300"/>
      <c r="B9" s="284">
        <v>2141</v>
      </c>
      <c r="C9" s="306">
        <v>53</v>
      </c>
      <c r="D9" s="307" t="s">
        <v>199</v>
      </c>
      <c r="E9" s="209"/>
      <c r="F9" s="209">
        <f>SUM(J27)</f>
        <v>50</v>
      </c>
      <c r="G9" s="209"/>
      <c r="H9" s="210"/>
      <c r="I9" s="330"/>
      <c r="J9" s="330"/>
      <c r="K9" s="407"/>
      <c r="L9" s="328"/>
      <c r="M9" s="300"/>
      <c r="N9" s="300"/>
    </row>
    <row r="10" spans="1:14" s="308" customFormat="1" x14ac:dyDescent="0.25">
      <c r="A10" s="300"/>
      <c r="B10" s="284">
        <v>3635</v>
      </c>
      <c r="C10" s="306">
        <v>63</v>
      </c>
      <c r="D10" s="307" t="s">
        <v>22</v>
      </c>
      <c r="E10" s="209">
        <f>SUM(I42)</f>
        <v>1000</v>
      </c>
      <c r="F10" s="209">
        <f>SUM(J42)</f>
        <v>2665</v>
      </c>
      <c r="G10" s="209">
        <f>SUM(G41)</f>
        <v>1000</v>
      </c>
      <c r="H10" s="210">
        <f>G10/E10*100</f>
        <v>100</v>
      </c>
      <c r="I10" s="330"/>
      <c r="J10" s="330"/>
      <c r="K10" s="407"/>
      <c r="L10" s="328"/>
      <c r="M10" s="300"/>
      <c r="N10" s="300"/>
    </row>
    <row r="11" spans="1:14" s="308" customFormat="1" ht="33" customHeight="1" x14ac:dyDescent="0.25">
      <c r="A11" s="300"/>
      <c r="B11" s="413" t="s">
        <v>206</v>
      </c>
      <c r="C11" s="306">
        <v>53</v>
      </c>
      <c r="D11" s="307" t="s">
        <v>199</v>
      </c>
      <c r="E11" s="209">
        <f>SUM(I38:I39)</f>
        <v>36000</v>
      </c>
      <c r="F11" s="209">
        <f>SUM(J39:J40)</f>
        <v>16912</v>
      </c>
      <c r="G11" s="209">
        <f>SUM(G37)</f>
        <v>39765</v>
      </c>
      <c r="H11" s="210">
        <f>G11/E11*100</f>
        <v>110.45833333333333</v>
      </c>
      <c r="I11" s="330"/>
      <c r="J11" s="330"/>
      <c r="K11" s="407"/>
      <c r="L11" s="328"/>
      <c r="M11" s="300"/>
      <c r="N11" s="300"/>
    </row>
    <row r="12" spans="1:14" ht="15.75" customHeight="1" x14ac:dyDescent="0.2">
      <c r="B12" s="414" t="s">
        <v>121</v>
      </c>
      <c r="C12" s="85">
        <v>63</v>
      </c>
      <c r="D12" s="59" t="s">
        <v>22</v>
      </c>
      <c r="E12" s="13"/>
      <c r="F12" s="13">
        <f>SUM(J41)</f>
        <v>32493</v>
      </c>
      <c r="G12" s="13"/>
      <c r="H12" s="210"/>
    </row>
    <row r="13" spans="1:14" s="516" customFormat="1" ht="30" customHeight="1" x14ac:dyDescent="0.2">
      <c r="A13" s="504"/>
      <c r="B13" s="512">
        <v>3636</v>
      </c>
      <c r="C13" s="85">
        <v>53</v>
      </c>
      <c r="D13" s="513" t="s">
        <v>199</v>
      </c>
      <c r="E13" s="505">
        <f>SUM(I50)</f>
        <v>1000</v>
      </c>
      <c r="F13" s="505">
        <f>SUM(J50)</f>
        <v>0</v>
      </c>
      <c r="G13" s="505">
        <f>SUM(G49)</f>
        <v>1200</v>
      </c>
      <c r="H13" s="416">
        <f t="shared" ref="H13" si="0">G13/E13*100</f>
        <v>120</v>
      </c>
      <c r="I13" s="514"/>
      <c r="J13" s="514"/>
      <c r="K13" s="406"/>
      <c r="L13" s="515"/>
      <c r="M13" s="504"/>
      <c r="N13" s="504"/>
    </row>
    <row r="14" spans="1:14" ht="19.5" customHeight="1" x14ac:dyDescent="0.2">
      <c r="B14" s="414" t="s">
        <v>121</v>
      </c>
      <c r="C14" s="85">
        <v>63</v>
      </c>
      <c r="D14" s="59" t="s">
        <v>22</v>
      </c>
      <c r="E14" s="13"/>
      <c r="F14" s="13">
        <f>SUM(J51)</f>
        <v>1201</v>
      </c>
      <c r="G14" s="13"/>
      <c r="H14" s="54"/>
    </row>
    <row r="15" spans="1:14" ht="28.5" customHeight="1" x14ac:dyDescent="0.2">
      <c r="B15" s="84">
        <v>3539</v>
      </c>
      <c r="C15" s="85">
        <v>53</v>
      </c>
      <c r="D15" s="513" t="s">
        <v>199</v>
      </c>
      <c r="E15" s="13">
        <f>SUM(I53)</f>
        <v>1000</v>
      </c>
      <c r="F15" s="13"/>
      <c r="G15" s="13"/>
      <c r="H15" s="54"/>
    </row>
    <row r="16" spans="1:14" ht="19.5" customHeight="1" thickBot="1" x14ac:dyDescent="0.25">
      <c r="B16" s="517">
        <v>3539</v>
      </c>
      <c r="C16" s="337">
        <v>63</v>
      </c>
      <c r="D16" s="59" t="s">
        <v>22</v>
      </c>
      <c r="E16" s="338"/>
      <c r="F16" s="338">
        <f>SUM(J54)</f>
        <v>1000</v>
      </c>
      <c r="G16" s="338">
        <f>SUM(G52)</f>
        <v>1000</v>
      </c>
      <c r="H16" s="339"/>
    </row>
    <row r="17" spans="1:14" s="72" customFormat="1" ht="16.5" thickTop="1" thickBot="1" x14ac:dyDescent="0.3">
      <c r="A17" s="230"/>
      <c r="B17" s="565" t="s">
        <v>9</v>
      </c>
      <c r="C17" s="566"/>
      <c r="D17" s="567"/>
      <c r="E17" s="28">
        <f>SUM(E8:E16)</f>
        <v>39650</v>
      </c>
      <c r="F17" s="28">
        <f>SUM(F8:F16)</f>
        <v>54851</v>
      </c>
      <c r="G17" s="28">
        <f t="shared" ref="G17" si="1">SUM(G8:G16)</f>
        <v>43615</v>
      </c>
      <c r="H17" s="31">
        <f>G17/E17*100</f>
        <v>110.00000000000001</v>
      </c>
      <c r="I17" s="331"/>
      <c r="J17" s="331"/>
      <c r="K17" s="408"/>
      <c r="L17" s="329"/>
      <c r="M17" s="230"/>
      <c r="N17" s="230"/>
    </row>
    <row r="18" spans="1:14" ht="15" thickTop="1" x14ac:dyDescent="0.2">
      <c r="B18" s="281"/>
      <c r="C18" s="281"/>
      <c r="D18" s="281"/>
      <c r="E18" s="281"/>
      <c r="F18" s="282"/>
      <c r="G18" s="281"/>
      <c r="H18" s="281"/>
    </row>
    <row r="19" spans="1:14" ht="15" customHeight="1" x14ac:dyDescent="0.25">
      <c r="B19" s="86" t="s">
        <v>10</v>
      </c>
      <c r="C19" s="75"/>
      <c r="D19" s="52"/>
      <c r="E19" s="63"/>
      <c r="F19" s="63"/>
      <c r="G19" s="63"/>
      <c r="H19" s="52"/>
    </row>
    <row r="20" spans="1:14" ht="15" x14ac:dyDescent="0.25">
      <c r="B20" s="52" t="s">
        <v>14</v>
      </c>
      <c r="C20" s="75"/>
      <c r="D20" s="87" t="s">
        <v>326</v>
      </c>
      <c r="E20" s="63"/>
      <c r="F20" s="63"/>
      <c r="G20" s="560">
        <f>SUM(G21:H22)</f>
        <v>650</v>
      </c>
      <c r="H20" s="561"/>
    </row>
    <row r="21" spans="1:14" ht="15" x14ac:dyDescent="0.25">
      <c r="B21" s="76" t="s">
        <v>15</v>
      </c>
      <c r="C21" s="75"/>
      <c r="D21" s="41" t="s">
        <v>365</v>
      </c>
      <c r="E21" s="63"/>
      <c r="F21" s="63"/>
      <c r="G21" s="555">
        <v>300</v>
      </c>
      <c r="H21" s="556"/>
    </row>
    <row r="22" spans="1:14" ht="15" x14ac:dyDescent="0.25">
      <c r="B22" s="76"/>
      <c r="C22" s="75"/>
      <c r="D22" s="41" t="s">
        <v>366</v>
      </c>
      <c r="E22" s="63"/>
      <c r="F22" s="63"/>
      <c r="G22" s="555">
        <v>350</v>
      </c>
      <c r="H22" s="556"/>
    </row>
    <row r="23" spans="1:14" ht="15.75" customHeight="1" x14ac:dyDescent="0.25">
      <c r="B23" s="86"/>
      <c r="C23" s="75"/>
      <c r="D23" s="52"/>
      <c r="E23" s="63"/>
      <c r="F23" s="63"/>
      <c r="G23" s="63"/>
      <c r="H23" s="52"/>
    </row>
    <row r="24" spans="1:14" ht="17.25" customHeight="1" thickBot="1" x14ac:dyDescent="0.3">
      <c r="B24" s="88" t="s">
        <v>201</v>
      </c>
      <c r="C24" s="89"/>
      <c r="D24" s="90"/>
      <c r="E24" s="91"/>
      <c r="F24" s="91"/>
      <c r="G24" s="559">
        <f>SUM(G25:H26)</f>
        <v>650</v>
      </c>
      <c r="H24" s="559"/>
    </row>
    <row r="25" spans="1:14" ht="15.75" thickTop="1" x14ac:dyDescent="0.25">
      <c r="A25" s="227">
        <v>5221</v>
      </c>
      <c r="B25" s="92" t="s">
        <v>107</v>
      </c>
      <c r="C25" s="75"/>
      <c r="D25" s="52"/>
      <c r="E25" s="63"/>
      <c r="F25" s="63"/>
      <c r="G25" s="553">
        <v>300</v>
      </c>
      <c r="H25" s="554"/>
      <c r="I25" s="144">
        <v>300</v>
      </c>
      <c r="J25" s="144">
        <v>280</v>
      </c>
      <c r="K25" s="409" t="s">
        <v>204</v>
      </c>
      <c r="L25" s="29"/>
      <c r="M25" s="29"/>
    </row>
    <row r="26" spans="1:14" ht="15" x14ac:dyDescent="0.25">
      <c r="A26" s="227">
        <v>5213</v>
      </c>
      <c r="B26" s="92" t="s">
        <v>203</v>
      </c>
      <c r="C26" s="75"/>
      <c r="D26" s="52"/>
      <c r="E26" s="63"/>
      <c r="F26" s="63"/>
      <c r="G26" s="553">
        <v>350</v>
      </c>
      <c r="H26" s="554"/>
      <c r="I26" s="144">
        <v>350</v>
      </c>
      <c r="J26" s="144">
        <v>250</v>
      </c>
      <c r="K26" s="409" t="s">
        <v>204</v>
      </c>
      <c r="L26" s="29"/>
      <c r="M26" s="29"/>
    </row>
    <row r="27" spans="1:14" x14ac:dyDescent="0.2">
      <c r="B27" s="75"/>
      <c r="C27" s="75"/>
      <c r="D27" s="52"/>
      <c r="E27" s="63"/>
      <c r="F27" s="63"/>
      <c r="G27" s="63"/>
      <c r="H27" s="52"/>
      <c r="J27" s="144">
        <v>50</v>
      </c>
      <c r="K27" s="409" t="s">
        <v>205</v>
      </c>
      <c r="L27" s="29"/>
      <c r="M27" s="29"/>
    </row>
    <row r="28" spans="1:14" x14ac:dyDescent="0.2">
      <c r="B28" s="75"/>
      <c r="C28" s="75"/>
      <c r="D28" s="52"/>
      <c r="E28" s="63"/>
      <c r="F28" s="63"/>
      <c r="G28" s="63"/>
      <c r="H28" s="52"/>
    </row>
    <row r="29" spans="1:14" ht="15" x14ac:dyDescent="0.25">
      <c r="B29" s="52" t="s">
        <v>14</v>
      </c>
      <c r="C29" s="75"/>
      <c r="D29" s="87" t="s">
        <v>333</v>
      </c>
      <c r="E29" s="63"/>
      <c r="F29" s="63"/>
      <c r="G29" s="560">
        <f>SUM(G30:H35)</f>
        <v>40765</v>
      </c>
      <c r="H29" s="561"/>
    </row>
    <row r="30" spans="1:14" ht="15" x14ac:dyDescent="0.25">
      <c r="B30" s="76" t="s">
        <v>15</v>
      </c>
      <c r="C30" s="75"/>
      <c r="D30" s="29" t="s">
        <v>137</v>
      </c>
      <c r="E30" s="63"/>
      <c r="F30" s="63"/>
      <c r="G30" s="555">
        <v>36765</v>
      </c>
      <c r="H30" s="556"/>
    </row>
    <row r="31" spans="1:14" ht="15" x14ac:dyDescent="0.25">
      <c r="B31" s="76"/>
      <c r="C31" s="75"/>
      <c r="D31" s="41" t="s">
        <v>138</v>
      </c>
      <c r="E31" s="63"/>
      <c r="F31" s="63"/>
      <c r="G31" s="555">
        <v>1000</v>
      </c>
      <c r="H31" s="556"/>
    </row>
    <row r="32" spans="1:14" ht="15" x14ac:dyDescent="0.25">
      <c r="B32" s="75"/>
      <c r="C32" s="75"/>
      <c r="D32" s="52" t="s">
        <v>136</v>
      </c>
      <c r="E32" s="63"/>
      <c r="F32" s="63"/>
      <c r="G32" s="555">
        <v>3000</v>
      </c>
      <c r="H32" s="556"/>
    </row>
    <row r="33" spans="1:14" ht="28.5" hidden="1" customHeight="1" x14ac:dyDescent="0.25">
      <c r="B33" s="75"/>
      <c r="C33" s="75"/>
      <c r="D33" s="568" t="s">
        <v>152</v>
      </c>
      <c r="E33" s="568"/>
      <c r="F33" s="568"/>
      <c r="G33" s="569">
        <v>0</v>
      </c>
      <c r="H33" s="570"/>
    </row>
    <row r="34" spans="1:14" ht="15" hidden="1" x14ac:dyDescent="0.25">
      <c r="B34" s="75"/>
      <c r="C34" s="75"/>
      <c r="D34" s="52"/>
      <c r="E34" s="63"/>
      <c r="F34" s="63"/>
      <c r="G34" s="555"/>
      <c r="H34" s="556"/>
      <c r="M34" s="326"/>
    </row>
    <row r="35" spans="1:14" ht="15" hidden="1" x14ac:dyDescent="0.25">
      <c r="B35" s="75"/>
      <c r="C35" s="75"/>
      <c r="D35" s="133"/>
      <c r="E35" s="63"/>
      <c r="F35" s="63"/>
      <c r="G35" s="555"/>
      <c r="H35" s="556"/>
      <c r="J35" s="347"/>
      <c r="K35" s="410"/>
      <c r="L35" s="4"/>
    </row>
    <row r="36" spans="1:14" x14ac:dyDescent="0.2">
      <c r="B36" s="75"/>
      <c r="C36" s="75"/>
      <c r="D36" s="52"/>
      <c r="E36" s="63"/>
      <c r="F36" s="63"/>
      <c r="G36" s="398"/>
      <c r="H36" s="398"/>
      <c r="L36" s="144"/>
      <c r="M36" s="67"/>
    </row>
    <row r="37" spans="1:14" ht="30.75" customHeight="1" thickBot="1" x14ac:dyDescent="0.3">
      <c r="B37" s="557" t="s">
        <v>200</v>
      </c>
      <c r="C37" s="558"/>
      <c r="D37" s="558"/>
      <c r="E37" s="558"/>
      <c r="F37" s="558"/>
      <c r="G37" s="559">
        <f>SUM(G38:H39)</f>
        <v>39765</v>
      </c>
      <c r="H37" s="559"/>
      <c r="L37" s="144"/>
      <c r="M37" s="67"/>
    </row>
    <row r="38" spans="1:14" ht="14.25" customHeight="1" thickTop="1" x14ac:dyDescent="0.25">
      <c r="A38" s="227">
        <v>5321</v>
      </c>
      <c r="B38" s="92" t="s">
        <v>28</v>
      </c>
      <c r="C38" s="75"/>
      <c r="D38" s="52"/>
      <c r="E38" s="63"/>
      <c r="F38" s="63"/>
      <c r="G38" s="553">
        <f>SUM(G30)</f>
        <v>36765</v>
      </c>
      <c r="H38" s="554"/>
      <c r="I38" s="144">
        <v>33000</v>
      </c>
      <c r="K38" s="409"/>
      <c r="L38" s="67"/>
      <c r="M38" s="67"/>
    </row>
    <row r="39" spans="1:14" ht="14.25" customHeight="1" x14ac:dyDescent="0.25">
      <c r="A39" s="227">
        <v>5321</v>
      </c>
      <c r="B39" s="92" t="s">
        <v>28</v>
      </c>
      <c r="C39" s="75"/>
      <c r="D39" s="52"/>
      <c r="E39" s="63"/>
      <c r="F39" s="63"/>
      <c r="G39" s="553">
        <v>3000</v>
      </c>
      <c r="H39" s="554"/>
      <c r="I39" s="144">
        <v>3000</v>
      </c>
      <c r="J39" s="144">
        <v>32</v>
      </c>
      <c r="L39" s="144"/>
      <c r="M39" s="67"/>
    </row>
    <row r="40" spans="1:14" ht="14.25" customHeight="1" x14ac:dyDescent="0.25">
      <c r="B40" s="92"/>
      <c r="C40" s="75"/>
      <c r="D40" s="52"/>
      <c r="E40" s="63"/>
      <c r="F40" s="63"/>
      <c r="G40" s="472"/>
      <c r="H40" s="473"/>
      <c r="J40" s="144">
        <f>545+16335</f>
        <v>16880</v>
      </c>
      <c r="K40" s="406">
        <v>53</v>
      </c>
      <c r="L40" s="144"/>
      <c r="M40" s="67"/>
    </row>
    <row r="41" spans="1:14" s="2" customFormat="1" ht="17.25" customHeight="1" thickBot="1" x14ac:dyDescent="0.3">
      <c r="A41" s="224"/>
      <c r="B41" s="8" t="s">
        <v>133</v>
      </c>
      <c r="C41" s="9"/>
      <c r="D41" s="10"/>
      <c r="E41" s="91"/>
      <c r="F41" s="91"/>
      <c r="G41" s="559">
        <f>SUM(G42)</f>
        <v>1000</v>
      </c>
      <c r="H41" s="559"/>
      <c r="I41" s="144"/>
      <c r="J41" s="347">
        <f>2493+30000</f>
        <v>32493</v>
      </c>
      <c r="K41" s="410">
        <v>63</v>
      </c>
      <c r="M41" s="4"/>
      <c r="N41" s="3"/>
    </row>
    <row r="42" spans="1:14" s="2" customFormat="1" ht="17.25" customHeight="1" thickTop="1" x14ac:dyDescent="0.25">
      <c r="A42" s="224">
        <v>6341</v>
      </c>
      <c r="B42" s="50" t="s">
        <v>23</v>
      </c>
      <c r="C42" s="21"/>
      <c r="D42" s="22"/>
      <c r="E42" s="94"/>
      <c r="F42" s="94"/>
      <c r="G42" s="553">
        <v>1000</v>
      </c>
      <c r="H42" s="554"/>
      <c r="I42" s="144">
        <v>1000</v>
      </c>
      <c r="J42" s="347">
        <v>2665</v>
      </c>
      <c r="K42" s="410"/>
      <c r="L42" s="4"/>
      <c r="M42" s="4"/>
    </row>
    <row r="43" spans="1:14" ht="14.25" customHeight="1" x14ac:dyDescent="0.25">
      <c r="B43" s="92"/>
      <c r="C43" s="75"/>
      <c r="D43" s="52"/>
      <c r="E43" s="63"/>
      <c r="F43" s="63"/>
      <c r="G43" s="472"/>
      <c r="H43" s="473"/>
      <c r="L43" s="144"/>
      <c r="M43" s="67"/>
    </row>
    <row r="44" spans="1:14" ht="14.25" customHeight="1" x14ac:dyDescent="0.25">
      <c r="B44" s="92"/>
      <c r="C44" s="75"/>
      <c r="D44" s="52"/>
      <c r="E44" s="63"/>
      <c r="F44" s="63"/>
      <c r="G44" s="404"/>
      <c r="H44" s="405"/>
      <c r="L44" s="144"/>
      <c r="M44" s="67"/>
    </row>
    <row r="45" spans="1:14" s="52" customFormat="1" ht="15" x14ac:dyDescent="0.25">
      <c r="A45" s="232"/>
      <c r="B45" s="52" t="s">
        <v>14</v>
      </c>
      <c r="C45" s="75"/>
      <c r="D45" s="87" t="s">
        <v>327</v>
      </c>
      <c r="E45" s="63"/>
      <c r="F45" s="63"/>
      <c r="G45" s="560">
        <f>SUM(G46:H47)</f>
        <v>2200</v>
      </c>
      <c r="H45" s="561"/>
      <c r="I45" s="78"/>
      <c r="J45" s="78"/>
      <c r="K45" s="412"/>
      <c r="L45" s="399"/>
      <c r="M45" s="232"/>
      <c r="N45" s="232"/>
    </row>
    <row r="46" spans="1:14" s="52" customFormat="1" ht="15" x14ac:dyDescent="0.25">
      <c r="A46" s="232"/>
      <c r="C46" s="75"/>
      <c r="D46" s="76" t="s">
        <v>207</v>
      </c>
      <c r="E46" s="63"/>
      <c r="F46" s="63"/>
      <c r="G46" s="555">
        <v>1200</v>
      </c>
      <c r="H46" s="556"/>
      <c r="I46" s="78"/>
      <c r="J46" s="78"/>
      <c r="K46" s="412"/>
      <c r="L46" s="399"/>
      <c r="M46" s="232"/>
      <c r="N46" s="232"/>
    </row>
    <row r="47" spans="1:14" s="52" customFormat="1" ht="15" x14ac:dyDescent="0.25">
      <c r="A47" s="232"/>
      <c r="C47" s="75"/>
      <c r="D47" s="76" t="s">
        <v>198</v>
      </c>
      <c r="E47" s="63"/>
      <c r="F47" s="63"/>
      <c r="G47" s="555">
        <v>1000</v>
      </c>
      <c r="H47" s="556"/>
      <c r="I47" s="78"/>
      <c r="J47" s="78"/>
      <c r="K47" s="412"/>
      <c r="L47" s="399"/>
      <c r="M47" s="232"/>
      <c r="N47" s="232"/>
    </row>
    <row r="48" spans="1:14" s="27" customFormat="1" ht="17.25" customHeight="1" x14ac:dyDescent="0.25">
      <c r="A48" s="225"/>
      <c r="B48" s="167"/>
      <c r="C48" s="162"/>
      <c r="D48" s="163"/>
      <c r="E48" s="94"/>
      <c r="F48" s="94"/>
      <c r="G48" s="404"/>
      <c r="H48" s="405"/>
      <c r="I48" s="144"/>
      <c r="J48" s="159"/>
      <c r="K48" s="411"/>
      <c r="L48" s="99"/>
      <c r="M48" s="99"/>
    </row>
    <row r="49" spans="1:13" ht="30.75" customHeight="1" thickBot="1" x14ac:dyDescent="0.3">
      <c r="B49" s="557" t="s">
        <v>328</v>
      </c>
      <c r="C49" s="558"/>
      <c r="D49" s="558"/>
      <c r="E49" s="558"/>
      <c r="F49" s="558"/>
      <c r="G49" s="559">
        <f>SUM(G50)</f>
        <v>1200</v>
      </c>
      <c r="H49" s="559"/>
      <c r="L49" s="144"/>
      <c r="M49" s="67"/>
    </row>
    <row r="50" spans="1:13" ht="14.25" customHeight="1" thickTop="1" x14ac:dyDescent="0.25">
      <c r="A50" s="227">
        <v>5321</v>
      </c>
      <c r="B50" s="92" t="s">
        <v>28</v>
      </c>
      <c r="C50" s="75"/>
      <c r="D50" s="52"/>
      <c r="E50" s="63"/>
      <c r="F50" s="63"/>
      <c r="G50" s="553">
        <v>1200</v>
      </c>
      <c r="H50" s="554"/>
      <c r="I50" s="144">
        <v>1000</v>
      </c>
      <c r="J50" s="144">
        <v>0</v>
      </c>
      <c r="K50" s="409"/>
      <c r="L50" s="67"/>
      <c r="M50" s="67"/>
    </row>
    <row r="51" spans="1:13" ht="14.25" customHeight="1" x14ac:dyDescent="0.25">
      <c r="B51" s="92"/>
      <c r="C51" s="75"/>
      <c r="D51" s="52"/>
      <c r="E51" s="63"/>
      <c r="F51" s="63"/>
      <c r="G51" s="472"/>
      <c r="H51" s="473"/>
      <c r="J51" s="144">
        <v>1201</v>
      </c>
      <c r="K51" s="409">
        <v>63</v>
      </c>
      <c r="L51" s="67"/>
      <c r="M51" s="67"/>
    </row>
    <row r="52" spans="1:13" s="2" customFormat="1" ht="17.25" customHeight="1" thickBot="1" x14ac:dyDescent="0.3">
      <c r="A52" s="224"/>
      <c r="B52" s="8" t="s">
        <v>329</v>
      </c>
      <c r="C52" s="9"/>
      <c r="D52" s="10"/>
      <c r="E52" s="11"/>
      <c r="F52" s="11"/>
      <c r="G52" s="559">
        <f>SUM(G53)</f>
        <v>1000</v>
      </c>
      <c r="H52" s="559"/>
      <c r="I52" s="347"/>
      <c r="J52" s="347"/>
    </row>
    <row r="53" spans="1:13" s="2" customFormat="1" ht="17.25" customHeight="1" thickTop="1" x14ac:dyDescent="0.25">
      <c r="A53" s="224">
        <v>6359</v>
      </c>
      <c r="B53" s="50" t="s">
        <v>330</v>
      </c>
      <c r="C53" s="21"/>
      <c r="D53" s="22"/>
      <c r="E53" s="23"/>
      <c r="F53" s="23"/>
      <c r="G53" s="553">
        <v>1000</v>
      </c>
      <c r="H53" s="554"/>
      <c r="I53" s="347">
        <v>1000</v>
      </c>
      <c r="J53" s="347">
        <v>0</v>
      </c>
      <c r="K53" s="2">
        <v>53</v>
      </c>
    </row>
    <row r="54" spans="1:13" ht="14.25" customHeight="1" x14ac:dyDescent="0.25">
      <c r="B54" s="92"/>
      <c r="C54" s="75"/>
      <c r="D54" s="52"/>
      <c r="E54" s="63"/>
      <c r="F54" s="63"/>
      <c r="G54" s="472"/>
      <c r="H54" s="473"/>
      <c r="J54" s="144">
        <v>1000</v>
      </c>
      <c r="K54" s="409">
        <v>63</v>
      </c>
      <c r="L54" s="67"/>
      <c r="M54" s="67"/>
    </row>
    <row r="55" spans="1:13" ht="14.25" customHeight="1" x14ac:dyDescent="0.25">
      <c r="B55" s="92"/>
      <c r="C55" s="75"/>
      <c r="D55" s="52"/>
      <c r="E55" s="63"/>
      <c r="F55" s="63"/>
      <c r="G55" s="553"/>
      <c r="H55" s="554"/>
      <c r="K55" s="409"/>
      <c r="L55" s="67"/>
      <c r="M55" s="67"/>
    </row>
    <row r="56" spans="1:13" x14ac:dyDescent="0.2">
      <c r="G56" s="12"/>
      <c r="H56" s="12"/>
      <c r="J56" s="29"/>
      <c r="K56" s="29"/>
    </row>
    <row r="57" spans="1:13" x14ac:dyDescent="0.2">
      <c r="D57" s="322" t="s">
        <v>131</v>
      </c>
      <c r="E57" s="323">
        <f>SUM(E8:E9,E11,E13,E15)</f>
        <v>38650</v>
      </c>
      <c r="F57" s="323">
        <f t="shared" ref="F57:G57" si="2">SUM(F8:F9,F11,F13,F15)</f>
        <v>17492</v>
      </c>
      <c r="G57" s="323">
        <f t="shared" si="2"/>
        <v>41615</v>
      </c>
      <c r="H57" s="12"/>
    </row>
    <row r="58" spans="1:13" x14ac:dyDescent="0.2">
      <c r="D58" s="322" t="s">
        <v>132</v>
      </c>
      <c r="E58" s="323">
        <f>SUM(E10,E12,E14,E16)</f>
        <v>1000</v>
      </c>
      <c r="F58" s="323">
        <f t="shared" ref="F58:G58" si="3">SUM(F10,F12,F14,F16)</f>
        <v>37359</v>
      </c>
      <c r="G58" s="323">
        <f t="shared" si="3"/>
        <v>2000</v>
      </c>
      <c r="H58" s="12"/>
    </row>
    <row r="59" spans="1:13" ht="15" x14ac:dyDescent="0.25">
      <c r="D59" s="324" t="s">
        <v>77</v>
      </c>
      <c r="E59" s="325">
        <f>SUM(E57:E58)</f>
        <v>39650</v>
      </c>
      <c r="F59" s="325">
        <f>SUM(F57:F58)</f>
        <v>54851</v>
      </c>
      <c r="G59" s="325">
        <f>SUM(G57:G58)</f>
        <v>43615</v>
      </c>
    </row>
  </sheetData>
  <mergeCells count="32">
    <mergeCell ref="G53:H53"/>
    <mergeCell ref="B1:F1"/>
    <mergeCell ref="G1:H1"/>
    <mergeCell ref="B17:D17"/>
    <mergeCell ref="G20:H20"/>
    <mergeCell ref="D33:F33"/>
    <mergeCell ref="G21:H21"/>
    <mergeCell ref="G22:H22"/>
    <mergeCell ref="G32:H32"/>
    <mergeCell ref="G33:H33"/>
    <mergeCell ref="G29:H29"/>
    <mergeCell ref="G31:H31"/>
    <mergeCell ref="G30:H30"/>
    <mergeCell ref="G24:H24"/>
    <mergeCell ref="G25:H25"/>
    <mergeCell ref="G26:H26"/>
    <mergeCell ref="G55:H55"/>
    <mergeCell ref="G34:H34"/>
    <mergeCell ref="G35:H35"/>
    <mergeCell ref="B37:F37"/>
    <mergeCell ref="G37:H37"/>
    <mergeCell ref="G50:H50"/>
    <mergeCell ref="G45:H45"/>
    <mergeCell ref="G39:H39"/>
    <mergeCell ref="B49:F49"/>
    <mergeCell ref="G49:H49"/>
    <mergeCell ref="G38:H38"/>
    <mergeCell ref="G41:H41"/>
    <mergeCell ref="G42:H42"/>
    <mergeCell ref="G46:H46"/>
    <mergeCell ref="G47:H47"/>
    <mergeCell ref="G52:H52"/>
  </mergeCells>
  <pageMargins left="0.70866141732283472" right="0.70866141732283472" top="0.78740157480314965" bottom="0.78740157480314965" header="0.31496062992125984" footer="0.31496062992125984"/>
  <pageSetup paperSize="9" scale="70" firstPageNumber="75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Q51"/>
  <sheetViews>
    <sheetView view="pageBreakPreview" topLeftCell="A10" zoomScaleNormal="100" zoomScaleSheetLayoutView="100" workbookViewId="0">
      <selection activeCell="D29" sqref="D29:H30"/>
    </sheetView>
  </sheetViews>
  <sheetFormatPr defaultColWidth="9.140625" defaultRowHeight="14.25" x14ac:dyDescent="0.2"/>
  <cols>
    <col min="1" max="1" width="5.5703125" style="227" customWidth="1"/>
    <col min="2" max="2" width="8.5703125" style="143" customWidth="1"/>
    <col min="3" max="3" width="9.140625" style="143"/>
    <col min="4" max="4" width="55" style="27" customWidth="1"/>
    <col min="5" max="5" width="14.140625" style="119" customWidth="1"/>
    <col min="6" max="7" width="13.85546875" style="119" customWidth="1"/>
    <col min="8" max="8" width="9.140625" style="27" customWidth="1"/>
    <col min="9" max="10" width="9.140625" style="144"/>
    <col min="11" max="16384" width="9.140625" style="27"/>
  </cols>
  <sheetData>
    <row r="1" spans="1:10" s="2" customFormat="1" ht="23.25" x14ac:dyDescent="0.35">
      <c r="A1" s="227"/>
      <c r="B1" s="43" t="s">
        <v>30</v>
      </c>
      <c r="C1" s="39"/>
      <c r="D1" s="20"/>
      <c r="E1" s="40"/>
      <c r="F1" s="40"/>
      <c r="G1" s="575" t="s">
        <v>31</v>
      </c>
      <c r="H1" s="575"/>
      <c r="I1" s="144"/>
      <c r="J1" s="144"/>
    </row>
    <row r="2" spans="1:10" s="2" customFormat="1" x14ac:dyDescent="0.2">
      <c r="A2" s="227"/>
      <c r="B2" s="39"/>
      <c r="C2" s="39"/>
      <c r="D2" s="20"/>
      <c r="E2" s="40"/>
      <c r="F2" s="40"/>
      <c r="G2" s="40"/>
      <c r="H2" s="20"/>
      <c r="I2" s="144"/>
      <c r="J2" s="144"/>
    </row>
    <row r="3" spans="1:10" s="2" customFormat="1" x14ac:dyDescent="0.2">
      <c r="A3" s="227"/>
      <c r="B3" s="101" t="s">
        <v>2</v>
      </c>
      <c r="C3" s="101" t="s">
        <v>279</v>
      </c>
      <c r="D3" s="20"/>
      <c r="E3" s="40"/>
      <c r="F3" s="40"/>
      <c r="G3" s="40"/>
      <c r="H3" s="20"/>
      <c r="I3" s="144"/>
      <c r="J3" s="144"/>
    </row>
    <row r="4" spans="1:10" s="2" customFormat="1" x14ac:dyDescent="0.2">
      <c r="A4" s="227"/>
      <c r="B4" s="39"/>
      <c r="C4" s="101" t="s">
        <v>3</v>
      </c>
      <c r="D4" s="20"/>
      <c r="E4" s="40"/>
      <c r="F4" s="40"/>
      <c r="G4" s="40"/>
      <c r="H4" s="20"/>
      <c r="I4" s="144"/>
      <c r="J4" s="144"/>
    </row>
    <row r="5" spans="1:10" s="4" customFormat="1" ht="13.5" thickBot="1" x14ac:dyDescent="0.25">
      <c r="A5" s="227"/>
      <c r="B5" s="44"/>
      <c r="C5" s="44"/>
      <c r="D5" s="45"/>
      <c r="E5" s="46"/>
      <c r="F5" s="46"/>
      <c r="G5" s="46"/>
      <c r="H5" s="249" t="s">
        <v>4</v>
      </c>
      <c r="I5" s="144"/>
      <c r="J5" s="144"/>
    </row>
    <row r="6" spans="1:10" s="4" customFormat="1" ht="39" customHeight="1" thickTop="1" thickBot="1" x14ac:dyDescent="0.25">
      <c r="A6" s="227"/>
      <c r="B6" s="79" t="s">
        <v>5</v>
      </c>
      <c r="C6" s="80" t="s">
        <v>6</v>
      </c>
      <c r="D6" s="81" t="s">
        <v>7</v>
      </c>
      <c r="E6" s="64" t="s">
        <v>246</v>
      </c>
      <c r="F6" s="64" t="s">
        <v>247</v>
      </c>
      <c r="G6" s="64" t="s">
        <v>248</v>
      </c>
      <c r="H6" s="30" t="s">
        <v>8</v>
      </c>
      <c r="I6" s="144"/>
      <c r="J6" s="144"/>
    </row>
    <row r="7" spans="1:10" s="184" customFormat="1" thickTop="1" thickBot="1" x14ac:dyDescent="0.25">
      <c r="A7" s="229"/>
      <c r="B7" s="180">
        <v>1</v>
      </c>
      <c r="C7" s="181">
        <v>2</v>
      </c>
      <c r="D7" s="181">
        <v>3</v>
      </c>
      <c r="E7" s="182">
        <v>4</v>
      </c>
      <c r="F7" s="182">
        <v>5</v>
      </c>
      <c r="G7" s="182">
        <v>6</v>
      </c>
      <c r="H7" s="183" t="s">
        <v>106</v>
      </c>
      <c r="I7" s="145"/>
      <c r="J7" s="145"/>
    </row>
    <row r="8" spans="1:10" ht="15" thickTop="1" x14ac:dyDescent="0.2">
      <c r="B8" s="24">
        <v>1099</v>
      </c>
      <c r="C8" s="25">
        <v>54</v>
      </c>
      <c r="D8" s="59" t="s">
        <v>215</v>
      </c>
      <c r="E8" s="13">
        <f>SUM(I21)</f>
        <v>500</v>
      </c>
      <c r="F8" s="13">
        <f>SUM(J21)</f>
        <v>500</v>
      </c>
      <c r="G8" s="158">
        <f>SUM(G21)</f>
        <v>500</v>
      </c>
      <c r="H8" s="26">
        <f>G8/E8*100</f>
        <v>100</v>
      </c>
    </row>
    <row r="9" spans="1:10" x14ac:dyDescent="0.2">
      <c r="B9" s="24">
        <v>3429</v>
      </c>
      <c r="C9" s="25">
        <v>52</v>
      </c>
      <c r="D9" s="59" t="s">
        <v>228</v>
      </c>
      <c r="E9" s="13">
        <f>SUM(I32)</f>
        <v>8488</v>
      </c>
      <c r="F9" s="13">
        <f>SUM(J32)</f>
        <v>6126</v>
      </c>
      <c r="G9" s="158">
        <f>SUM(G32)</f>
        <v>8700</v>
      </c>
      <c r="H9" s="26">
        <f>G9/E9*100</f>
        <v>102.49764373232799</v>
      </c>
    </row>
    <row r="10" spans="1:10" s="311" customFormat="1" ht="28.5" x14ac:dyDescent="0.2">
      <c r="A10" s="300"/>
      <c r="B10" s="301">
        <v>3429</v>
      </c>
      <c r="C10" s="302">
        <v>53</v>
      </c>
      <c r="D10" s="309" t="s">
        <v>199</v>
      </c>
      <c r="E10" s="13"/>
      <c r="F10" s="13">
        <f>SUM(M33)</f>
        <v>792</v>
      </c>
      <c r="G10" s="310"/>
      <c r="H10" s="304"/>
      <c r="I10" s="330"/>
      <c r="J10" s="330"/>
    </row>
    <row r="11" spans="1:10" x14ac:dyDescent="0.2">
      <c r="B11" s="24">
        <v>3429</v>
      </c>
      <c r="C11" s="25">
        <v>54</v>
      </c>
      <c r="D11" s="59" t="s">
        <v>215</v>
      </c>
      <c r="E11" s="13">
        <f>SUM(I47)</f>
        <v>0</v>
      </c>
      <c r="F11" s="13">
        <f>SUM(P33)</f>
        <v>150</v>
      </c>
      <c r="G11" s="158"/>
      <c r="H11" s="26"/>
    </row>
    <row r="12" spans="1:10" x14ac:dyDescent="0.2">
      <c r="B12" s="24">
        <v>3429</v>
      </c>
      <c r="C12" s="25">
        <v>52</v>
      </c>
      <c r="D12" s="59" t="s">
        <v>228</v>
      </c>
      <c r="E12" s="13"/>
      <c r="F12" s="13">
        <v>1420</v>
      </c>
      <c r="G12" s="158"/>
      <c r="H12" s="26"/>
    </row>
    <row r="13" spans="1:10" s="311" customFormat="1" ht="27.75" customHeight="1" thickBot="1" x14ac:dyDescent="0.3">
      <c r="A13" s="300"/>
      <c r="B13" s="301">
        <v>2310</v>
      </c>
      <c r="C13" s="302">
        <v>53</v>
      </c>
      <c r="D13" s="309" t="s">
        <v>199</v>
      </c>
      <c r="E13" s="209">
        <f>SUM(I42)</f>
        <v>5000</v>
      </c>
      <c r="F13" s="209">
        <f>SUM(J42)</f>
        <v>5000</v>
      </c>
      <c r="G13" s="310">
        <f>SUM(G42)</f>
        <v>5000</v>
      </c>
      <c r="H13" s="304">
        <f>G13/E13*100</f>
        <v>100</v>
      </c>
      <c r="I13" s="330"/>
      <c r="J13" s="330"/>
    </row>
    <row r="14" spans="1:10" s="136" customFormat="1" ht="16.5" thickTop="1" thickBot="1" x14ac:dyDescent="0.3">
      <c r="A14" s="230"/>
      <c r="B14" s="565" t="s">
        <v>9</v>
      </c>
      <c r="C14" s="566"/>
      <c r="D14" s="567"/>
      <c r="E14" s="5">
        <f>SUM(E8:E13)</f>
        <v>13988</v>
      </c>
      <c r="F14" s="5">
        <f t="shared" ref="F14:G14" si="0">SUM(F8:F13)</f>
        <v>13988</v>
      </c>
      <c r="G14" s="5">
        <f t="shared" si="0"/>
        <v>14200</v>
      </c>
      <c r="H14" s="6">
        <f>G14/E14*100</f>
        <v>101.51558478696026</v>
      </c>
      <c r="I14" s="331"/>
      <c r="J14" s="331"/>
    </row>
    <row r="15" spans="1:10" ht="15" thickTop="1" x14ac:dyDescent="0.2">
      <c r="B15" s="132"/>
      <c r="C15" s="132"/>
      <c r="D15" s="133"/>
      <c r="E15" s="120"/>
      <c r="F15" s="120"/>
      <c r="G15" s="120"/>
      <c r="H15" s="133"/>
    </row>
    <row r="16" spans="1:10" s="2" customFormat="1" ht="15" x14ac:dyDescent="0.25">
      <c r="A16" s="227"/>
      <c r="B16" s="38" t="s">
        <v>10</v>
      </c>
      <c r="C16" s="39"/>
      <c r="D16" s="20"/>
      <c r="E16" s="40"/>
      <c r="F16" s="40"/>
      <c r="G16" s="40"/>
      <c r="H16" s="20"/>
      <c r="I16" s="144"/>
      <c r="J16" s="144"/>
    </row>
    <row r="17" spans="1:12" ht="15" x14ac:dyDescent="0.25">
      <c r="B17" s="20" t="s">
        <v>14</v>
      </c>
      <c r="C17" s="39"/>
      <c r="D17" s="48" t="s">
        <v>275</v>
      </c>
      <c r="E17" s="40"/>
      <c r="F17" s="40"/>
      <c r="G17" s="576">
        <v>500</v>
      </c>
      <c r="H17" s="577"/>
    </row>
    <row r="18" spans="1:12" ht="15" hidden="1" x14ac:dyDescent="0.25">
      <c r="B18" s="101" t="s">
        <v>15</v>
      </c>
      <c r="C18" s="39"/>
      <c r="D18" s="101" t="s">
        <v>109</v>
      </c>
      <c r="E18" s="40"/>
      <c r="F18" s="40"/>
      <c r="G18" s="579">
        <v>300</v>
      </c>
      <c r="H18" s="580"/>
    </row>
    <row r="19" spans="1:12" ht="15" hidden="1" x14ac:dyDescent="0.25">
      <c r="B19" s="20"/>
      <c r="C19" s="39"/>
      <c r="D19" s="101" t="s">
        <v>110</v>
      </c>
      <c r="E19" s="40"/>
      <c r="F19" s="40"/>
      <c r="G19" s="579">
        <v>438</v>
      </c>
      <c r="H19" s="580"/>
    </row>
    <row r="20" spans="1:12" ht="14.25" customHeight="1" x14ac:dyDescent="0.25">
      <c r="B20" s="51"/>
      <c r="C20" s="51"/>
      <c r="D20" s="51"/>
      <c r="E20" s="51"/>
      <c r="F20" s="51"/>
      <c r="G20" s="51"/>
      <c r="H20" s="51"/>
    </row>
    <row r="21" spans="1:12" s="2" customFormat="1" ht="17.25" customHeight="1" thickBot="1" x14ac:dyDescent="0.3">
      <c r="A21" s="227"/>
      <c r="B21" s="8" t="s">
        <v>238</v>
      </c>
      <c r="C21" s="9"/>
      <c r="D21" s="10"/>
      <c r="E21" s="11"/>
      <c r="F21" s="11"/>
      <c r="G21" s="582">
        <f>SUM(G22:H22)</f>
        <v>500</v>
      </c>
      <c r="H21" s="582"/>
      <c r="I21" s="353">
        <v>500</v>
      </c>
      <c r="J21" s="353">
        <v>500</v>
      </c>
    </row>
    <row r="22" spans="1:12" s="2" customFormat="1" ht="14.25" customHeight="1" thickTop="1" x14ac:dyDescent="0.25">
      <c r="A22" s="227">
        <v>5493</v>
      </c>
      <c r="B22" s="92" t="s">
        <v>32</v>
      </c>
      <c r="C22" s="51"/>
      <c r="D22" s="51"/>
      <c r="E22" s="51"/>
      <c r="F22" s="51"/>
      <c r="G22" s="583">
        <v>500</v>
      </c>
      <c r="H22" s="584"/>
      <c r="I22" s="144"/>
      <c r="J22" s="144"/>
    </row>
    <row r="23" spans="1:12" s="2" customFormat="1" ht="14.25" customHeight="1" x14ac:dyDescent="0.25">
      <c r="A23" s="227"/>
      <c r="B23" s="92"/>
      <c r="C23" s="51"/>
      <c r="D23" s="51"/>
      <c r="E23" s="51"/>
      <c r="F23" s="51"/>
      <c r="G23" s="468"/>
      <c r="H23" s="469"/>
      <c r="I23" s="144"/>
      <c r="J23" s="144"/>
    </row>
    <row r="24" spans="1:12" s="2" customFormat="1" ht="14.25" customHeight="1" x14ac:dyDescent="0.25">
      <c r="A24" s="227"/>
      <c r="B24" s="92"/>
      <c r="C24" s="51"/>
      <c r="D24" s="51"/>
      <c r="E24" s="51"/>
      <c r="F24" s="51"/>
      <c r="G24" s="468"/>
      <c r="H24" s="469"/>
      <c r="I24" s="144"/>
      <c r="J24" s="144"/>
    </row>
    <row r="25" spans="1:12" ht="30.75" customHeight="1" x14ac:dyDescent="0.25">
      <c r="B25" s="52" t="s">
        <v>14</v>
      </c>
      <c r="C25" s="75"/>
      <c r="D25" s="578" t="s">
        <v>334</v>
      </c>
      <c r="E25" s="578"/>
      <c r="F25" s="40"/>
      <c r="G25" s="560">
        <f>SUM(G28:H30)</f>
        <v>8700</v>
      </c>
      <c r="H25" s="561"/>
      <c r="K25" s="29"/>
      <c r="L25" s="29"/>
    </row>
    <row r="26" spans="1:12" ht="29.25" hidden="1" customHeight="1" x14ac:dyDescent="0.2">
      <c r="B26" s="76" t="s">
        <v>15</v>
      </c>
      <c r="C26" s="75"/>
      <c r="D26" s="571" t="s">
        <v>113</v>
      </c>
      <c r="E26" s="571"/>
      <c r="F26" s="40"/>
      <c r="G26" s="572">
        <v>250</v>
      </c>
      <c r="H26" s="572"/>
      <c r="K26" s="29"/>
      <c r="L26" s="29"/>
    </row>
    <row r="27" spans="1:12" ht="44.25" hidden="1" customHeight="1" x14ac:dyDescent="0.2">
      <c r="B27" s="76"/>
      <c r="C27" s="75"/>
      <c r="D27" s="585" t="s">
        <v>114</v>
      </c>
      <c r="E27" s="585"/>
      <c r="F27" s="585"/>
      <c r="G27" s="572">
        <v>2000</v>
      </c>
      <c r="H27" s="572"/>
      <c r="K27" s="29"/>
      <c r="L27" s="29"/>
    </row>
    <row r="28" spans="1:12" s="2" customFormat="1" ht="15" customHeight="1" x14ac:dyDescent="0.25">
      <c r="A28" s="227"/>
      <c r="B28" s="101" t="s">
        <v>15</v>
      </c>
      <c r="C28" s="75"/>
      <c r="D28" s="581" t="s">
        <v>276</v>
      </c>
      <c r="E28" s="581"/>
      <c r="F28" s="581"/>
      <c r="G28" s="555">
        <v>6200</v>
      </c>
      <c r="H28" s="556"/>
      <c r="I28" s="332"/>
      <c r="J28" s="342"/>
      <c r="K28" s="347"/>
      <c r="L28" s="347"/>
    </row>
    <row r="29" spans="1:12" s="2" customFormat="1" ht="29.25" customHeight="1" x14ac:dyDescent="0.25">
      <c r="A29" s="227"/>
      <c r="B29" s="101"/>
      <c r="C29" s="75"/>
      <c r="D29" s="581" t="s">
        <v>367</v>
      </c>
      <c r="E29" s="581"/>
      <c r="F29" s="581"/>
      <c r="G29" s="555">
        <v>1000</v>
      </c>
      <c r="H29" s="556"/>
      <c r="I29" s="332"/>
      <c r="J29" s="342"/>
      <c r="K29" s="347"/>
      <c r="L29" s="347"/>
    </row>
    <row r="30" spans="1:12" s="2" customFormat="1" ht="28.5" customHeight="1" x14ac:dyDescent="0.25">
      <c r="A30" s="227"/>
      <c r="B30" s="101"/>
      <c r="C30" s="75"/>
      <c r="D30" s="581" t="s">
        <v>277</v>
      </c>
      <c r="E30" s="581"/>
      <c r="F30" s="581"/>
      <c r="G30" s="555">
        <v>1500</v>
      </c>
      <c r="H30" s="556"/>
      <c r="I30" s="332"/>
      <c r="J30" s="342"/>
      <c r="K30" s="347"/>
      <c r="L30" s="347"/>
    </row>
    <row r="31" spans="1:12" ht="14.25" customHeight="1" x14ac:dyDescent="0.25">
      <c r="B31" s="139"/>
      <c r="C31" s="95"/>
      <c r="D31" s="52"/>
      <c r="E31" s="52"/>
      <c r="F31" s="52"/>
      <c r="G31" s="52"/>
      <c r="H31" s="52"/>
      <c r="K31" s="29"/>
      <c r="L31" s="29"/>
    </row>
    <row r="32" spans="1:12" ht="17.25" customHeight="1" thickBot="1" x14ac:dyDescent="0.3">
      <c r="B32" s="8" t="s">
        <v>221</v>
      </c>
      <c r="C32" s="9"/>
      <c r="D32" s="10"/>
      <c r="E32" s="161"/>
      <c r="F32" s="161"/>
      <c r="G32" s="559">
        <f>SUM(G33:H35)</f>
        <v>8700</v>
      </c>
      <c r="H32" s="559"/>
      <c r="I32" s="353">
        <f>SUM(I33:I34)</f>
        <v>8488</v>
      </c>
      <c r="J32" s="353">
        <f>SUM(J33:J34)</f>
        <v>6126</v>
      </c>
      <c r="K32" s="29"/>
      <c r="L32" s="29"/>
    </row>
    <row r="33" spans="1:17" s="133" customFormat="1" ht="15" customHeight="1" thickTop="1" x14ac:dyDescent="0.25">
      <c r="A33" s="232">
        <v>5222</v>
      </c>
      <c r="B33" s="42" t="s">
        <v>11</v>
      </c>
      <c r="C33" s="21"/>
      <c r="D33" s="22"/>
      <c r="E33" s="164"/>
      <c r="F33" s="164"/>
      <c r="G33" s="553">
        <v>6200</v>
      </c>
      <c r="H33" s="554"/>
      <c r="I33" s="78">
        <v>6988</v>
      </c>
      <c r="J33" s="78">
        <v>4628</v>
      </c>
      <c r="K33" s="52"/>
      <c r="L33" s="52">
        <v>0</v>
      </c>
      <c r="M33" s="133">
        <v>792</v>
      </c>
      <c r="N33" s="133">
        <v>53</v>
      </c>
      <c r="P33" s="133">
        <v>150</v>
      </c>
      <c r="Q33" s="133">
        <v>54</v>
      </c>
    </row>
    <row r="34" spans="1:17" s="133" customFormat="1" ht="15" customHeight="1" x14ac:dyDescent="0.25">
      <c r="A34" s="232">
        <v>5222</v>
      </c>
      <c r="B34" s="42" t="s">
        <v>11</v>
      </c>
      <c r="C34" s="21"/>
      <c r="D34" s="22"/>
      <c r="E34" s="164"/>
      <c r="F34" s="164"/>
      <c r="G34" s="553">
        <v>1000</v>
      </c>
      <c r="H34" s="554"/>
      <c r="I34" s="78">
        <v>1500</v>
      </c>
      <c r="J34" s="78">
        <v>1498</v>
      </c>
      <c r="K34" s="52"/>
      <c r="L34" s="52"/>
    </row>
    <row r="35" spans="1:17" s="133" customFormat="1" ht="15" customHeight="1" x14ac:dyDescent="0.25">
      <c r="A35" s="232">
        <v>5222</v>
      </c>
      <c r="B35" s="42" t="s">
        <v>11</v>
      </c>
      <c r="C35" s="21"/>
      <c r="D35" s="22"/>
      <c r="E35" s="164"/>
      <c r="F35" s="164"/>
      <c r="G35" s="553">
        <v>1500</v>
      </c>
      <c r="H35" s="554"/>
      <c r="I35" s="78"/>
      <c r="J35" s="78"/>
      <c r="K35" s="52"/>
      <c r="L35" s="52"/>
    </row>
    <row r="36" spans="1:17" s="2" customFormat="1" ht="14.25" customHeight="1" x14ac:dyDescent="0.25">
      <c r="A36" s="227"/>
      <c r="B36" s="92"/>
      <c r="C36" s="51"/>
      <c r="D36" s="51"/>
      <c r="E36" s="51"/>
      <c r="F36" s="51"/>
      <c r="G36" s="468"/>
      <c r="H36" s="469"/>
      <c r="I36" s="144"/>
      <c r="J36" s="144"/>
    </row>
    <row r="37" spans="1:17" ht="42" customHeight="1" x14ac:dyDescent="0.25">
      <c r="B37" s="20" t="s">
        <v>14</v>
      </c>
      <c r="C37" s="39"/>
      <c r="D37" s="578" t="s">
        <v>278</v>
      </c>
      <c r="E37" s="578"/>
      <c r="F37" s="578"/>
      <c r="G37" s="560">
        <v>5000</v>
      </c>
      <c r="H37" s="561"/>
    </row>
    <row r="38" spans="1:17" ht="27" hidden="1" customHeight="1" x14ac:dyDescent="0.25">
      <c r="B38" s="42"/>
      <c r="C38" s="51"/>
      <c r="D38" s="571" t="s">
        <v>111</v>
      </c>
      <c r="E38" s="571"/>
      <c r="F38" s="40"/>
      <c r="G38" s="555">
        <v>2500</v>
      </c>
      <c r="H38" s="556"/>
    </row>
    <row r="39" spans="1:17" ht="14.25" hidden="1" customHeight="1" x14ac:dyDescent="0.25">
      <c r="B39" s="42"/>
      <c r="C39" s="51"/>
      <c r="D39" s="571" t="s">
        <v>112</v>
      </c>
      <c r="E39" s="571"/>
      <c r="F39" s="571"/>
      <c r="G39" s="52"/>
      <c r="H39" s="52"/>
    </row>
    <row r="40" spans="1:17" ht="14.25" hidden="1" customHeight="1" x14ac:dyDescent="0.25">
      <c r="B40" s="42"/>
      <c r="C40" s="51"/>
      <c r="D40" s="571"/>
      <c r="E40" s="571"/>
      <c r="F40" s="571"/>
      <c r="G40" s="555">
        <v>500</v>
      </c>
      <c r="H40" s="556"/>
    </row>
    <row r="41" spans="1:17" ht="14.25" customHeight="1" x14ac:dyDescent="0.25">
      <c r="B41" s="139"/>
      <c r="C41" s="142"/>
      <c r="D41" s="142"/>
      <c r="E41" s="142"/>
      <c r="F41" s="142"/>
      <c r="G41" s="95"/>
      <c r="H41" s="95"/>
    </row>
    <row r="42" spans="1:17" ht="30.75" customHeight="1" thickBot="1" x14ac:dyDescent="0.3">
      <c r="B42" s="573" t="s">
        <v>239</v>
      </c>
      <c r="C42" s="574"/>
      <c r="D42" s="574"/>
      <c r="E42" s="574"/>
      <c r="F42" s="574"/>
      <c r="G42" s="559">
        <f>SUM(G43:H43)</f>
        <v>5000</v>
      </c>
      <c r="H42" s="559"/>
      <c r="I42" s="353">
        <v>5000</v>
      </c>
      <c r="J42" s="353">
        <v>5000</v>
      </c>
    </row>
    <row r="43" spans="1:17" ht="14.25" customHeight="1" thickTop="1" x14ac:dyDescent="0.25">
      <c r="A43" s="227">
        <v>5321</v>
      </c>
      <c r="B43" s="42" t="s">
        <v>28</v>
      </c>
      <c r="C43" s="39"/>
      <c r="D43" s="20"/>
      <c r="E43" s="40"/>
      <c r="F43" s="40"/>
      <c r="G43" s="553">
        <v>5000</v>
      </c>
      <c r="H43" s="554"/>
    </row>
    <row r="44" spans="1:17" ht="14.25" customHeight="1" x14ac:dyDescent="0.25">
      <c r="B44" s="139"/>
      <c r="C44" s="142"/>
      <c r="D44" s="142"/>
      <c r="E44" s="142"/>
      <c r="F44" s="142"/>
      <c r="G44" s="95"/>
      <c r="H44" s="95"/>
    </row>
    <row r="45" spans="1:17" ht="14.25" customHeight="1" x14ac:dyDescent="0.25">
      <c r="B45" s="139"/>
      <c r="C45" s="142"/>
      <c r="D45" s="142"/>
      <c r="E45" s="142"/>
      <c r="F45" s="142"/>
      <c r="G45" s="95"/>
      <c r="H45" s="95"/>
    </row>
    <row r="47" spans="1:17" x14ac:dyDescent="0.2">
      <c r="J47" s="144">
        <v>35</v>
      </c>
      <c r="K47" s="29">
        <v>54</v>
      </c>
      <c r="L47" s="29"/>
    </row>
    <row r="48" spans="1:17" x14ac:dyDescent="0.2">
      <c r="K48" s="29"/>
      <c r="L48" s="29"/>
    </row>
    <row r="49" spans="4:12" x14ac:dyDescent="0.2">
      <c r="D49" s="322" t="s">
        <v>131</v>
      </c>
      <c r="E49" s="323">
        <f>SUM(E14)</f>
        <v>13988</v>
      </c>
      <c r="F49" s="323">
        <f t="shared" ref="F49:G49" si="1">SUM(F14)</f>
        <v>13988</v>
      </c>
      <c r="G49" s="323">
        <f t="shared" si="1"/>
        <v>14200</v>
      </c>
      <c r="K49" s="29"/>
      <c r="L49" s="29"/>
    </row>
    <row r="50" spans="4:12" x14ac:dyDescent="0.2">
      <c r="D50" s="322" t="s">
        <v>132</v>
      </c>
      <c r="E50" s="323">
        <v>0</v>
      </c>
      <c r="F50" s="323">
        <v>0</v>
      </c>
      <c r="G50" s="323">
        <v>0</v>
      </c>
    </row>
    <row r="51" spans="4:12" ht="15" x14ac:dyDescent="0.25">
      <c r="D51" s="324" t="s">
        <v>77</v>
      </c>
      <c r="E51" s="325">
        <f>SUM(E49:E50)</f>
        <v>13988</v>
      </c>
      <c r="F51" s="325">
        <f>SUM(F49:F50)</f>
        <v>13988</v>
      </c>
      <c r="G51" s="325">
        <f>SUM(G49:G50)</f>
        <v>14200</v>
      </c>
    </row>
  </sheetData>
  <mergeCells count="32">
    <mergeCell ref="G1:H1"/>
    <mergeCell ref="B14:D14"/>
    <mergeCell ref="G17:H17"/>
    <mergeCell ref="D37:F37"/>
    <mergeCell ref="G18:H18"/>
    <mergeCell ref="G19:H19"/>
    <mergeCell ref="D29:F29"/>
    <mergeCell ref="G29:H29"/>
    <mergeCell ref="G35:H35"/>
    <mergeCell ref="G37:H37"/>
    <mergeCell ref="G21:H21"/>
    <mergeCell ref="G22:H22"/>
    <mergeCell ref="D28:F28"/>
    <mergeCell ref="D30:F30"/>
    <mergeCell ref="D27:F27"/>
    <mergeCell ref="D25:E25"/>
    <mergeCell ref="D26:E26"/>
    <mergeCell ref="G43:H43"/>
    <mergeCell ref="G26:H26"/>
    <mergeCell ref="G27:H27"/>
    <mergeCell ref="G25:H25"/>
    <mergeCell ref="G28:H28"/>
    <mergeCell ref="G30:H30"/>
    <mergeCell ref="G40:H40"/>
    <mergeCell ref="G38:H38"/>
    <mergeCell ref="G34:H34"/>
    <mergeCell ref="G32:H32"/>
    <mergeCell ref="G33:H33"/>
    <mergeCell ref="B42:F42"/>
    <mergeCell ref="G42:H42"/>
    <mergeCell ref="D39:F40"/>
    <mergeCell ref="D38:E38"/>
  </mergeCells>
  <pageMargins left="0.70866141732283472" right="0.70866141732283472" top="0.78740157480314965" bottom="0.78740157480314965" header="0.31496062992125984" footer="0.31496062992125984"/>
  <pageSetup paperSize="9" scale="70" firstPageNumber="76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56"/>
  <sheetViews>
    <sheetView view="pageBreakPreview" zoomScaleNormal="100" zoomScaleSheetLayoutView="100" workbookViewId="0">
      <selection activeCell="D38" sqref="D38"/>
    </sheetView>
  </sheetViews>
  <sheetFormatPr defaultColWidth="9.140625" defaultRowHeight="14.25" x14ac:dyDescent="0.2"/>
  <cols>
    <col min="1" max="1" width="5.42578125" style="227" customWidth="1"/>
    <col min="2" max="2" width="8.5703125" style="96" customWidth="1"/>
    <col min="3" max="3" width="9.85546875" style="96" customWidth="1"/>
    <col min="4" max="4" width="54.42578125" style="29" customWidth="1"/>
    <col min="5" max="6" width="14.140625" style="73" customWidth="1"/>
    <col min="7" max="7" width="13.140625" style="73" customWidth="1"/>
    <col min="8" max="8" width="9.140625" style="29" customWidth="1"/>
    <col min="9" max="10" width="9.140625" style="144"/>
    <col min="11" max="16384" width="9.140625" style="29"/>
  </cols>
  <sheetData>
    <row r="1" spans="1:10" ht="23.25" x14ac:dyDescent="0.35">
      <c r="B1" s="74" t="s">
        <v>49</v>
      </c>
      <c r="C1" s="75"/>
      <c r="D1" s="52"/>
      <c r="E1" s="63"/>
      <c r="F1" s="63"/>
      <c r="G1" s="564" t="s">
        <v>37</v>
      </c>
      <c r="H1" s="564"/>
    </row>
    <row r="2" spans="1:10" x14ac:dyDescent="0.2">
      <c r="B2" s="75"/>
      <c r="C2" s="75"/>
      <c r="D2" s="52"/>
      <c r="E2" s="63"/>
      <c r="F2" s="63"/>
      <c r="G2" s="63"/>
      <c r="H2" s="52"/>
    </row>
    <row r="3" spans="1:10" x14ac:dyDescent="0.2">
      <c r="B3" s="76" t="s">
        <v>2</v>
      </c>
      <c r="C3" s="76" t="s">
        <v>38</v>
      </c>
      <c r="D3" s="52"/>
      <c r="E3" s="63"/>
      <c r="F3" s="63"/>
      <c r="G3" s="63"/>
      <c r="H3" s="52"/>
    </row>
    <row r="4" spans="1:10" x14ac:dyDescent="0.2">
      <c r="B4" s="75"/>
      <c r="C4" s="76" t="s">
        <v>3</v>
      </c>
      <c r="D4" s="52"/>
      <c r="E4" s="63"/>
      <c r="F4" s="63"/>
      <c r="G4" s="63"/>
      <c r="H4" s="52"/>
    </row>
    <row r="5" spans="1:10" s="67" customFormat="1" ht="13.5" thickBot="1" x14ac:dyDescent="0.25">
      <c r="A5" s="227"/>
      <c r="B5" s="77"/>
      <c r="C5" s="77"/>
      <c r="D5" s="53"/>
      <c r="E5" s="78"/>
      <c r="F5" s="78"/>
      <c r="G5" s="78"/>
      <c r="H5" s="434" t="s">
        <v>4</v>
      </c>
      <c r="I5" s="144"/>
      <c r="J5" s="144"/>
    </row>
    <row r="6" spans="1:10" s="99" customFormat="1" ht="39" customHeight="1" thickTop="1" thickBot="1" x14ac:dyDescent="0.25">
      <c r="A6" s="225"/>
      <c r="B6" s="79" t="s">
        <v>5</v>
      </c>
      <c r="C6" s="80" t="s">
        <v>6</v>
      </c>
      <c r="D6" s="81" t="s">
        <v>7</v>
      </c>
      <c r="E6" s="64" t="s">
        <v>246</v>
      </c>
      <c r="F6" s="64" t="s">
        <v>247</v>
      </c>
      <c r="G6" s="64" t="s">
        <v>248</v>
      </c>
      <c r="H6" s="30" t="s">
        <v>8</v>
      </c>
      <c r="I6" s="159"/>
      <c r="J6" s="159"/>
    </row>
    <row r="7" spans="1:10" s="135" customFormat="1" thickTop="1" thickBot="1" x14ac:dyDescent="0.25">
      <c r="A7" s="226"/>
      <c r="B7" s="82">
        <v>1</v>
      </c>
      <c r="C7" s="83">
        <v>2</v>
      </c>
      <c r="D7" s="83">
        <v>3</v>
      </c>
      <c r="E7" s="130">
        <v>4</v>
      </c>
      <c r="F7" s="130">
        <v>5</v>
      </c>
      <c r="G7" s="130">
        <v>6</v>
      </c>
      <c r="H7" s="157" t="s">
        <v>106</v>
      </c>
      <c r="I7" s="160"/>
      <c r="J7" s="160"/>
    </row>
    <row r="8" spans="1:10" s="143" customFormat="1" ht="15" thickTop="1" x14ac:dyDescent="0.2">
      <c r="B8" s="193">
        <v>3299</v>
      </c>
      <c r="C8" s="194">
        <v>52</v>
      </c>
      <c r="D8" s="59" t="s">
        <v>202</v>
      </c>
      <c r="E8" s="351">
        <f>SUM(I20)</f>
        <v>10400</v>
      </c>
      <c r="F8" s="351">
        <f>SUM(J20)</f>
        <v>10400</v>
      </c>
      <c r="G8" s="351">
        <f>SUM(G20)</f>
        <v>10400</v>
      </c>
      <c r="H8" s="54">
        <f t="shared" ref="H8:H10" si="0">G8/E8*100</f>
        <v>100</v>
      </c>
      <c r="I8" s="160"/>
      <c r="J8" s="160"/>
    </row>
    <row r="9" spans="1:10" s="143" customFormat="1" ht="28.5" x14ac:dyDescent="0.2">
      <c r="B9" s="284">
        <v>3299</v>
      </c>
      <c r="C9" s="306">
        <v>53</v>
      </c>
      <c r="D9" s="307" t="s">
        <v>199</v>
      </c>
      <c r="E9" s="352">
        <f>SUM(I23)</f>
        <v>5700</v>
      </c>
      <c r="F9" s="352">
        <f>SUM(J23)</f>
        <v>5700</v>
      </c>
      <c r="G9" s="352">
        <f>SUM(G23)</f>
        <v>5700</v>
      </c>
      <c r="H9" s="54"/>
      <c r="I9" s="160"/>
      <c r="J9" s="160"/>
    </row>
    <row r="10" spans="1:10" s="143" customFormat="1" x14ac:dyDescent="0.2">
      <c r="B10" s="84">
        <v>3299</v>
      </c>
      <c r="C10" s="85">
        <v>54</v>
      </c>
      <c r="D10" s="59" t="s">
        <v>215</v>
      </c>
      <c r="E10" s="352">
        <f>SUM(I29)</f>
        <v>700</v>
      </c>
      <c r="F10" s="352">
        <f>SUM(J29)</f>
        <v>700</v>
      </c>
      <c r="G10" s="352">
        <f>SUM(G29)</f>
        <v>700</v>
      </c>
      <c r="H10" s="54">
        <f t="shared" si="0"/>
        <v>100</v>
      </c>
      <c r="I10" s="160"/>
      <c r="J10" s="160"/>
    </row>
    <row r="11" spans="1:10" ht="30.75" customHeight="1" x14ac:dyDescent="0.2">
      <c r="B11" s="284">
        <v>3792</v>
      </c>
      <c r="C11" s="306">
        <v>53</v>
      </c>
      <c r="D11" s="307" t="s">
        <v>199</v>
      </c>
      <c r="E11" s="13">
        <f>SUM(I35)</f>
        <v>2400</v>
      </c>
      <c r="F11" s="13">
        <f>SUM(J35)</f>
        <v>1572</v>
      </c>
      <c r="G11" s="13">
        <f>SUM(G35)</f>
        <v>2400</v>
      </c>
      <c r="H11" s="54"/>
    </row>
    <row r="12" spans="1:10" s="143" customFormat="1" x14ac:dyDescent="0.2">
      <c r="B12" s="84">
        <v>3792</v>
      </c>
      <c r="C12" s="85">
        <v>52</v>
      </c>
      <c r="D12" s="59" t="s">
        <v>202</v>
      </c>
      <c r="E12" s="352">
        <f>SUM(I36)</f>
        <v>0</v>
      </c>
      <c r="F12" s="352">
        <f>SUM(J36)</f>
        <v>828</v>
      </c>
      <c r="G12" s="352"/>
      <c r="H12" s="54"/>
      <c r="I12" s="160"/>
      <c r="J12" s="160"/>
    </row>
    <row r="13" spans="1:10" ht="15" customHeight="1" x14ac:dyDescent="0.2">
      <c r="B13" s="84">
        <v>3429</v>
      </c>
      <c r="C13" s="85">
        <v>52</v>
      </c>
      <c r="D13" s="59" t="s">
        <v>202</v>
      </c>
      <c r="E13" s="13">
        <f>SUM(I42)</f>
        <v>1000</v>
      </c>
      <c r="F13" s="13">
        <f>SUM(J42)</f>
        <v>898</v>
      </c>
      <c r="G13" s="13">
        <f>SUM(G42)</f>
        <v>1700</v>
      </c>
      <c r="H13" s="54">
        <f>G13/E13*100</f>
        <v>170</v>
      </c>
    </row>
    <row r="14" spans="1:10" s="308" customFormat="1" ht="30.75" customHeight="1" thickBot="1" x14ac:dyDescent="0.3">
      <c r="A14" s="300"/>
      <c r="B14" s="284">
        <v>3429</v>
      </c>
      <c r="C14" s="306">
        <v>53</v>
      </c>
      <c r="D14" s="307" t="s">
        <v>199</v>
      </c>
      <c r="E14" s="209">
        <f>SUM(I43)</f>
        <v>0</v>
      </c>
      <c r="F14" s="209">
        <f t="shared" ref="F14" si="1">SUM(J43)</f>
        <v>102</v>
      </c>
      <c r="G14" s="209"/>
      <c r="H14" s="210"/>
      <c r="I14" s="330"/>
      <c r="J14" s="330"/>
    </row>
    <row r="15" spans="1:10" s="72" customFormat="1" ht="16.5" thickTop="1" thickBot="1" x14ac:dyDescent="0.3">
      <c r="A15" s="230"/>
      <c r="B15" s="565" t="s">
        <v>9</v>
      </c>
      <c r="C15" s="566"/>
      <c r="D15" s="567"/>
      <c r="E15" s="28">
        <f>SUM(E8:E14)</f>
        <v>20200</v>
      </c>
      <c r="F15" s="28">
        <f t="shared" ref="F15:G15" si="2">SUM(F8:F14)</f>
        <v>20200</v>
      </c>
      <c r="G15" s="28">
        <f t="shared" si="2"/>
        <v>20900</v>
      </c>
      <c r="H15" s="31">
        <f>G15/E15*100</f>
        <v>103.46534653465346</v>
      </c>
      <c r="I15" s="331"/>
      <c r="J15" s="331"/>
    </row>
    <row r="16" spans="1:10" ht="15" thickTop="1" x14ac:dyDescent="0.2">
      <c r="B16" s="109"/>
      <c r="C16" s="109"/>
      <c r="D16" s="109"/>
      <c r="E16" s="109"/>
      <c r="F16" s="109"/>
      <c r="G16" s="109"/>
      <c r="H16" s="109"/>
    </row>
    <row r="17" spans="1:10" ht="15" x14ac:dyDescent="0.25">
      <c r="B17" s="86" t="s">
        <v>10</v>
      </c>
      <c r="C17" s="75"/>
      <c r="D17" s="52"/>
      <c r="E17" s="63"/>
      <c r="F17" s="63"/>
      <c r="G17" s="63"/>
      <c r="H17" s="52"/>
    </row>
    <row r="18" spans="1:10" ht="29.25" customHeight="1" x14ac:dyDescent="0.25">
      <c r="B18" s="52" t="s">
        <v>14</v>
      </c>
      <c r="C18" s="75"/>
      <c r="D18" s="587" t="s">
        <v>301</v>
      </c>
      <c r="E18" s="587"/>
      <c r="F18" s="587"/>
      <c r="G18" s="560">
        <f>17600-1500</f>
        <v>16100</v>
      </c>
      <c r="H18" s="561"/>
    </row>
    <row r="19" spans="1:10" x14ac:dyDescent="0.2">
      <c r="B19" s="75"/>
      <c r="C19" s="75"/>
      <c r="D19" s="52"/>
      <c r="E19" s="63"/>
      <c r="F19" s="63"/>
      <c r="G19" s="63"/>
      <c r="H19" s="52"/>
    </row>
    <row r="20" spans="1:10" ht="17.25" customHeight="1" thickBot="1" x14ac:dyDescent="0.3">
      <c r="B20" s="88" t="s">
        <v>220</v>
      </c>
      <c r="C20" s="89"/>
      <c r="D20" s="90"/>
      <c r="E20" s="91"/>
      <c r="F20" s="91"/>
      <c r="G20" s="559">
        <f>SUM(G21)</f>
        <v>10400</v>
      </c>
      <c r="H20" s="559"/>
      <c r="I20" s="144">
        <v>10400</v>
      </c>
      <c r="J20" s="144">
        <v>10400</v>
      </c>
    </row>
    <row r="21" spans="1:10" ht="15.75" thickTop="1" x14ac:dyDescent="0.25">
      <c r="A21" s="227">
        <v>5221</v>
      </c>
      <c r="B21" s="42" t="s">
        <v>107</v>
      </c>
      <c r="C21" s="75"/>
      <c r="D21" s="52"/>
      <c r="E21" s="63"/>
      <c r="F21" s="63"/>
      <c r="G21" s="553">
        <v>10400</v>
      </c>
      <c r="H21" s="554"/>
    </row>
    <row r="22" spans="1:10" ht="15" x14ac:dyDescent="0.25">
      <c r="B22" s="42"/>
      <c r="C22" s="75"/>
      <c r="D22" s="52"/>
      <c r="E22" s="63"/>
      <c r="F22" s="63"/>
      <c r="G22" s="335"/>
      <c r="H22" s="336"/>
    </row>
    <row r="23" spans="1:10" ht="30.75" customHeight="1" thickBot="1" x14ac:dyDescent="0.3">
      <c r="B23" s="557" t="s">
        <v>213</v>
      </c>
      <c r="C23" s="558"/>
      <c r="D23" s="558"/>
      <c r="E23" s="558"/>
      <c r="F23" s="558"/>
      <c r="G23" s="559">
        <f>SUM(G24)</f>
        <v>5700</v>
      </c>
      <c r="H23" s="559"/>
      <c r="I23" s="144">
        <v>5700</v>
      </c>
      <c r="J23" s="144">
        <v>5700</v>
      </c>
    </row>
    <row r="24" spans="1:10" ht="14.25" customHeight="1" thickTop="1" x14ac:dyDescent="0.25">
      <c r="A24" s="227">
        <v>5332</v>
      </c>
      <c r="B24" s="92" t="s">
        <v>217</v>
      </c>
      <c r="C24" s="75"/>
      <c r="D24" s="52"/>
      <c r="E24" s="63"/>
      <c r="F24" s="63"/>
      <c r="G24" s="553">
        <v>5700</v>
      </c>
      <c r="H24" s="554"/>
    </row>
    <row r="25" spans="1:10" ht="15" x14ac:dyDescent="0.25">
      <c r="B25" s="42"/>
      <c r="C25" s="75"/>
      <c r="D25" s="52"/>
      <c r="E25" s="63"/>
      <c r="F25" s="63"/>
      <c r="G25" s="335"/>
      <c r="H25" s="336"/>
    </row>
    <row r="26" spans="1:10" ht="15" x14ac:dyDescent="0.25">
      <c r="B26" s="42"/>
      <c r="C26" s="75"/>
      <c r="D26" s="52"/>
      <c r="E26" s="63"/>
      <c r="F26" s="63"/>
      <c r="G26" s="335"/>
      <c r="H26" s="336"/>
    </row>
    <row r="27" spans="1:10" ht="27" customHeight="1" x14ac:dyDescent="0.25">
      <c r="B27" s="52" t="s">
        <v>14</v>
      </c>
      <c r="C27" s="75"/>
      <c r="D27" s="586" t="s">
        <v>302</v>
      </c>
      <c r="E27" s="586"/>
      <c r="F27" s="63"/>
      <c r="G27" s="560">
        <v>700</v>
      </c>
      <c r="H27" s="561"/>
    </row>
    <row r="28" spans="1:10" ht="15" x14ac:dyDescent="0.25">
      <c r="B28" s="86"/>
      <c r="C28" s="75"/>
      <c r="D28" s="52"/>
      <c r="E28" s="63"/>
      <c r="F28" s="63"/>
      <c r="G28" s="63"/>
      <c r="H28" s="52"/>
    </row>
    <row r="29" spans="1:10" ht="15.75" thickBot="1" x14ac:dyDescent="0.3">
      <c r="B29" s="88" t="s">
        <v>216</v>
      </c>
      <c r="C29" s="89"/>
      <c r="D29" s="90"/>
      <c r="E29" s="91"/>
      <c r="F29" s="91"/>
      <c r="G29" s="559">
        <f>SUM(G30)</f>
        <v>700</v>
      </c>
      <c r="H29" s="559"/>
      <c r="I29" s="353">
        <v>700</v>
      </c>
      <c r="J29" s="353">
        <v>700</v>
      </c>
    </row>
    <row r="30" spans="1:10" ht="15.75" thickTop="1" x14ac:dyDescent="0.25">
      <c r="A30" s="227">
        <v>5493</v>
      </c>
      <c r="B30" s="92" t="s">
        <v>32</v>
      </c>
      <c r="C30" s="75"/>
      <c r="D30" s="52"/>
      <c r="E30" s="63"/>
      <c r="F30" s="63"/>
      <c r="G30" s="553">
        <v>700</v>
      </c>
      <c r="H30" s="554"/>
    </row>
    <row r="31" spans="1:10" ht="15" x14ac:dyDescent="0.25">
      <c r="B31" s="42"/>
      <c r="C31" s="75"/>
      <c r="D31" s="52"/>
      <c r="E31" s="63"/>
      <c r="F31" s="63"/>
      <c r="G31" s="335"/>
      <c r="H31" s="336"/>
    </row>
    <row r="32" spans="1:10" ht="15" x14ac:dyDescent="0.25">
      <c r="B32" s="86"/>
      <c r="C32" s="75"/>
      <c r="D32" s="52"/>
      <c r="E32" s="63"/>
      <c r="F32" s="63"/>
      <c r="G32" s="63"/>
      <c r="H32" s="52"/>
    </row>
    <row r="33" spans="1:11" ht="30" customHeight="1" x14ac:dyDescent="0.25">
      <c r="B33" s="52" t="s">
        <v>14</v>
      </c>
      <c r="C33" s="75"/>
      <c r="D33" s="587" t="s">
        <v>303</v>
      </c>
      <c r="E33" s="587"/>
      <c r="F33" s="63"/>
      <c r="G33" s="560">
        <v>2400</v>
      </c>
      <c r="H33" s="561"/>
    </row>
    <row r="34" spans="1:11" x14ac:dyDescent="0.2">
      <c r="B34" s="75"/>
      <c r="C34" s="75"/>
      <c r="D34" s="52"/>
      <c r="E34" s="63"/>
      <c r="F34" s="63"/>
      <c r="G34" s="63"/>
      <c r="H34" s="52"/>
    </row>
    <row r="35" spans="1:11" ht="30.75" customHeight="1" thickBot="1" x14ac:dyDescent="0.3">
      <c r="B35" s="557" t="s">
        <v>214</v>
      </c>
      <c r="C35" s="558"/>
      <c r="D35" s="558"/>
      <c r="E35" s="558"/>
      <c r="F35" s="558"/>
      <c r="G35" s="559">
        <f>SUM(G36)</f>
        <v>2400</v>
      </c>
      <c r="H35" s="559"/>
      <c r="I35" s="144">
        <v>2400</v>
      </c>
      <c r="J35" s="144">
        <v>1572</v>
      </c>
    </row>
    <row r="36" spans="1:11" ht="14.25" customHeight="1" thickTop="1" x14ac:dyDescent="0.25">
      <c r="A36" s="227">
        <v>5331</v>
      </c>
      <c r="B36" s="92" t="s">
        <v>39</v>
      </c>
      <c r="C36" s="75"/>
      <c r="D36" s="52"/>
      <c r="E36" s="63"/>
      <c r="F36" s="63"/>
      <c r="G36" s="553">
        <v>2400</v>
      </c>
      <c r="H36" s="554"/>
      <c r="I36" s="144">
        <v>0</v>
      </c>
      <c r="J36" s="144">
        <v>828</v>
      </c>
      <c r="K36" s="29">
        <v>52</v>
      </c>
    </row>
    <row r="38" spans="1:11" x14ac:dyDescent="0.2">
      <c r="B38" s="75"/>
      <c r="C38" s="75"/>
      <c r="D38" s="52"/>
      <c r="E38" s="63"/>
      <c r="F38" s="63"/>
      <c r="G38" s="63"/>
      <c r="H38" s="52"/>
    </row>
    <row r="39" spans="1:11" x14ac:dyDescent="0.2">
      <c r="B39" s="52" t="s">
        <v>14</v>
      </c>
      <c r="C39" s="75"/>
      <c r="D39" s="587" t="s">
        <v>304</v>
      </c>
      <c r="E39" s="587"/>
      <c r="F39" s="587"/>
      <c r="G39" s="52"/>
      <c r="H39" s="52"/>
    </row>
    <row r="40" spans="1:11" ht="15" x14ac:dyDescent="0.25">
      <c r="B40" s="75"/>
      <c r="C40" s="75"/>
      <c r="D40" s="587"/>
      <c r="E40" s="587"/>
      <c r="F40" s="587"/>
      <c r="G40" s="560">
        <v>1700</v>
      </c>
      <c r="H40" s="561"/>
    </row>
    <row r="41" spans="1:11" x14ac:dyDescent="0.2">
      <c r="B41" s="75"/>
      <c r="C41" s="75"/>
      <c r="D41" s="52"/>
      <c r="E41" s="63"/>
      <c r="F41" s="63"/>
      <c r="G41" s="63"/>
      <c r="H41" s="52"/>
    </row>
    <row r="42" spans="1:11" ht="17.25" customHeight="1" thickBot="1" x14ac:dyDescent="0.3">
      <c r="B42" s="88" t="s">
        <v>221</v>
      </c>
      <c r="C42" s="89"/>
      <c r="D42" s="90"/>
      <c r="E42" s="91"/>
      <c r="F42" s="91"/>
      <c r="G42" s="559">
        <f>SUM(G43)</f>
        <v>1700</v>
      </c>
      <c r="H42" s="559"/>
      <c r="I42" s="144">
        <v>1000</v>
      </c>
      <c r="J42" s="144">
        <v>898</v>
      </c>
    </row>
    <row r="43" spans="1:11" s="52" customFormat="1" ht="15" customHeight="1" thickTop="1" x14ac:dyDescent="0.25">
      <c r="A43" s="232">
        <v>5222</v>
      </c>
      <c r="B43" s="92" t="s">
        <v>11</v>
      </c>
      <c r="C43" s="93"/>
      <c r="D43" s="41"/>
      <c r="E43" s="94"/>
      <c r="F43" s="94"/>
      <c r="G43" s="553">
        <v>1700</v>
      </c>
      <c r="H43" s="554"/>
      <c r="I43" s="78">
        <v>0</v>
      </c>
      <c r="J43" s="78">
        <v>102</v>
      </c>
      <c r="K43" s="52">
        <v>53</v>
      </c>
    </row>
    <row r="44" spans="1:11" x14ac:dyDescent="0.2">
      <c r="B44" s="75"/>
      <c r="C44" s="75"/>
      <c r="D44" s="52"/>
      <c r="E44" s="63"/>
      <c r="F44" s="63"/>
      <c r="G44" s="63"/>
      <c r="H44" s="52"/>
    </row>
    <row r="45" spans="1:11" x14ac:dyDescent="0.2">
      <c r="B45" s="75"/>
      <c r="C45" s="75"/>
      <c r="D45" s="52"/>
      <c r="E45" s="63"/>
      <c r="F45" s="63"/>
      <c r="G45" s="63"/>
      <c r="H45" s="52"/>
    </row>
    <row r="48" spans="1:11" x14ac:dyDescent="0.2">
      <c r="D48" s="322" t="s">
        <v>131</v>
      </c>
      <c r="E48" s="323">
        <f>SUM(E15)</f>
        <v>20200</v>
      </c>
      <c r="F48" s="323">
        <f t="shared" ref="F48:G48" si="3">SUM(F15)</f>
        <v>20200</v>
      </c>
      <c r="G48" s="323">
        <f t="shared" si="3"/>
        <v>20900</v>
      </c>
    </row>
    <row r="49" spans="2:8" x14ac:dyDescent="0.2">
      <c r="D49" s="322" t="s">
        <v>132</v>
      </c>
      <c r="E49" s="323">
        <f>SUM(E6)</f>
        <v>0</v>
      </c>
      <c r="F49" s="323">
        <f>SUM(F4,F6)</f>
        <v>0</v>
      </c>
      <c r="G49" s="323">
        <f>SUM(G4,G6)</f>
        <v>0</v>
      </c>
    </row>
    <row r="50" spans="2:8" ht="15" x14ac:dyDescent="0.25">
      <c r="B50" s="75"/>
      <c r="C50" s="75"/>
      <c r="D50" s="324" t="s">
        <v>77</v>
      </c>
      <c r="E50" s="325">
        <f>SUM(E48:E49)</f>
        <v>20200</v>
      </c>
      <c r="F50" s="325">
        <f>SUM(F48:F49)</f>
        <v>20200</v>
      </c>
      <c r="G50" s="325">
        <f>SUM(G48:G49)</f>
        <v>20900</v>
      </c>
      <c r="H50" s="52"/>
    </row>
    <row r="51" spans="2:8" x14ac:dyDescent="0.2">
      <c r="B51" s="75"/>
      <c r="C51" s="75"/>
      <c r="D51" s="52"/>
      <c r="E51" s="63"/>
      <c r="F51" s="63"/>
      <c r="G51" s="63"/>
      <c r="H51" s="52"/>
    </row>
    <row r="56" spans="2:8" ht="15" x14ac:dyDescent="0.25">
      <c r="B56" s="42"/>
      <c r="C56" s="75"/>
      <c r="D56" s="52"/>
      <c r="E56" s="63"/>
      <c r="F56" s="63"/>
      <c r="G56" s="219"/>
      <c r="H56" s="220"/>
    </row>
  </sheetData>
  <mergeCells count="22">
    <mergeCell ref="G43:H43"/>
    <mergeCell ref="G36:H36"/>
    <mergeCell ref="G35:H35"/>
    <mergeCell ref="D33:E33"/>
    <mergeCell ref="D39:F40"/>
    <mergeCell ref="G33:H33"/>
    <mergeCell ref="B35:F35"/>
    <mergeCell ref="G40:H40"/>
    <mergeCell ref="G27:H27"/>
    <mergeCell ref="G30:H30"/>
    <mergeCell ref="G1:H1"/>
    <mergeCell ref="G42:H42"/>
    <mergeCell ref="B15:D15"/>
    <mergeCell ref="G29:H29"/>
    <mergeCell ref="D27:E27"/>
    <mergeCell ref="B23:F23"/>
    <mergeCell ref="G23:H23"/>
    <mergeCell ref="G24:H24"/>
    <mergeCell ref="G18:H18"/>
    <mergeCell ref="D18:F18"/>
    <mergeCell ref="G21:H21"/>
    <mergeCell ref="G20:H20"/>
  </mergeCells>
  <pageMargins left="0.70866141732283472" right="0.70866141732283472" top="0.78740157480314965" bottom="0.78740157480314965" header="0.31496062992125984" footer="0.31496062992125984"/>
  <pageSetup paperSize="9" scale="70" firstPageNumber="77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L53"/>
  <sheetViews>
    <sheetView view="pageBreakPreview" topLeftCell="A28" zoomScaleNormal="100" zoomScaleSheetLayoutView="100" workbookViewId="0">
      <selection activeCell="D55" sqref="D55"/>
    </sheetView>
  </sheetViews>
  <sheetFormatPr defaultColWidth="9.140625" defaultRowHeight="14.25" x14ac:dyDescent="0.2"/>
  <cols>
    <col min="1" max="1" width="6.140625" style="227" customWidth="1"/>
    <col min="2" max="2" width="8.5703125" style="1" customWidth="1"/>
    <col min="3" max="3" width="9.140625" style="1"/>
    <col min="4" max="4" width="54.42578125" style="2" customWidth="1"/>
    <col min="5" max="5" width="14.140625" style="3" customWidth="1"/>
    <col min="6" max="6" width="15.140625" style="3" customWidth="1"/>
    <col min="7" max="7" width="14.140625" style="3" customWidth="1"/>
    <col min="8" max="8" width="9.140625" style="2" customWidth="1"/>
    <col min="9" max="10" width="9.140625" style="342"/>
    <col min="11" max="12" width="9.140625" style="347"/>
    <col min="13" max="16384" width="9.140625" style="2"/>
  </cols>
  <sheetData>
    <row r="1" spans="1:12" ht="23.25" x14ac:dyDescent="0.35">
      <c r="B1" s="43" t="s">
        <v>25</v>
      </c>
      <c r="C1" s="39"/>
      <c r="D1" s="20"/>
      <c r="E1" s="40"/>
      <c r="F1" s="40"/>
      <c r="G1" s="575" t="s">
        <v>26</v>
      </c>
      <c r="H1" s="575"/>
    </row>
    <row r="2" spans="1:12" x14ac:dyDescent="0.2">
      <c r="B2" s="39"/>
      <c r="C2" s="39"/>
      <c r="D2" s="20"/>
      <c r="E2" s="40"/>
      <c r="F2" s="40"/>
      <c r="G2" s="40"/>
      <c r="H2" s="20"/>
    </row>
    <row r="3" spans="1:12" x14ac:dyDescent="0.2">
      <c r="B3" s="36" t="s">
        <v>2</v>
      </c>
      <c r="C3" s="152" t="s">
        <v>218</v>
      </c>
      <c r="D3" s="20"/>
      <c r="E3" s="40"/>
      <c r="F3" s="40"/>
      <c r="G3" s="40"/>
      <c r="H3" s="20"/>
    </row>
    <row r="4" spans="1:12" x14ac:dyDescent="0.2">
      <c r="B4" s="39"/>
      <c r="C4" s="36" t="s">
        <v>3</v>
      </c>
      <c r="D4" s="20"/>
      <c r="E4" s="40"/>
      <c r="F4" s="40"/>
      <c r="G4" s="40"/>
      <c r="H4" s="20"/>
    </row>
    <row r="5" spans="1:12" x14ac:dyDescent="0.2">
      <c r="B5" s="39"/>
      <c r="C5" s="39"/>
      <c r="D5" s="20"/>
      <c r="E5" s="40"/>
      <c r="F5" s="40"/>
      <c r="G5" s="40"/>
      <c r="H5" s="20"/>
    </row>
    <row r="6" spans="1:12" s="4" customFormat="1" ht="13.5" thickBot="1" x14ac:dyDescent="0.25">
      <c r="A6" s="227"/>
      <c r="B6" s="44"/>
      <c r="C6" s="44"/>
      <c r="D6" s="45"/>
      <c r="E6" s="46"/>
      <c r="F6" s="46"/>
      <c r="G6" s="46"/>
      <c r="H6" s="249" t="s">
        <v>4</v>
      </c>
      <c r="I6" s="342"/>
      <c r="J6" s="342"/>
      <c r="K6" s="347"/>
      <c r="L6" s="347"/>
    </row>
    <row r="7" spans="1:12" s="99" customFormat="1" ht="39" customHeight="1" thickTop="1" thickBot="1" x14ac:dyDescent="0.25">
      <c r="A7" s="227"/>
      <c r="B7" s="79" t="s">
        <v>5</v>
      </c>
      <c r="C7" s="80" t="s">
        <v>6</v>
      </c>
      <c r="D7" s="81" t="s">
        <v>7</v>
      </c>
      <c r="E7" s="64" t="s">
        <v>246</v>
      </c>
      <c r="F7" s="64" t="s">
        <v>247</v>
      </c>
      <c r="G7" s="64" t="s">
        <v>248</v>
      </c>
      <c r="H7" s="30" t="s">
        <v>8</v>
      </c>
      <c r="I7" s="343"/>
      <c r="J7" s="343"/>
      <c r="K7" s="159"/>
      <c r="L7" s="159"/>
    </row>
    <row r="8" spans="1:12" s="135" customFormat="1" thickTop="1" thickBot="1" x14ac:dyDescent="0.25">
      <c r="A8" s="229"/>
      <c r="B8" s="82">
        <v>1</v>
      </c>
      <c r="C8" s="83">
        <v>2</v>
      </c>
      <c r="D8" s="83">
        <v>3</v>
      </c>
      <c r="E8" s="130">
        <v>4</v>
      </c>
      <c r="F8" s="130">
        <v>5</v>
      </c>
      <c r="G8" s="130">
        <v>6</v>
      </c>
      <c r="H8" s="157" t="s">
        <v>106</v>
      </c>
      <c r="I8" s="344"/>
      <c r="J8" s="344"/>
      <c r="K8" s="160"/>
      <c r="L8" s="160"/>
    </row>
    <row r="9" spans="1:12" ht="15" thickTop="1" x14ac:dyDescent="0.2">
      <c r="B9" s="104">
        <v>4349</v>
      </c>
      <c r="C9" s="105">
        <v>52</v>
      </c>
      <c r="D9" s="106" t="s">
        <v>202</v>
      </c>
      <c r="E9" s="107">
        <f>SUM(J29)</f>
        <v>1500</v>
      </c>
      <c r="F9" s="107">
        <f>SUM(K29)</f>
        <v>584</v>
      </c>
      <c r="G9" s="107">
        <f>SUM(G30)</f>
        <v>1650</v>
      </c>
      <c r="H9" s="231">
        <f>G9/E9*100</f>
        <v>110.00000000000001</v>
      </c>
    </row>
    <row r="10" spans="1:12" s="305" customFormat="1" ht="28.5" x14ac:dyDescent="0.25">
      <c r="A10" s="300"/>
      <c r="B10" s="301">
        <v>4349</v>
      </c>
      <c r="C10" s="302">
        <v>53</v>
      </c>
      <c r="D10" s="307" t="s">
        <v>199</v>
      </c>
      <c r="E10" s="209"/>
      <c r="F10" s="209">
        <f>SUM(K30)</f>
        <v>129</v>
      </c>
      <c r="G10" s="209"/>
      <c r="H10" s="304"/>
      <c r="I10" s="345"/>
      <c r="J10" s="345"/>
      <c r="K10" s="348"/>
      <c r="L10" s="348"/>
    </row>
    <row r="11" spans="1:12" x14ac:dyDescent="0.2">
      <c r="B11" s="24">
        <v>4349</v>
      </c>
      <c r="C11" s="25">
        <v>63</v>
      </c>
      <c r="D11" s="37" t="s">
        <v>219</v>
      </c>
      <c r="E11" s="13"/>
      <c r="F11" s="13">
        <f>SUM(K31)</f>
        <v>787</v>
      </c>
      <c r="G11" s="13"/>
      <c r="H11" s="26"/>
    </row>
    <row r="12" spans="1:12" x14ac:dyDescent="0.2">
      <c r="B12" s="24">
        <v>4339</v>
      </c>
      <c r="C12" s="25">
        <v>52</v>
      </c>
      <c r="D12" s="37" t="s">
        <v>202</v>
      </c>
      <c r="E12" s="13">
        <f>SUM(J32)</f>
        <v>1500</v>
      </c>
      <c r="F12" s="13">
        <f>SUM(K32)</f>
        <v>3741</v>
      </c>
      <c r="G12" s="13">
        <f>SUM(G32)</f>
        <v>1650</v>
      </c>
      <c r="H12" s="26">
        <f>G12/E12*100</f>
        <v>110.00000000000001</v>
      </c>
    </row>
    <row r="13" spans="1:12" s="305" customFormat="1" ht="28.5" x14ac:dyDescent="0.25">
      <c r="A13" s="300"/>
      <c r="B13" s="301">
        <v>4339</v>
      </c>
      <c r="C13" s="302">
        <v>53</v>
      </c>
      <c r="D13" s="307" t="s">
        <v>199</v>
      </c>
      <c r="E13" s="209"/>
      <c r="F13" s="209">
        <f>SUM(K33)</f>
        <v>109</v>
      </c>
      <c r="G13" s="209"/>
      <c r="H13" s="304"/>
      <c r="I13" s="345"/>
      <c r="J13" s="345"/>
      <c r="K13" s="348"/>
      <c r="L13" s="348"/>
    </row>
    <row r="14" spans="1:12" x14ac:dyDescent="0.2">
      <c r="B14" s="24">
        <v>4399</v>
      </c>
      <c r="C14" s="25">
        <v>52</v>
      </c>
      <c r="D14" s="37" t="s">
        <v>202</v>
      </c>
      <c r="E14" s="13">
        <f>SUM(I35)</f>
        <v>2363</v>
      </c>
      <c r="F14" s="13">
        <f>SUM(J35)</f>
        <v>3013</v>
      </c>
      <c r="G14" s="13">
        <f>SUM(G35)</f>
        <v>2600</v>
      </c>
      <c r="H14" s="26">
        <f>G14/E14*100</f>
        <v>110.02962336013542</v>
      </c>
    </row>
    <row r="15" spans="1:12" x14ac:dyDescent="0.2">
      <c r="B15" s="24">
        <v>4399</v>
      </c>
      <c r="C15" s="25">
        <v>63</v>
      </c>
      <c r="D15" s="37" t="s">
        <v>219</v>
      </c>
      <c r="E15" s="13">
        <v>0</v>
      </c>
      <c r="F15" s="13">
        <v>0</v>
      </c>
      <c r="G15" s="13">
        <f>SUM(G38)</f>
        <v>25000</v>
      </c>
      <c r="H15" s="26"/>
    </row>
    <row r="16" spans="1:12" x14ac:dyDescent="0.2">
      <c r="B16" s="24">
        <v>4349</v>
      </c>
      <c r="C16" s="25">
        <v>52</v>
      </c>
      <c r="D16" s="37" t="s">
        <v>202</v>
      </c>
      <c r="E16" s="13">
        <f>SUM(I43)</f>
        <v>55000</v>
      </c>
      <c r="F16" s="13">
        <f>SUM(J43)</f>
        <v>55000</v>
      </c>
      <c r="G16" s="13">
        <f>SUM(G43)</f>
        <v>55000</v>
      </c>
      <c r="H16" s="26">
        <f>G16/E16*100</f>
        <v>100</v>
      </c>
    </row>
    <row r="17" spans="1:12" ht="15" thickBot="1" x14ac:dyDescent="0.25">
      <c r="B17" s="487">
        <v>4399</v>
      </c>
      <c r="C17" s="488">
        <v>52</v>
      </c>
      <c r="D17" s="37" t="s">
        <v>202</v>
      </c>
      <c r="E17" s="338"/>
      <c r="F17" s="338"/>
      <c r="G17" s="338">
        <f>SUM(G48)</f>
        <v>3000</v>
      </c>
      <c r="H17" s="489"/>
    </row>
    <row r="18" spans="1:12" s="7" customFormat="1" ht="16.5" thickTop="1" thickBot="1" x14ac:dyDescent="0.3">
      <c r="A18" s="230"/>
      <c r="B18" s="588" t="s">
        <v>9</v>
      </c>
      <c r="C18" s="589"/>
      <c r="D18" s="590"/>
      <c r="E18" s="28">
        <f>SUM(E9:E16)</f>
        <v>60363</v>
      </c>
      <c r="F18" s="28">
        <f>SUM(F9:F16)</f>
        <v>63363</v>
      </c>
      <c r="G18" s="28">
        <f>SUM(G9:G17)</f>
        <v>88900</v>
      </c>
      <c r="H18" s="6">
        <f>G18/E18*100</f>
        <v>147.2756489902755</v>
      </c>
      <c r="I18" s="346"/>
      <c r="J18" s="346"/>
      <c r="K18" s="349"/>
      <c r="L18" s="349"/>
    </row>
    <row r="19" spans="1:12" ht="15" thickTop="1" x14ac:dyDescent="0.2">
      <c r="B19" s="20"/>
      <c r="C19" s="20"/>
      <c r="D19" s="20"/>
      <c r="E19" s="20"/>
      <c r="F19" s="20"/>
      <c r="G19" s="20"/>
      <c r="H19" s="20"/>
    </row>
    <row r="20" spans="1:12" x14ac:dyDescent="0.2">
      <c r="B20" s="47"/>
      <c r="C20" s="47"/>
      <c r="D20" s="47"/>
      <c r="E20" s="47"/>
      <c r="F20" s="47"/>
      <c r="G20" s="47"/>
      <c r="H20" s="47"/>
    </row>
    <row r="21" spans="1:12" ht="15" x14ac:dyDescent="0.25">
      <c r="B21" s="38" t="s">
        <v>10</v>
      </c>
      <c r="C21" s="39"/>
      <c r="D21" s="20"/>
      <c r="E21" s="40"/>
      <c r="F21" s="40"/>
      <c r="G21" s="40"/>
      <c r="H21" s="20"/>
    </row>
    <row r="22" spans="1:12" ht="15" x14ac:dyDescent="0.25">
      <c r="B22" s="20" t="s">
        <v>14</v>
      </c>
      <c r="C22" s="39"/>
      <c r="D22" s="87" t="s">
        <v>250</v>
      </c>
      <c r="E22" s="63"/>
      <c r="F22" s="63"/>
      <c r="G22" s="560">
        <f>SUM(G23:H27)</f>
        <v>30900</v>
      </c>
      <c r="H22" s="561"/>
    </row>
    <row r="23" spans="1:12" ht="15" x14ac:dyDescent="0.25">
      <c r="B23" s="36" t="s">
        <v>15</v>
      </c>
      <c r="C23" s="39"/>
      <c r="D23" s="41" t="s">
        <v>142</v>
      </c>
      <c r="E23" s="63"/>
      <c r="F23" s="63"/>
      <c r="G23" s="555">
        <v>1650</v>
      </c>
      <c r="H23" s="556"/>
    </row>
    <row r="24" spans="1:12" ht="15" x14ac:dyDescent="0.25">
      <c r="B24" s="36"/>
      <c r="C24" s="39"/>
      <c r="D24" s="41" t="s">
        <v>143</v>
      </c>
      <c r="E24" s="63"/>
      <c r="F24" s="63"/>
      <c r="G24" s="555">
        <v>1650</v>
      </c>
      <c r="H24" s="556"/>
    </row>
    <row r="25" spans="1:12" ht="15" x14ac:dyDescent="0.25">
      <c r="B25" s="36"/>
      <c r="C25" s="39"/>
      <c r="D25" s="41" t="s">
        <v>144</v>
      </c>
      <c r="E25" s="63"/>
      <c r="F25" s="63"/>
      <c r="G25" s="555">
        <v>2600</v>
      </c>
      <c r="H25" s="556"/>
    </row>
    <row r="26" spans="1:12" hidden="1" x14ac:dyDescent="0.2">
      <c r="B26" s="101"/>
      <c r="C26" s="39"/>
      <c r="D26" s="41" t="s">
        <v>145</v>
      </c>
      <c r="E26" s="63"/>
      <c r="F26" s="63"/>
      <c r="G26" s="569">
        <v>0</v>
      </c>
      <c r="H26" s="569"/>
    </row>
    <row r="27" spans="1:12" ht="15" x14ac:dyDescent="0.25">
      <c r="B27" s="101"/>
      <c r="C27" s="39"/>
      <c r="D27" s="41" t="s">
        <v>145</v>
      </c>
      <c r="E27" s="63"/>
      <c r="F27" s="63"/>
      <c r="G27" s="555">
        <v>25000</v>
      </c>
      <c r="H27" s="556"/>
    </row>
    <row r="28" spans="1:12" ht="15" x14ac:dyDescent="0.25">
      <c r="B28" s="38"/>
      <c r="C28" s="39"/>
      <c r="D28" s="20"/>
      <c r="E28" s="40"/>
      <c r="F28" s="40"/>
      <c r="G28" s="40"/>
      <c r="H28" s="20"/>
    </row>
    <row r="29" spans="1:12" ht="17.25" customHeight="1" thickBot="1" x14ac:dyDescent="0.3">
      <c r="B29" s="8" t="s">
        <v>222</v>
      </c>
      <c r="C29" s="9"/>
      <c r="D29" s="10"/>
      <c r="E29" s="11"/>
      <c r="F29" s="11"/>
      <c r="G29" s="582">
        <f>SUM(G30:H30)</f>
        <v>1650</v>
      </c>
      <c r="H29" s="582"/>
      <c r="I29" s="342" t="s">
        <v>249</v>
      </c>
      <c r="J29" s="342">
        <v>1500</v>
      </c>
      <c r="K29" s="347">
        <v>584</v>
      </c>
    </row>
    <row r="30" spans="1:12" ht="15.75" thickTop="1" x14ac:dyDescent="0.25">
      <c r="A30" s="227">
        <v>5229</v>
      </c>
      <c r="B30" s="42" t="s">
        <v>27</v>
      </c>
      <c r="C30" s="39"/>
      <c r="D30" s="20"/>
      <c r="E30" s="40"/>
      <c r="F30" s="40"/>
      <c r="G30" s="583">
        <v>1650</v>
      </c>
      <c r="H30" s="584"/>
      <c r="I30" s="342">
        <v>53</v>
      </c>
      <c r="J30" s="342">
        <v>0</v>
      </c>
      <c r="K30" s="347">
        <v>129</v>
      </c>
    </row>
    <row r="31" spans="1:12" ht="15" x14ac:dyDescent="0.25">
      <c r="B31" s="51"/>
      <c r="C31" s="51"/>
      <c r="D31" s="51"/>
      <c r="E31" s="51"/>
      <c r="F31" s="51"/>
      <c r="G31" s="51"/>
      <c r="H31" s="51"/>
      <c r="I31" s="342">
        <v>63</v>
      </c>
      <c r="J31" s="342">
        <v>0</v>
      </c>
      <c r="K31" s="347">
        <v>787</v>
      </c>
    </row>
    <row r="32" spans="1:12" ht="17.25" customHeight="1" thickBot="1" x14ac:dyDescent="0.3">
      <c r="B32" s="8" t="s">
        <v>223</v>
      </c>
      <c r="C32" s="9"/>
      <c r="D32" s="10"/>
      <c r="E32" s="11"/>
      <c r="F32" s="11"/>
      <c r="G32" s="582">
        <f>SUM(G33)</f>
        <v>1650</v>
      </c>
      <c r="H32" s="582"/>
      <c r="I32" s="342">
        <v>52</v>
      </c>
      <c r="J32" s="342">
        <v>1500</v>
      </c>
      <c r="K32" s="347">
        <v>3741</v>
      </c>
    </row>
    <row r="33" spans="1:12" ht="15.75" thickTop="1" x14ac:dyDescent="0.25">
      <c r="A33" s="227">
        <v>5229</v>
      </c>
      <c r="B33" s="42" t="s">
        <v>27</v>
      </c>
      <c r="C33" s="39"/>
      <c r="D33" s="20"/>
      <c r="E33" s="40"/>
      <c r="F33" s="40"/>
      <c r="G33" s="583">
        <v>1650</v>
      </c>
      <c r="H33" s="584"/>
      <c r="I33" s="342">
        <v>53</v>
      </c>
      <c r="J33" s="342">
        <v>0</v>
      </c>
      <c r="K33" s="347">
        <v>109</v>
      </c>
    </row>
    <row r="34" spans="1:12" ht="15" x14ac:dyDescent="0.25">
      <c r="B34" s="51"/>
      <c r="C34" s="51"/>
      <c r="D34" s="51"/>
      <c r="E34" s="51"/>
      <c r="F34" s="51"/>
      <c r="G34" s="51"/>
      <c r="H34" s="51"/>
    </row>
    <row r="35" spans="1:12" ht="17.25" customHeight="1" thickBot="1" x14ac:dyDescent="0.3">
      <c r="B35" s="8" t="s">
        <v>224</v>
      </c>
      <c r="C35" s="9"/>
      <c r="D35" s="10"/>
      <c r="E35" s="11"/>
      <c r="F35" s="11"/>
      <c r="G35" s="582">
        <f>SUM(G36)</f>
        <v>2600</v>
      </c>
      <c r="H35" s="582"/>
      <c r="I35" s="342">
        <v>2363</v>
      </c>
      <c r="J35" s="342">
        <v>3013</v>
      </c>
    </row>
    <row r="36" spans="1:12" ht="15.75" thickTop="1" x14ac:dyDescent="0.25">
      <c r="A36" s="227">
        <v>5229</v>
      </c>
      <c r="B36" s="42" t="s">
        <v>27</v>
      </c>
      <c r="C36" s="39"/>
      <c r="D36" s="20"/>
      <c r="E36" s="40"/>
      <c r="F36" s="40"/>
      <c r="G36" s="583">
        <v>2600</v>
      </c>
      <c r="H36" s="584"/>
    </row>
    <row r="37" spans="1:12" ht="15" x14ac:dyDescent="0.25">
      <c r="B37" s="51"/>
      <c r="C37" s="51"/>
      <c r="D37" s="51"/>
      <c r="E37" s="51"/>
      <c r="F37" s="51"/>
      <c r="G37" s="51"/>
      <c r="H37" s="51"/>
    </row>
    <row r="38" spans="1:12" ht="17.25" customHeight="1" thickBot="1" x14ac:dyDescent="0.3">
      <c r="A38" s="224"/>
      <c r="B38" s="8" t="s">
        <v>256</v>
      </c>
      <c r="C38" s="9"/>
      <c r="D38" s="10"/>
      <c r="E38" s="11"/>
      <c r="F38" s="11"/>
      <c r="G38" s="559">
        <f>SUM(G39)</f>
        <v>25000</v>
      </c>
      <c r="H38" s="559"/>
      <c r="I38" s="350">
        <v>0</v>
      </c>
      <c r="J38" s="350">
        <v>0</v>
      </c>
      <c r="K38" s="2"/>
      <c r="L38" s="2"/>
    </row>
    <row r="39" spans="1:12" ht="17.25" customHeight="1" thickTop="1" x14ac:dyDescent="0.25">
      <c r="A39" s="224">
        <v>6321</v>
      </c>
      <c r="B39" s="50" t="s">
        <v>257</v>
      </c>
      <c r="C39" s="21"/>
      <c r="D39" s="22"/>
      <c r="E39" s="23"/>
      <c r="F39" s="23"/>
      <c r="G39" s="553">
        <v>25000</v>
      </c>
      <c r="H39" s="554"/>
      <c r="I39" s="347"/>
      <c r="J39" s="347"/>
      <c r="K39" s="2"/>
      <c r="L39" s="2"/>
    </row>
    <row r="40" spans="1:12" ht="15" x14ac:dyDescent="0.25">
      <c r="B40" s="51"/>
      <c r="C40" s="51"/>
      <c r="D40" s="51"/>
      <c r="E40" s="51"/>
      <c r="F40" s="51"/>
      <c r="G40" s="51"/>
      <c r="H40" s="51"/>
    </row>
    <row r="41" spans="1:12" ht="30" customHeight="1" x14ac:dyDescent="0.25">
      <c r="B41" s="20" t="s">
        <v>14</v>
      </c>
      <c r="C41" s="39"/>
      <c r="D41" s="586" t="s">
        <v>139</v>
      </c>
      <c r="E41" s="563"/>
      <c r="F41" s="563"/>
      <c r="G41" s="560">
        <v>55000</v>
      </c>
      <c r="H41" s="561"/>
    </row>
    <row r="42" spans="1:12" ht="15" x14ac:dyDescent="0.25">
      <c r="B42" s="51"/>
      <c r="C42" s="51"/>
      <c r="D42" s="95"/>
      <c r="E42" s="95"/>
      <c r="F42" s="95"/>
      <c r="G42" s="95"/>
      <c r="H42" s="95"/>
    </row>
    <row r="43" spans="1:12" ht="17.25" customHeight="1" thickBot="1" x14ac:dyDescent="0.3">
      <c r="B43" s="8" t="s">
        <v>222</v>
      </c>
      <c r="C43" s="9"/>
      <c r="D43" s="10"/>
      <c r="E43" s="11"/>
      <c r="F43" s="11"/>
      <c r="G43" s="582">
        <f>SUM(G44)</f>
        <v>55000</v>
      </c>
      <c r="H43" s="582"/>
      <c r="I43" s="491">
        <v>55000</v>
      </c>
      <c r="J43" s="491">
        <v>55000</v>
      </c>
    </row>
    <row r="44" spans="1:12" ht="15.75" thickTop="1" x14ac:dyDescent="0.25">
      <c r="A44" s="227">
        <v>5229</v>
      </c>
      <c r="B44" s="42" t="s">
        <v>27</v>
      </c>
      <c r="C44" s="39"/>
      <c r="D44" s="20"/>
      <c r="E44" s="40"/>
      <c r="F44" s="40"/>
      <c r="G44" s="583">
        <v>55000</v>
      </c>
      <c r="H44" s="584"/>
    </row>
    <row r="45" spans="1:12" x14ac:dyDescent="0.2">
      <c r="B45" s="39"/>
      <c r="C45" s="39"/>
      <c r="D45" s="20"/>
      <c r="E45" s="40"/>
      <c r="F45" s="40"/>
      <c r="G45" s="40"/>
      <c r="H45" s="20"/>
    </row>
    <row r="46" spans="1:12" ht="29.25" customHeight="1" x14ac:dyDescent="0.25">
      <c r="B46" s="20" t="s">
        <v>14</v>
      </c>
      <c r="C46" s="39"/>
      <c r="D46" s="586" t="s">
        <v>370</v>
      </c>
      <c r="E46" s="563"/>
      <c r="F46" s="563"/>
      <c r="G46" s="560">
        <v>3000</v>
      </c>
      <c r="H46" s="561"/>
    </row>
    <row r="47" spans="1:12" ht="15" x14ac:dyDescent="0.25">
      <c r="B47" s="51"/>
      <c r="C47" s="51"/>
      <c r="D47" s="51"/>
      <c r="E47" s="51"/>
      <c r="F47" s="51"/>
      <c r="G47" s="51"/>
      <c r="H47" s="51"/>
    </row>
    <row r="48" spans="1:12" ht="17.25" customHeight="1" thickBot="1" x14ac:dyDescent="0.3">
      <c r="B48" s="8" t="s">
        <v>224</v>
      </c>
      <c r="C48" s="9"/>
      <c r="D48" s="10"/>
      <c r="E48" s="11"/>
      <c r="F48" s="11"/>
      <c r="G48" s="582">
        <f>SUM(G49)</f>
        <v>3000</v>
      </c>
      <c r="H48" s="582"/>
      <c r="I48" s="490">
        <v>0</v>
      </c>
      <c r="J48" s="490">
        <v>0</v>
      </c>
    </row>
    <row r="49" spans="1:8" ht="15.75" thickTop="1" x14ac:dyDescent="0.25">
      <c r="A49" s="227">
        <v>5229</v>
      </c>
      <c r="B49" s="42" t="s">
        <v>27</v>
      </c>
      <c r="C49" s="39"/>
      <c r="D49" s="20"/>
      <c r="E49" s="40"/>
      <c r="F49" s="40"/>
      <c r="G49" s="583">
        <v>3000</v>
      </c>
      <c r="H49" s="584"/>
    </row>
    <row r="50" spans="1:8" x14ac:dyDescent="0.2">
      <c r="D50" s="41"/>
      <c r="E50" s="40"/>
      <c r="F50" s="40"/>
      <c r="G50" s="393"/>
      <c r="H50" s="393"/>
    </row>
    <row r="51" spans="1:8" x14ac:dyDescent="0.2">
      <c r="D51" s="322" t="s">
        <v>131</v>
      </c>
      <c r="E51" s="323">
        <f>SUM(E9,E10,E12:E14,E16:E17)</f>
        <v>60363</v>
      </c>
      <c r="F51" s="323">
        <f t="shared" ref="F51:G51" si="0">SUM(F9,F10,F12:F14,F16:F17)</f>
        <v>62576</v>
      </c>
      <c r="G51" s="323">
        <f t="shared" si="0"/>
        <v>63900</v>
      </c>
    </row>
    <row r="52" spans="1:8" x14ac:dyDescent="0.2">
      <c r="D52" s="322" t="s">
        <v>132</v>
      </c>
      <c r="E52" s="323">
        <f>SUM(E11)</f>
        <v>0</v>
      </c>
      <c r="F52" s="323">
        <f>SUM(F11,F15)</f>
        <v>787</v>
      </c>
      <c r="G52" s="323">
        <f>SUM(G11,G15)</f>
        <v>25000</v>
      </c>
    </row>
    <row r="53" spans="1:8" ht="15" x14ac:dyDescent="0.25">
      <c r="D53" s="324" t="s">
        <v>77</v>
      </c>
      <c r="E53" s="325">
        <f>SUM(E51:E52)</f>
        <v>60363</v>
      </c>
      <c r="F53" s="325">
        <f>SUM(F51:F52)</f>
        <v>63363</v>
      </c>
      <c r="G53" s="325">
        <f>SUM(G51:G52)</f>
        <v>88900</v>
      </c>
    </row>
  </sheetData>
  <mergeCells count="24">
    <mergeCell ref="G36:H36"/>
    <mergeCell ref="G1:H1"/>
    <mergeCell ref="B18:D18"/>
    <mergeCell ref="G32:H32"/>
    <mergeCell ref="G33:H33"/>
    <mergeCell ref="G35:H35"/>
    <mergeCell ref="G22:H22"/>
    <mergeCell ref="G23:H23"/>
    <mergeCell ref="G24:H24"/>
    <mergeCell ref="G25:H25"/>
    <mergeCell ref="G29:H29"/>
    <mergeCell ref="G30:H30"/>
    <mergeCell ref="G26:H26"/>
    <mergeCell ref="G27:H27"/>
    <mergeCell ref="D46:F46"/>
    <mergeCell ref="G46:H46"/>
    <mergeCell ref="G48:H48"/>
    <mergeCell ref="G49:H49"/>
    <mergeCell ref="G38:H38"/>
    <mergeCell ref="G39:H39"/>
    <mergeCell ref="G41:H41"/>
    <mergeCell ref="D41:F41"/>
    <mergeCell ref="G43:H43"/>
    <mergeCell ref="G44:H44"/>
  </mergeCells>
  <pageMargins left="0.70866141732283472" right="0.70866141732283472" top="0.78740157480314965" bottom="0.78740157480314965" header="0.31496062992125984" footer="0.31496062992125984"/>
  <pageSetup paperSize="9" scale="68" firstPageNumber="78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37"/>
  <sheetViews>
    <sheetView view="pageBreakPreview" topLeftCell="A10" zoomScaleNormal="100" zoomScaleSheetLayoutView="100" workbookViewId="0">
      <selection activeCell="E7" sqref="E7:G7"/>
    </sheetView>
  </sheetViews>
  <sheetFormatPr defaultColWidth="9.140625" defaultRowHeight="14.25" x14ac:dyDescent="0.2"/>
  <cols>
    <col min="1" max="1" width="5" style="224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0" width="9.140625" style="347"/>
    <col min="11" max="16384" width="9.140625" style="2"/>
  </cols>
  <sheetData>
    <row r="1" spans="1:10" ht="23.25" x14ac:dyDescent="0.35">
      <c r="B1" s="43" t="s">
        <v>19</v>
      </c>
      <c r="C1" s="39"/>
      <c r="D1" s="20"/>
      <c r="E1" s="40"/>
      <c r="F1" s="40"/>
      <c r="G1" s="575" t="s">
        <v>20</v>
      </c>
      <c r="H1" s="575"/>
    </row>
    <row r="2" spans="1:10" x14ac:dyDescent="0.2">
      <c r="B2" s="39"/>
      <c r="C2" s="39"/>
      <c r="D2" s="20"/>
      <c r="E2" s="40"/>
      <c r="F2" s="40"/>
      <c r="G2" s="40"/>
      <c r="H2" s="20"/>
    </row>
    <row r="3" spans="1:10" x14ac:dyDescent="0.2">
      <c r="B3" s="36" t="s">
        <v>2</v>
      </c>
      <c r="C3" s="36" t="s">
        <v>21</v>
      </c>
      <c r="D3" s="20"/>
      <c r="E3" s="40"/>
      <c r="F3" s="40"/>
      <c r="G3" s="40"/>
      <c r="H3" s="20"/>
    </row>
    <row r="4" spans="1:10" x14ac:dyDescent="0.2">
      <c r="B4" s="39"/>
      <c r="C4" s="36" t="s">
        <v>3</v>
      </c>
      <c r="D4" s="20"/>
      <c r="E4" s="40"/>
      <c r="F4" s="40"/>
      <c r="G4" s="40"/>
      <c r="H4" s="20"/>
    </row>
    <row r="5" spans="1:10" x14ac:dyDescent="0.2">
      <c r="B5" s="39"/>
      <c r="C5" s="39"/>
      <c r="D5" s="20"/>
      <c r="E5" s="40"/>
      <c r="F5" s="40"/>
      <c r="G5" s="40"/>
      <c r="H5" s="20"/>
    </row>
    <row r="6" spans="1:10" s="4" customFormat="1" ht="13.5" thickBot="1" x14ac:dyDescent="0.25">
      <c r="A6" s="224"/>
      <c r="B6" s="44"/>
      <c r="C6" s="44"/>
      <c r="D6" s="45"/>
      <c r="E6" s="46"/>
      <c r="F6" s="46"/>
      <c r="G6" s="46"/>
      <c r="H6" s="45" t="s">
        <v>4</v>
      </c>
      <c r="I6" s="347"/>
      <c r="J6" s="347"/>
    </row>
    <row r="7" spans="1:10" s="99" customFormat="1" ht="39" customHeight="1" thickTop="1" thickBot="1" x14ac:dyDescent="0.25">
      <c r="A7" s="225"/>
      <c r="B7" s="79" t="s">
        <v>5</v>
      </c>
      <c r="C7" s="80" t="s">
        <v>6</v>
      </c>
      <c r="D7" s="81" t="s">
        <v>7</v>
      </c>
      <c r="E7" s="64" t="s">
        <v>246</v>
      </c>
      <c r="F7" s="64" t="s">
        <v>247</v>
      </c>
      <c r="G7" s="64" t="s">
        <v>248</v>
      </c>
      <c r="H7" s="30" t="s">
        <v>8</v>
      </c>
      <c r="I7" s="159"/>
      <c r="J7" s="159"/>
    </row>
    <row r="8" spans="1:10" s="135" customFormat="1" thickTop="1" thickBot="1" x14ac:dyDescent="0.25">
      <c r="A8" s="226"/>
      <c r="B8" s="82">
        <v>1</v>
      </c>
      <c r="C8" s="83">
        <v>2</v>
      </c>
      <c r="D8" s="83">
        <v>3</v>
      </c>
      <c r="E8" s="130">
        <v>4</v>
      </c>
      <c r="F8" s="130">
        <v>5</v>
      </c>
      <c r="G8" s="130">
        <v>6</v>
      </c>
      <c r="H8" s="157" t="s">
        <v>106</v>
      </c>
      <c r="I8" s="160"/>
      <c r="J8" s="160"/>
    </row>
    <row r="9" spans="1:10" ht="15" thickTop="1" x14ac:dyDescent="0.2">
      <c r="B9" s="104">
        <v>2219</v>
      </c>
      <c r="C9" s="105">
        <v>63</v>
      </c>
      <c r="D9" s="106" t="s">
        <v>22</v>
      </c>
      <c r="E9" s="107">
        <f>SUM(I20)</f>
        <v>11000</v>
      </c>
      <c r="F9" s="107">
        <f>SUM(J20)</f>
        <v>11078</v>
      </c>
      <c r="G9" s="107">
        <f>SUM(G20)</f>
        <v>12000</v>
      </c>
      <c r="H9" s="231">
        <f>G9/E9*100</f>
        <v>109.09090909090908</v>
      </c>
    </row>
    <row r="10" spans="1:10" ht="28.5" x14ac:dyDescent="0.2">
      <c r="B10" s="24">
        <v>2219</v>
      </c>
      <c r="C10" s="25">
        <v>53</v>
      </c>
      <c r="D10" s="303" t="s">
        <v>199</v>
      </c>
      <c r="E10" s="13">
        <v>0</v>
      </c>
      <c r="F10" s="13">
        <f>SUM(J21)</f>
        <v>1164</v>
      </c>
      <c r="G10" s="13"/>
      <c r="H10" s="26"/>
    </row>
    <row r="11" spans="1:10" x14ac:dyDescent="0.2">
      <c r="B11" s="24">
        <v>2212</v>
      </c>
      <c r="C11" s="25">
        <v>63</v>
      </c>
      <c r="D11" s="37" t="s">
        <v>22</v>
      </c>
      <c r="E11" s="13">
        <f>SUM(I25)</f>
        <v>5000</v>
      </c>
      <c r="F11" s="13">
        <f>SUM(J25)</f>
        <v>9776</v>
      </c>
      <c r="G11" s="13">
        <f>SUM(G25)</f>
        <v>6000</v>
      </c>
      <c r="H11" s="26">
        <f>G11/E11*100</f>
        <v>120</v>
      </c>
    </row>
    <row r="12" spans="1:10" x14ac:dyDescent="0.2">
      <c r="B12" s="24">
        <v>2223</v>
      </c>
      <c r="C12" s="25">
        <v>63</v>
      </c>
      <c r="D12" s="37" t="s">
        <v>22</v>
      </c>
      <c r="E12" s="13">
        <f>SUM(I30)</f>
        <v>4000</v>
      </c>
      <c r="F12" s="13">
        <f>SUM(J30)</f>
        <v>386</v>
      </c>
      <c r="G12" s="13">
        <f>SUM(G30)</f>
        <v>4000</v>
      </c>
      <c r="H12" s="26">
        <f>G12/E12*100</f>
        <v>100</v>
      </c>
    </row>
    <row r="13" spans="1:10" s="305" customFormat="1" ht="29.25" thickBot="1" x14ac:dyDescent="0.3">
      <c r="A13" s="312"/>
      <c r="B13" s="301">
        <v>2223</v>
      </c>
      <c r="C13" s="302">
        <v>53</v>
      </c>
      <c r="D13" s="303" t="s">
        <v>199</v>
      </c>
      <c r="E13" s="209">
        <f>SUM(I31)</f>
        <v>0</v>
      </c>
      <c r="F13" s="209">
        <f>SUM(J31)</f>
        <v>322</v>
      </c>
      <c r="G13" s="209"/>
      <c r="H13" s="304"/>
      <c r="I13" s="348"/>
      <c r="J13" s="348"/>
    </row>
    <row r="14" spans="1:10" s="7" customFormat="1" ht="16.5" thickTop="1" thickBot="1" x14ac:dyDescent="0.3">
      <c r="A14" s="228"/>
      <c r="B14" s="588" t="s">
        <v>9</v>
      </c>
      <c r="C14" s="589"/>
      <c r="D14" s="590"/>
      <c r="E14" s="28">
        <f>SUM(E9:E13)</f>
        <v>20000</v>
      </c>
      <c r="F14" s="28">
        <f>SUM(F9:F13)</f>
        <v>22726</v>
      </c>
      <c r="G14" s="28">
        <f>SUM(G9:G13)</f>
        <v>22000</v>
      </c>
      <c r="H14" s="6">
        <f>G14/E14*100</f>
        <v>110.00000000000001</v>
      </c>
      <c r="I14" s="349"/>
      <c r="J14" s="349"/>
    </row>
    <row r="15" spans="1:10" ht="15" thickTop="1" x14ac:dyDescent="0.2">
      <c r="B15" s="39"/>
      <c r="C15" s="39"/>
      <c r="D15" s="20"/>
      <c r="E15" s="40"/>
      <c r="F15" s="40"/>
      <c r="G15" s="63"/>
      <c r="H15" s="20"/>
    </row>
    <row r="16" spans="1:10" x14ac:dyDescent="0.2">
      <c r="B16" s="39"/>
      <c r="C16" s="39"/>
      <c r="D16" s="20"/>
      <c r="E16" s="40"/>
      <c r="F16" s="40"/>
      <c r="G16" s="40"/>
      <c r="H16" s="20"/>
    </row>
    <row r="17" spans="1:11" ht="15" x14ac:dyDescent="0.25">
      <c r="B17" s="38" t="s">
        <v>10</v>
      </c>
      <c r="C17" s="39"/>
      <c r="D17" s="20"/>
      <c r="E17" s="40"/>
      <c r="F17" s="40"/>
      <c r="G17" s="63"/>
      <c r="H17" s="52"/>
    </row>
    <row r="18" spans="1:11" ht="21" customHeight="1" x14ac:dyDescent="0.25">
      <c r="B18" s="20" t="s">
        <v>14</v>
      </c>
      <c r="C18" s="39"/>
      <c r="D18" s="578" t="s">
        <v>258</v>
      </c>
      <c r="E18" s="591"/>
      <c r="F18" s="591"/>
      <c r="G18" s="560">
        <v>12000</v>
      </c>
      <c r="H18" s="561"/>
    </row>
    <row r="19" spans="1:11" ht="15" x14ac:dyDescent="0.25">
      <c r="B19" s="49"/>
      <c r="C19" s="49"/>
      <c r="D19" s="49"/>
      <c r="E19" s="49"/>
      <c r="F19" s="49"/>
      <c r="G19" s="395"/>
      <c r="H19" s="395"/>
    </row>
    <row r="20" spans="1:11" ht="17.25" customHeight="1" thickBot="1" x14ac:dyDescent="0.3">
      <c r="B20" s="8" t="s">
        <v>24</v>
      </c>
      <c r="C20" s="9"/>
      <c r="D20" s="10"/>
      <c r="E20" s="11"/>
      <c r="F20" s="11"/>
      <c r="G20" s="559">
        <f>SUM(G21)</f>
        <v>12000</v>
      </c>
      <c r="H20" s="559"/>
      <c r="I20" s="350">
        <v>11000</v>
      </c>
      <c r="J20" s="350">
        <v>11078</v>
      </c>
    </row>
    <row r="21" spans="1:11" ht="17.25" customHeight="1" thickTop="1" x14ac:dyDescent="0.25">
      <c r="A21" s="224">
        <v>6341</v>
      </c>
      <c r="B21" s="50" t="s">
        <v>23</v>
      </c>
      <c r="C21" s="21"/>
      <c r="D21" s="22"/>
      <c r="E21" s="23"/>
      <c r="F21" s="23"/>
      <c r="G21" s="553">
        <v>12000</v>
      </c>
      <c r="H21" s="554"/>
      <c r="I21" s="347">
        <v>0</v>
      </c>
      <c r="J21" s="347">
        <v>1164</v>
      </c>
      <c r="K21" s="2">
        <v>5321</v>
      </c>
    </row>
    <row r="22" spans="1:11" ht="17.25" customHeight="1" x14ac:dyDescent="0.25">
      <c r="B22" s="50"/>
      <c r="C22" s="21"/>
      <c r="D22" s="22"/>
      <c r="E22" s="23"/>
      <c r="F22" s="23"/>
      <c r="G22" s="396"/>
      <c r="H22" s="397"/>
    </row>
    <row r="23" spans="1:11" ht="31.5" customHeight="1" x14ac:dyDescent="0.25">
      <c r="B23" s="20" t="s">
        <v>14</v>
      </c>
      <c r="C23" s="39"/>
      <c r="D23" s="578" t="s">
        <v>259</v>
      </c>
      <c r="E23" s="591"/>
      <c r="F23" s="591"/>
      <c r="G23" s="560">
        <v>6000</v>
      </c>
      <c r="H23" s="561"/>
    </row>
    <row r="24" spans="1:11" ht="15" x14ac:dyDescent="0.25">
      <c r="B24" s="98"/>
      <c r="C24" s="98"/>
      <c r="D24" s="98"/>
      <c r="E24" s="98"/>
      <c r="F24" s="98"/>
      <c r="G24" s="395"/>
      <c r="H24" s="395"/>
    </row>
    <row r="25" spans="1:11" ht="17.25" customHeight="1" thickBot="1" x14ac:dyDescent="0.3">
      <c r="B25" s="8" t="s">
        <v>60</v>
      </c>
      <c r="C25" s="9"/>
      <c r="D25" s="10"/>
      <c r="E25" s="11"/>
      <c r="F25" s="11"/>
      <c r="G25" s="559">
        <f>SUM(G26)</f>
        <v>6000</v>
      </c>
      <c r="H25" s="559"/>
      <c r="I25" s="350">
        <v>5000</v>
      </c>
      <c r="J25" s="350">
        <v>9776</v>
      </c>
    </row>
    <row r="26" spans="1:11" ht="17.25" customHeight="1" thickTop="1" x14ac:dyDescent="0.25">
      <c r="A26" s="224">
        <v>6341</v>
      </c>
      <c r="B26" s="50" t="s">
        <v>23</v>
      </c>
      <c r="C26" s="21"/>
      <c r="D26" s="22"/>
      <c r="E26" s="23"/>
      <c r="F26" s="23"/>
      <c r="G26" s="553">
        <v>6000</v>
      </c>
      <c r="H26" s="554"/>
    </row>
    <row r="27" spans="1:11" x14ac:dyDescent="0.2">
      <c r="B27" s="39"/>
      <c r="C27" s="39"/>
      <c r="D27" s="20"/>
      <c r="E27" s="40"/>
      <c r="F27" s="40"/>
      <c r="G27" s="63"/>
      <c r="H27" s="52"/>
    </row>
    <row r="28" spans="1:11" ht="32.25" customHeight="1" x14ac:dyDescent="0.25">
      <c r="B28" s="20" t="s">
        <v>14</v>
      </c>
      <c r="C28" s="39"/>
      <c r="D28" s="592" t="s">
        <v>260</v>
      </c>
      <c r="E28" s="592"/>
      <c r="F28" s="592"/>
      <c r="G28" s="560">
        <v>4000</v>
      </c>
      <c r="H28" s="561"/>
    </row>
    <row r="29" spans="1:11" ht="15" x14ac:dyDescent="0.25">
      <c r="B29" s="146"/>
      <c r="C29" s="146"/>
      <c r="D29" s="146"/>
      <c r="E29" s="146"/>
      <c r="F29" s="146"/>
      <c r="G29" s="395"/>
      <c r="H29" s="395"/>
    </row>
    <row r="30" spans="1:11" ht="17.25" customHeight="1" thickBot="1" x14ac:dyDescent="0.3">
      <c r="B30" s="8" t="s">
        <v>88</v>
      </c>
      <c r="C30" s="9"/>
      <c r="D30" s="10"/>
      <c r="E30" s="11"/>
      <c r="F30" s="11"/>
      <c r="G30" s="559">
        <f>SUM(G31)</f>
        <v>4000</v>
      </c>
      <c r="H30" s="559"/>
      <c r="I30" s="347">
        <v>4000</v>
      </c>
      <c r="J30" s="347">
        <v>386</v>
      </c>
      <c r="K30" s="2">
        <v>63</v>
      </c>
    </row>
    <row r="31" spans="1:11" ht="17.25" customHeight="1" thickTop="1" x14ac:dyDescent="0.25">
      <c r="A31" s="224">
        <v>6341</v>
      </c>
      <c r="B31" s="50" t="s">
        <v>23</v>
      </c>
      <c r="C31" s="21"/>
      <c r="D31" s="22"/>
      <c r="E31" s="23"/>
      <c r="F31" s="23"/>
      <c r="G31" s="553">
        <v>4000</v>
      </c>
      <c r="H31" s="554"/>
      <c r="I31" s="347">
        <v>0</v>
      </c>
      <c r="J31" s="347">
        <v>322</v>
      </c>
      <c r="K31" s="2">
        <v>53</v>
      </c>
    </row>
    <row r="32" spans="1:11" x14ac:dyDescent="0.2">
      <c r="B32" s="39"/>
      <c r="C32" s="39"/>
      <c r="D32" s="20"/>
      <c r="E32" s="40"/>
      <c r="F32" s="40"/>
      <c r="G32" s="40"/>
      <c r="H32" s="20"/>
    </row>
    <row r="35" spans="4:7" x14ac:dyDescent="0.2">
      <c r="D35" s="322" t="s">
        <v>131</v>
      </c>
      <c r="E35" s="323">
        <f>SUM(E13)</f>
        <v>0</v>
      </c>
      <c r="F35" s="323">
        <f t="shared" ref="F35:G35" si="0">SUM(F13)</f>
        <v>322</v>
      </c>
      <c r="G35" s="323">
        <f t="shared" si="0"/>
        <v>0</v>
      </c>
    </row>
    <row r="36" spans="4:7" x14ac:dyDescent="0.2">
      <c r="D36" s="322" t="s">
        <v>132</v>
      </c>
      <c r="E36" s="323">
        <f>SUM(E9:E12)</f>
        <v>20000</v>
      </c>
      <c r="F36" s="323">
        <f t="shared" ref="F36:G36" si="1">SUM(F9:F12)</f>
        <v>22404</v>
      </c>
      <c r="G36" s="323">
        <f t="shared" si="1"/>
        <v>22000</v>
      </c>
    </row>
    <row r="37" spans="4:7" ht="15" x14ac:dyDescent="0.25">
      <c r="D37" s="324" t="s">
        <v>77</v>
      </c>
      <c r="E37" s="325">
        <f>SUM(E35:E36)</f>
        <v>20000</v>
      </c>
      <c r="F37" s="325">
        <f>SUM(F35:F36)</f>
        <v>22726</v>
      </c>
      <c r="G37" s="325">
        <f>SUM(G35:G36)</f>
        <v>22000</v>
      </c>
    </row>
  </sheetData>
  <mergeCells count="14">
    <mergeCell ref="G28:H28"/>
    <mergeCell ref="G30:H30"/>
    <mergeCell ref="G31:H31"/>
    <mergeCell ref="D23:F23"/>
    <mergeCell ref="G23:H23"/>
    <mergeCell ref="G25:H25"/>
    <mergeCell ref="G26:H26"/>
    <mergeCell ref="D28:F28"/>
    <mergeCell ref="G1:H1"/>
    <mergeCell ref="B14:D14"/>
    <mergeCell ref="G21:H21"/>
    <mergeCell ref="G18:H18"/>
    <mergeCell ref="G20:H20"/>
    <mergeCell ref="D18:F18"/>
  </mergeCells>
  <pageMargins left="0.70866141732283472" right="0.70866141732283472" top="0.78740157480314965" bottom="0.78740157480314965" header="0.31496062992125984" footer="0.31496062992125984"/>
  <pageSetup paperSize="9" scale="70" firstPageNumber="79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172"/>
  <sheetViews>
    <sheetView showGridLines="0" view="pageBreakPreview" topLeftCell="A28" zoomScaleNormal="100" zoomScaleSheetLayoutView="100" workbookViewId="0">
      <selection activeCell="D151" sqref="D151:E151"/>
    </sheetView>
  </sheetViews>
  <sheetFormatPr defaultColWidth="9.140625" defaultRowHeight="14.25" x14ac:dyDescent="0.2"/>
  <cols>
    <col min="1" max="1" width="5.28515625" style="227" customWidth="1"/>
    <col min="2" max="2" width="8.5703125" style="143" customWidth="1"/>
    <col min="3" max="3" width="9.140625" style="143"/>
    <col min="4" max="4" width="54.42578125" style="27" customWidth="1"/>
    <col min="5" max="7" width="14.140625" style="119" customWidth="1"/>
    <col min="8" max="8" width="9.140625" style="27" customWidth="1"/>
    <col min="9" max="10" width="9.140625" style="159"/>
    <col min="11" max="11" width="9.140625" style="27"/>
    <col min="12" max="13" width="9.140625" style="99"/>
    <col min="14" max="16384" width="9.140625" style="27"/>
  </cols>
  <sheetData>
    <row r="1" spans="1:13" s="29" customFormat="1" ht="23.25" x14ac:dyDescent="0.35">
      <c r="A1" s="227"/>
      <c r="B1" s="74" t="s">
        <v>47</v>
      </c>
      <c r="C1" s="75"/>
      <c r="D1" s="52"/>
      <c r="E1" s="63"/>
      <c r="F1" s="63"/>
      <c r="G1" s="564" t="s">
        <v>50</v>
      </c>
      <c r="H1" s="564"/>
      <c r="I1" s="144"/>
      <c r="J1" s="144"/>
      <c r="L1" s="67"/>
      <c r="M1" s="67"/>
    </row>
    <row r="2" spans="1:13" s="29" customFormat="1" x14ac:dyDescent="0.2">
      <c r="A2" s="227"/>
      <c r="B2" s="75"/>
      <c r="C2" s="75"/>
      <c r="D2" s="52"/>
      <c r="E2" s="63"/>
      <c r="F2" s="63"/>
      <c r="G2" s="63"/>
      <c r="H2" s="52"/>
      <c r="I2" s="144"/>
      <c r="J2" s="144"/>
      <c r="L2" s="67"/>
      <c r="M2" s="67"/>
    </row>
    <row r="3" spans="1:13" s="29" customFormat="1" x14ac:dyDescent="0.2">
      <c r="A3" s="227"/>
      <c r="B3" s="76" t="s">
        <v>197</v>
      </c>
      <c r="C3" s="76"/>
      <c r="D3" s="52"/>
      <c r="E3" s="63"/>
      <c r="F3" s="63"/>
      <c r="G3" s="63"/>
      <c r="H3" s="52"/>
      <c r="I3" s="144"/>
      <c r="J3" s="144"/>
      <c r="L3" s="67"/>
      <c r="M3" s="67"/>
    </row>
    <row r="4" spans="1:13" s="29" customFormat="1" x14ac:dyDescent="0.2">
      <c r="A4" s="227"/>
      <c r="B4" s="75"/>
      <c r="C4" s="76" t="s">
        <v>3</v>
      </c>
      <c r="D4" s="52"/>
      <c r="E4" s="63"/>
      <c r="F4" s="63"/>
      <c r="G4" s="63"/>
      <c r="H4" s="52"/>
      <c r="I4" s="144"/>
      <c r="J4" s="144"/>
      <c r="L4" s="67"/>
      <c r="M4" s="67"/>
    </row>
    <row r="5" spans="1:13" s="29" customFormat="1" x14ac:dyDescent="0.2">
      <c r="A5" s="227"/>
      <c r="B5" s="75"/>
      <c r="C5" s="75"/>
      <c r="D5" s="52"/>
      <c r="E5" s="63"/>
      <c r="F5" s="63"/>
      <c r="G5" s="63"/>
      <c r="H5" s="52"/>
      <c r="I5" s="144"/>
      <c r="J5" s="144"/>
      <c r="L5" s="67"/>
      <c r="M5" s="67"/>
    </row>
    <row r="6" spans="1:13" s="67" customFormat="1" ht="13.5" thickBot="1" x14ac:dyDescent="0.25">
      <c r="A6" s="227"/>
      <c r="B6" s="77"/>
      <c r="C6" s="77"/>
      <c r="D6" s="53"/>
      <c r="E6" s="78"/>
      <c r="F6" s="78"/>
      <c r="G6" s="78"/>
      <c r="H6" s="53" t="s">
        <v>4</v>
      </c>
      <c r="I6" s="144"/>
      <c r="J6" s="144"/>
    </row>
    <row r="7" spans="1:13" s="67" customFormat="1" ht="39" customHeight="1" thickTop="1" thickBot="1" x14ac:dyDescent="0.25">
      <c r="A7" s="227"/>
      <c r="B7" s="79" t="s">
        <v>5</v>
      </c>
      <c r="C7" s="80" t="s">
        <v>6</v>
      </c>
      <c r="D7" s="81" t="s">
        <v>7</v>
      </c>
      <c r="E7" s="64" t="s">
        <v>246</v>
      </c>
      <c r="F7" s="64" t="s">
        <v>247</v>
      </c>
      <c r="G7" s="64" t="s">
        <v>248</v>
      </c>
      <c r="H7" s="30" t="s">
        <v>8</v>
      </c>
      <c r="I7" s="144"/>
      <c r="J7" s="144"/>
    </row>
    <row r="8" spans="1:13" s="179" customFormat="1" thickTop="1" thickBot="1" x14ac:dyDescent="0.25">
      <c r="A8" s="229"/>
      <c r="B8" s="82">
        <v>1</v>
      </c>
      <c r="C8" s="83">
        <v>2</v>
      </c>
      <c r="D8" s="83">
        <v>3</v>
      </c>
      <c r="E8" s="130">
        <v>4</v>
      </c>
      <c r="F8" s="130">
        <v>5</v>
      </c>
      <c r="G8" s="130">
        <v>6</v>
      </c>
      <c r="H8" s="157" t="s">
        <v>106</v>
      </c>
      <c r="I8" s="145"/>
      <c r="J8" s="145"/>
      <c r="L8" s="223"/>
      <c r="M8" s="223"/>
    </row>
    <row r="9" spans="1:13" s="179" customFormat="1" ht="15.75" customHeight="1" thickTop="1" x14ac:dyDescent="0.2">
      <c r="A9" s="229"/>
      <c r="B9" s="601" t="s">
        <v>125</v>
      </c>
      <c r="C9" s="602"/>
      <c r="D9" s="603"/>
      <c r="E9" s="294"/>
      <c r="F9" s="294"/>
      <c r="G9" s="294"/>
      <c r="H9" s="295"/>
      <c r="I9" s="145"/>
      <c r="J9" s="145"/>
      <c r="L9" s="223"/>
      <c r="M9" s="223"/>
    </row>
    <row r="10" spans="1:13" s="29" customFormat="1" x14ac:dyDescent="0.2">
      <c r="A10" s="227"/>
      <c r="B10" s="84">
        <v>3419</v>
      </c>
      <c r="C10" s="85">
        <v>52</v>
      </c>
      <c r="D10" s="59" t="s">
        <v>228</v>
      </c>
      <c r="E10" s="13">
        <f>SUM(I60)</f>
        <v>9300</v>
      </c>
      <c r="F10" s="13">
        <f>SUM(J60)</f>
        <v>13300</v>
      </c>
      <c r="G10" s="13">
        <f>SUM(G60)</f>
        <v>12300</v>
      </c>
      <c r="H10" s="54">
        <f>G10/E10*100</f>
        <v>132.25806451612902</v>
      </c>
      <c r="I10" s="78"/>
      <c r="J10" s="78"/>
      <c r="K10" s="52"/>
      <c r="L10" s="67"/>
      <c r="M10" s="67"/>
    </row>
    <row r="11" spans="1:13" x14ac:dyDescent="0.2">
      <c r="B11" s="84">
        <v>3419</v>
      </c>
      <c r="C11" s="85">
        <v>54</v>
      </c>
      <c r="D11" s="59" t="s">
        <v>215</v>
      </c>
      <c r="E11" s="13">
        <f>SUM(I64)</f>
        <v>4200</v>
      </c>
      <c r="F11" s="13">
        <f>SUM(J64)</f>
        <v>4526</v>
      </c>
      <c r="G11" s="13">
        <f>SUM(G64)</f>
        <v>4200</v>
      </c>
      <c r="H11" s="54">
        <f>G11/E11*100</f>
        <v>100</v>
      </c>
      <c r="I11" s="476"/>
      <c r="J11" s="476"/>
      <c r="K11" s="133"/>
    </row>
    <row r="12" spans="1:13" x14ac:dyDescent="0.2">
      <c r="B12" s="84">
        <v>3419</v>
      </c>
      <c r="C12" s="85">
        <v>52</v>
      </c>
      <c r="D12" s="59" t="s">
        <v>228</v>
      </c>
      <c r="E12" s="13"/>
      <c r="F12" s="13">
        <f>SUM(L65:L66)</f>
        <v>192</v>
      </c>
      <c r="G12" s="13"/>
      <c r="H12" s="54"/>
      <c r="I12" s="78">
        <f>SUM(E10:E11)</f>
        <v>13500</v>
      </c>
      <c r="J12" s="78">
        <f>SUM(F10:F11)</f>
        <v>17826</v>
      </c>
      <c r="K12" s="78">
        <f t="shared" ref="K12" si="0">SUM(G10:G11)</f>
        <v>16500</v>
      </c>
      <c r="L12" s="67"/>
    </row>
    <row r="13" spans="1:13" x14ac:dyDescent="0.2">
      <c r="B13" s="84">
        <v>3429</v>
      </c>
      <c r="C13" s="85">
        <v>52</v>
      </c>
      <c r="D13" s="59" t="s">
        <v>228</v>
      </c>
      <c r="E13" s="13">
        <f>SUM(I72)</f>
        <v>1250</v>
      </c>
      <c r="F13" s="13">
        <f>SUM(J72)</f>
        <v>1062</v>
      </c>
      <c r="G13" s="13">
        <f>SUM(G72)</f>
        <v>1250</v>
      </c>
      <c r="H13" s="54">
        <f>G13/E13*100</f>
        <v>100</v>
      </c>
      <c r="I13" s="144"/>
      <c r="J13" s="144"/>
      <c r="K13" s="29"/>
      <c r="L13" s="67"/>
    </row>
    <row r="14" spans="1:13" x14ac:dyDescent="0.2">
      <c r="B14" s="84">
        <v>3429</v>
      </c>
      <c r="C14" s="85">
        <v>54</v>
      </c>
      <c r="D14" s="59" t="s">
        <v>215</v>
      </c>
      <c r="E14" s="13"/>
      <c r="F14" s="13">
        <f>SUM(J73)</f>
        <v>188</v>
      </c>
      <c r="G14" s="13"/>
      <c r="H14" s="54"/>
      <c r="I14" s="29"/>
      <c r="J14" s="144">
        <f>SUM(F13:F14)</f>
        <v>1250</v>
      </c>
      <c r="K14" s="29"/>
      <c r="L14" s="67"/>
    </row>
    <row r="15" spans="1:13" s="29" customFormat="1" ht="15.75" customHeight="1" x14ac:dyDescent="0.2">
      <c r="A15" s="227"/>
      <c r="B15" s="84">
        <v>3419</v>
      </c>
      <c r="C15" s="85">
        <v>52</v>
      </c>
      <c r="D15" s="59" t="s">
        <v>228</v>
      </c>
      <c r="E15" s="13">
        <f>SUM(I78)</f>
        <v>3800</v>
      </c>
      <c r="F15" s="13">
        <f>SUM(J78)</f>
        <v>3800</v>
      </c>
      <c r="G15" s="13">
        <f>SUM(G78)</f>
        <v>3800</v>
      </c>
      <c r="H15" s="54">
        <f>G15/E15*100</f>
        <v>100</v>
      </c>
      <c r="I15" s="144"/>
      <c r="J15" s="144"/>
      <c r="L15" s="67"/>
      <c r="M15" s="67"/>
    </row>
    <row r="16" spans="1:13" s="29" customFormat="1" ht="15.75" customHeight="1" x14ac:dyDescent="0.2">
      <c r="A16" s="227"/>
      <c r="B16" s="84">
        <v>3419</v>
      </c>
      <c r="C16" s="85">
        <v>52</v>
      </c>
      <c r="D16" s="59" t="s">
        <v>228</v>
      </c>
      <c r="E16" s="13">
        <f>SUM(I86)</f>
        <v>52600</v>
      </c>
      <c r="F16" s="13">
        <f>SUM(J86)</f>
        <v>52600</v>
      </c>
      <c r="G16" s="13">
        <f>SUM(G86)</f>
        <v>56600</v>
      </c>
      <c r="H16" s="54">
        <f>G16/E16*100</f>
        <v>107.60456273764258</v>
      </c>
      <c r="I16" s="144"/>
      <c r="J16" s="144"/>
      <c r="L16" s="67"/>
      <c r="M16" s="67"/>
    </row>
    <row r="17" spans="1:13" s="29" customFormat="1" ht="15.75" customHeight="1" x14ac:dyDescent="0.2">
      <c r="A17" s="227"/>
      <c r="B17" s="84">
        <v>3419</v>
      </c>
      <c r="C17" s="85">
        <v>54</v>
      </c>
      <c r="D17" s="59" t="s">
        <v>215</v>
      </c>
      <c r="E17" s="13">
        <f>SUM(I93)</f>
        <v>1500</v>
      </c>
      <c r="F17" s="13">
        <f>SUM(J93)</f>
        <v>920</v>
      </c>
      <c r="G17" s="13">
        <f>SUM(G93)</f>
        <v>1500</v>
      </c>
      <c r="H17" s="54">
        <f>G17/E17*100</f>
        <v>100</v>
      </c>
      <c r="I17" s="144"/>
      <c r="J17" s="144">
        <f>SUM(F17:F18)</f>
        <v>1500</v>
      </c>
      <c r="L17" s="67"/>
      <c r="M17" s="67"/>
    </row>
    <row r="18" spans="1:13" s="29" customFormat="1" ht="15.75" customHeight="1" x14ac:dyDescent="0.2">
      <c r="A18" s="227"/>
      <c r="B18" s="84">
        <v>3419</v>
      </c>
      <c r="C18" s="85">
        <v>52</v>
      </c>
      <c r="D18" s="59" t="s">
        <v>228</v>
      </c>
      <c r="E18" s="13"/>
      <c r="F18" s="13">
        <f>SUM(J94)</f>
        <v>580</v>
      </c>
      <c r="G18" s="13"/>
      <c r="H18" s="54"/>
      <c r="I18" s="144"/>
      <c r="J18" s="144"/>
      <c r="L18" s="67"/>
      <c r="M18" s="67"/>
    </row>
    <row r="19" spans="1:13" s="52" customFormat="1" ht="15.75" customHeight="1" x14ac:dyDescent="0.2">
      <c r="A19" s="232"/>
      <c r="B19" s="84">
        <v>3419</v>
      </c>
      <c r="C19" s="85">
        <v>63</v>
      </c>
      <c r="D19" s="59" t="s">
        <v>22</v>
      </c>
      <c r="E19" s="13">
        <f>SUM(I99)</f>
        <v>14750</v>
      </c>
      <c r="F19" s="13">
        <f>SUM(J99)</f>
        <v>12000</v>
      </c>
      <c r="G19" s="13">
        <f>SUM(G99)</f>
        <v>17250</v>
      </c>
      <c r="H19" s="54">
        <f>G19/E19*100</f>
        <v>116.94915254237289</v>
      </c>
      <c r="I19" s="78"/>
      <c r="J19" s="78"/>
      <c r="L19" s="53"/>
      <c r="M19" s="53"/>
    </row>
    <row r="20" spans="1:13" s="52" customFormat="1" ht="15.75" customHeight="1" x14ac:dyDescent="0.2">
      <c r="A20" s="232"/>
      <c r="B20" s="84">
        <v>3412</v>
      </c>
      <c r="C20" s="85">
        <v>63</v>
      </c>
      <c r="D20" s="59" t="s">
        <v>22</v>
      </c>
      <c r="E20" s="13">
        <f>SUM(I106)</f>
        <v>4000</v>
      </c>
      <c r="F20" s="13">
        <f>SUM(J106)</f>
        <v>4560</v>
      </c>
      <c r="G20" s="13">
        <f>SUM(G106)</f>
        <v>6000</v>
      </c>
      <c r="H20" s="54">
        <f>G20/E20*100</f>
        <v>150</v>
      </c>
      <c r="I20" s="78"/>
      <c r="J20" s="78"/>
      <c r="L20" s="53"/>
      <c r="M20" s="53"/>
    </row>
    <row r="21" spans="1:13" s="52" customFormat="1" ht="15.75" customHeight="1" x14ac:dyDescent="0.2">
      <c r="A21" s="232"/>
      <c r="B21" s="84">
        <v>3419</v>
      </c>
      <c r="C21" s="85">
        <v>52</v>
      </c>
      <c r="D21" s="59" t="s">
        <v>202</v>
      </c>
      <c r="E21" s="13">
        <f>SUM(I114)</f>
        <v>13850</v>
      </c>
      <c r="F21" s="13">
        <f>SUM(J114)</f>
        <v>13850</v>
      </c>
      <c r="G21" s="13">
        <f>SUM(G114)</f>
        <v>11855</v>
      </c>
      <c r="H21" s="54">
        <f>G21/E21*100</f>
        <v>85.595667870036095</v>
      </c>
      <c r="I21" s="78"/>
      <c r="J21" s="78"/>
      <c r="L21" s="53"/>
      <c r="M21" s="53"/>
    </row>
    <row r="22" spans="1:13" s="52" customFormat="1" ht="15.75" customHeight="1" x14ac:dyDescent="0.2">
      <c r="A22" s="232"/>
      <c r="B22" s="84">
        <v>3419</v>
      </c>
      <c r="C22" s="85">
        <v>63</v>
      </c>
      <c r="D22" s="59" t="s">
        <v>228</v>
      </c>
      <c r="E22" s="13">
        <f>SUM(I121)</f>
        <v>10000</v>
      </c>
      <c r="F22" s="13">
        <f>SUM(J121)</f>
        <v>9172</v>
      </c>
      <c r="G22" s="13">
        <f>SUM(G121)</f>
        <v>10000</v>
      </c>
      <c r="H22" s="54">
        <f>G22/E22*100</f>
        <v>100</v>
      </c>
      <c r="I22" s="78"/>
      <c r="J22" s="78"/>
      <c r="L22" s="53"/>
      <c r="M22" s="53"/>
    </row>
    <row r="23" spans="1:13" s="29" customFormat="1" ht="15.75" customHeight="1" x14ac:dyDescent="0.2">
      <c r="A23" s="227"/>
      <c r="B23" s="605" t="s">
        <v>126</v>
      </c>
      <c r="C23" s="606"/>
      <c r="D23" s="607"/>
      <c r="E23" s="430">
        <f>SUM(E10:E22)</f>
        <v>115250</v>
      </c>
      <c r="F23" s="430">
        <f>SUM(F10:F22)</f>
        <v>116750</v>
      </c>
      <c r="G23" s="430">
        <f>SUM(G10:G22)</f>
        <v>124755</v>
      </c>
      <c r="H23" s="431">
        <f t="shared" ref="H23" si="1">G23/E23*100</f>
        <v>108.2472885032538</v>
      </c>
      <c r="I23" s="144"/>
      <c r="J23" s="144"/>
      <c r="L23" s="67"/>
      <c r="M23" s="67"/>
    </row>
    <row r="24" spans="1:13" s="29" customFormat="1" ht="15.75" customHeight="1" x14ac:dyDescent="0.2">
      <c r="A24" s="227"/>
      <c r="B24" s="608" t="s">
        <v>127</v>
      </c>
      <c r="C24" s="609"/>
      <c r="D24" s="610"/>
      <c r="E24" s="432"/>
      <c r="F24" s="432"/>
      <c r="G24" s="432"/>
      <c r="H24" s="433"/>
      <c r="I24" s="144"/>
      <c r="J24" s="144"/>
      <c r="L24" s="67"/>
      <c r="M24" s="67"/>
    </row>
    <row r="25" spans="1:13" ht="15.75" customHeight="1" x14ac:dyDescent="0.2">
      <c r="B25" s="84">
        <v>3330</v>
      </c>
      <c r="C25" s="85">
        <v>52</v>
      </c>
      <c r="D25" s="59" t="s">
        <v>228</v>
      </c>
      <c r="E25" s="13">
        <f>SUM(I131)</f>
        <v>13500</v>
      </c>
      <c r="F25" s="13">
        <f>SUM(J131)</f>
        <v>7920</v>
      </c>
      <c r="G25" s="13">
        <f>SUM(G131)</f>
        <v>13500</v>
      </c>
      <c r="H25" s="54">
        <f>G25/E25*100</f>
        <v>100</v>
      </c>
    </row>
    <row r="26" spans="1:13" ht="15.75" customHeight="1" x14ac:dyDescent="0.2">
      <c r="B26" s="84">
        <v>3322</v>
      </c>
      <c r="C26" s="85">
        <v>52</v>
      </c>
      <c r="D26" s="59" t="s">
        <v>228</v>
      </c>
      <c r="E26" s="13"/>
      <c r="F26" s="13">
        <f>SUM(J132)</f>
        <v>1880</v>
      </c>
      <c r="G26" s="13"/>
      <c r="H26" s="54"/>
    </row>
    <row r="27" spans="1:13" ht="33.75" customHeight="1" x14ac:dyDescent="0.2">
      <c r="B27" s="284">
        <v>3322</v>
      </c>
      <c r="C27" s="306">
        <v>53</v>
      </c>
      <c r="D27" s="307" t="s">
        <v>199</v>
      </c>
      <c r="E27" s="13"/>
      <c r="F27" s="13">
        <f>SUM(J133)</f>
        <v>2660</v>
      </c>
      <c r="G27" s="13"/>
      <c r="H27" s="54"/>
    </row>
    <row r="28" spans="1:13" ht="15.75" customHeight="1" x14ac:dyDescent="0.2">
      <c r="B28" s="84">
        <v>3322</v>
      </c>
      <c r="C28" s="85">
        <v>54</v>
      </c>
      <c r="D28" s="59" t="s">
        <v>215</v>
      </c>
      <c r="E28" s="13"/>
      <c r="F28" s="13">
        <f>SUM(M132)</f>
        <v>2550</v>
      </c>
      <c r="G28" s="13"/>
      <c r="H28" s="54"/>
      <c r="J28" s="159">
        <f>SUM(F26:F28)</f>
        <v>7090</v>
      </c>
    </row>
    <row r="29" spans="1:13" ht="15.75" customHeight="1" x14ac:dyDescent="0.2">
      <c r="B29" s="84">
        <v>3326</v>
      </c>
      <c r="C29" s="85">
        <v>52</v>
      </c>
      <c r="D29" s="59" t="s">
        <v>228</v>
      </c>
      <c r="E29" s="13">
        <f>SUM(I134)</f>
        <v>1000</v>
      </c>
      <c r="F29" s="13">
        <f>SUM(J134)</f>
        <v>50</v>
      </c>
      <c r="G29" s="13">
        <f>SUM(G134)</f>
        <v>1000</v>
      </c>
      <c r="H29" s="54"/>
    </row>
    <row r="30" spans="1:13" ht="32.25" customHeight="1" x14ac:dyDescent="0.2">
      <c r="B30" s="84">
        <v>3326</v>
      </c>
      <c r="C30" s="85">
        <v>53</v>
      </c>
      <c r="D30" s="307" t="s">
        <v>199</v>
      </c>
      <c r="E30" s="13"/>
      <c r="F30" s="13">
        <f>SUM(J135)</f>
        <v>780</v>
      </c>
      <c r="G30" s="13"/>
      <c r="H30" s="54"/>
    </row>
    <row r="31" spans="1:13" ht="15.75" customHeight="1" x14ac:dyDescent="0.2">
      <c r="B31" s="84">
        <v>3326</v>
      </c>
      <c r="C31" s="85">
        <v>54</v>
      </c>
      <c r="D31" s="59" t="s">
        <v>215</v>
      </c>
      <c r="E31" s="13"/>
      <c r="F31" s="13">
        <f>SUM(J136)</f>
        <v>55</v>
      </c>
      <c r="G31" s="13"/>
      <c r="H31" s="54"/>
    </row>
    <row r="32" spans="1:13" ht="15.75" customHeight="1" x14ac:dyDescent="0.2">
      <c r="B32" s="84">
        <v>3330</v>
      </c>
      <c r="C32" s="85">
        <v>52</v>
      </c>
      <c r="D32" s="59" t="s">
        <v>228</v>
      </c>
      <c r="E32" s="13"/>
      <c r="F32" s="13">
        <f>SUM(M134)</f>
        <v>55</v>
      </c>
      <c r="G32" s="13"/>
      <c r="H32" s="54"/>
    </row>
    <row r="33" spans="1:13" ht="15.75" customHeight="1" x14ac:dyDescent="0.2">
      <c r="B33" s="84">
        <v>3326</v>
      </c>
      <c r="C33" s="85">
        <v>54</v>
      </c>
      <c r="D33" s="59" t="s">
        <v>215</v>
      </c>
      <c r="E33" s="13">
        <f>SUM(I137)</f>
        <v>2000</v>
      </c>
      <c r="F33" s="13">
        <f>SUM(J137)</f>
        <v>400</v>
      </c>
      <c r="G33" s="13">
        <f>SUM(G137)</f>
        <v>2000</v>
      </c>
      <c r="H33" s="54"/>
    </row>
    <row r="34" spans="1:13" ht="15.75" customHeight="1" x14ac:dyDescent="0.2">
      <c r="B34" s="84">
        <v>3326</v>
      </c>
      <c r="C34" s="85">
        <v>52</v>
      </c>
      <c r="D34" s="59" t="s">
        <v>228</v>
      </c>
      <c r="E34" s="13"/>
      <c r="F34" s="13">
        <f>SUM(J138)</f>
        <v>50</v>
      </c>
      <c r="G34" s="13"/>
      <c r="H34" s="54"/>
    </row>
    <row r="35" spans="1:13" ht="31.5" customHeight="1" x14ac:dyDescent="0.2">
      <c r="B35" s="84">
        <v>3326</v>
      </c>
      <c r="C35" s="85">
        <v>53</v>
      </c>
      <c r="D35" s="307" t="s">
        <v>199</v>
      </c>
      <c r="E35" s="13"/>
      <c r="F35" s="13">
        <f>SUM(J139)</f>
        <v>70</v>
      </c>
      <c r="G35" s="13"/>
      <c r="H35" s="54"/>
    </row>
    <row r="36" spans="1:13" ht="15.75" customHeight="1" x14ac:dyDescent="0.2">
      <c r="B36" s="84">
        <v>3330</v>
      </c>
      <c r="C36" s="85">
        <v>52</v>
      </c>
      <c r="D36" s="59" t="s">
        <v>228</v>
      </c>
      <c r="E36" s="13"/>
      <c r="F36" s="13">
        <f>SUM(M137)</f>
        <v>90</v>
      </c>
      <c r="G36" s="13"/>
      <c r="H36" s="54"/>
    </row>
    <row r="37" spans="1:13" s="29" customFormat="1" ht="15.75" customHeight="1" x14ac:dyDescent="0.2">
      <c r="A37" s="227"/>
      <c r="B37" s="84">
        <v>3319</v>
      </c>
      <c r="C37" s="85">
        <v>52</v>
      </c>
      <c r="D37" s="59" t="s">
        <v>228</v>
      </c>
      <c r="E37" s="13">
        <f>SUM(I142)</f>
        <v>18000</v>
      </c>
      <c r="F37" s="13">
        <f>SUM(J143)</f>
        <v>9160</v>
      </c>
      <c r="G37" s="13">
        <f>SUM(G142)</f>
        <v>23990</v>
      </c>
      <c r="H37" s="54">
        <f t="shared" ref="H37" si="2">G37/E37*100</f>
        <v>133.27777777777777</v>
      </c>
      <c r="I37" s="144"/>
      <c r="J37" s="144"/>
      <c r="L37" s="67"/>
      <c r="M37" s="67"/>
    </row>
    <row r="38" spans="1:13" s="29" customFormat="1" ht="15.75" customHeight="1" x14ac:dyDescent="0.2">
      <c r="A38" s="227"/>
      <c r="B38" s="84" t="s">
        <v>230</v>
      </c>
      <c r="C38" s="85">
        <v>52</v>
      </c>
      <c r="D38" s="59" t="s">
        <v>228</v>
      </c>
      <c r="E38" s="13"/>
      <c r="F38" s="13">
        <f>SUM(J144)</f>
        <v>7240</v>
      </c>
      <c r="G38" s="13"/>
      <c r="H38" s="54"/>
      <c r="I38" s="144"/>
      <c r="J38" s="144"/>
      <c r="L38" s="67"/>
      <c r="M38" s="67"/>
    </row>
    <row r="39" spans="1:13" s="29" customFormat="1" ht="31.5" customHeight="1" x14ac:dyDescent="0.2">
      <c r="A39" s="227"/>
      <c r="B39" s="284" t="s">
        <v>230</v>
      </c>
      <c r="C39" s="306">
        <v>53</v>
      </c>
      <c r="D39" s="307" t="s">
        <v>199</v>
      </c>
      <c r="E39" s="13"/>
      <c r="F39" s="13">
        <f>SUM(J145)</f>
        <v>6785</v>
      </c>
      <c r="G39" s="13"/>
      <c r="H39" s="54"/>
      <c r="I39" s="144"/>
      <c r="J39" s="144"/>
      <c r="L39" s="67"/>
      <c r="M39" s="67"/>
    </row>
    <row r="40" spans="1:13" s="29" customFormat="1" ht="15.75" customHeight="1" x14ac:dyDescent="0.2">
      <c r="A40" s="227"/>
      <c r="B40" s="84" t="s">
        <v>230</v>
      </c>
      <c r="C40" s="85">
        <v>54</v>
      </c>
      <c r="D40" s="59" t="s">
        <v>215</v>
      </c>
      <c r="E40" s="13"/>
      <c r="F40" s="13">
        <f>SUM(J146)</f>
        <v>980</v>
      </c>
      <c r="G40" s="13"/>
      <c r="H40" s="54"/>
      <c r="I40" s="144"/>
      <c r="J40" s="144">
        <f>SUM(F37:F40)</f>
        <v>24165</v>
      </c>
      <c r="L40" s="67"/>
      <c r="M40" s="67"/>
    </row>
    <row r="41" spans="1:13" s="311" customFormat="1" ht="15.75" customHeight="1" x14ac:dyDescent="0.2">
      <c r="A41" s="300"/>
      <c r="B41" s="284">
        <v>3311</v>
      </c>
      <c r="C41" s="306">
        <v>52</v>
      </c>
      <c r="D41" s="502" t="s">
        <v>228</v>
      </c>
      <c r="E41" s="209">
        <f>SUM(I149)</f>
        <v>14500</v>
      </c>
      <c r="F41" s="209">
        <f>SUM(J149)</f>
        <v>6600</v>
      </c>
      <c r="G41" s="209">
        <f>SUM(G148)</f>
        <v>15000</v>
      </c>
      <c r="H41" s="210">
        <f>G41/E41*100</f>
        <v>103.44827586206897</v>
      </c>
      <c r="I41" s="497"/>
      <c r="J41" s="497"/>
      <c r="L41" s="498"/>
      <c r="M41" s="498"/>
    </row>
    <row r="42" spans="1:13" ht="31.5" customHeight="1" x14ac:dyDescent="0.2">
      <c r="B42" s="84">
        <v>3311</v>
      </c>
      <c r="C42" s="85">
        <v>53</v>
      </c>
      <c r="D42" s="307" t="s">
        <v>199</v>
      </c>
      <c r="E42" s="13"/>
      <c r="F42" s="13">
        <f>SUM(J150)</f>
        <v>8400</v>
      </c>
      <c r="G42" s="13"/>
      <c r="H42" s="54"/>
    </row>
    <row r="43" spans="1:13" ht="33.75" customHeight="1" x14ac:dyDescent="0.2">
      <c r="B43" s="284">
        <v>3312</v>
      </c>
      <c r="C43" s="306">
        <v>53</v>
      </c>
      <c r="D43" s="307" t="s">
        <v>199</v>
      </c>
      <c r="E43" s="13"/>
      <c r="F43" s="13">
        <f>SUM(J154)</f>
        <v>0</v>
      </c>
      <c r="G43" s="13"/>
      <c r="H43" s="54"/>
      <c r="J43" s="159">
        <f>SUM(F41:F43)</f>
        <v>15000</v>
      </c>
    </row>
    <row r="44" spans="1:13" s="507" customFormat="1" ht="16.5" customHeight="1" x14ac:dyDescent="0.2">
      <c r="A44" s="504"/>
      <c r="B44" s="84">
        <v>3319</v>
      </c>
      <c r="C44" s="85">
        <v>63</v>
      </c>
      <c r="D44" s="502" t="s">
        <v>22</v>
      </c>
      <c r="E44" s="505"/>
      <c r="F44" s="505"/>
      <c r="G44" s="505">
        <f>SUM(G153)</f>
        <v>1000</v>
      </c>
      <c r="H44" s="416"/>
      <c r="I44" s="506"/>
      <c r="J44" s="506"/>
      <c r="L44" s="508"/>
      <c r="M44" s="508"/>
    </row>
    <row r="45" spans="1:13" s="507" customFormat="1" ht="14.25" customHeight="1" x14ac:dyDescent="0.2">
      <c r="A45" s="504"/>
      <c r="B45" s="84">
        <v>3319</v>
      </c>
      <c r="C45" s="85">
        <v>52</v>
      </c>
      <c r="D45" s="502" t="s">
        <v>228</v>
      </c>
      <c r="E45" s="505">
        <v>1000</v>
      </c>
      <c r="F45" s="505">
        <v>1224</v>
      </c>
      <c r="G45" s="505"/>
      <c r="H45" s="416"/>
      <c r="I45" s="506"/>
      <c r="J45" s="506"/>
      <c r="L45" s="508"/>
      <c r="M45" s="508"/>
    </row>
    <row r="46" spans="1:13" s="52" customFormat="1" ht="15.75" customHeight="1" x14ac:dyDescent="0.2">
      <c r="A46" s="232"/>
      <c r="B46" s="84">
        <v>3319</v>
      </c>
      <c r="C46" s="85">
        <v>52</v>
      </c>
      <c r="D46" s="59" t="s">
        <v>202</v>
      </c>
      <c r="E46" s="13">
        <f>SUM(I158)</f>
        <v>11000</v>
      </c>
      <c r="F46" s="13">
        <f>SUM(J159)</f>
        <v>450</v>
      </c>
      <c r="G46" s="13">
        <f>SUM(G158)</f>
        <v>10610</v>
      </c>
      <c r="H46" s="54"/>
      <c r="I46" s="78"/>
      <c r="J46" s="78"/>
      <c r="L46" s="53"/>
      <c r="M46" s="53"/>
    </row>
    <row r="47" spans="1:13" s="133" customFormat="1" ht="15.75" customHeight="1" x14ac:dyDescent="0.2">
      <c r="A47" s="232"/>
      <c r="B47" s="284" t="s">
        <v>230</v>
      </c>
      <c r="C47" s="85">
        <v>52</v>
      </c>
      <c r="D47" s="59" t="s">
        <v>202</v>
      </c>
      <c r="E47" s="495"/>
      <c r="F47" s="13">
        <f>SUM(J160)</f>
        <v>8610</v>
      </c>
      <c r="G47" s="495"/>
      <c r="H47" s="496"/>
      <c r="I47" s="476"/>
      <c r="J47" s="476"/>
      <c r="L47" s="475"/>
      <c r="M47" s="475"/>
    </row>
    <row r="48" spans="1:13" s="133" customFormat="1" ht="27.75" customHeight="1" x14ac:dyDescent="0.2">
      <c r="A48" s="232"/>
      <c r="B48" s="284" t="s">
        <v>230</v>
      </c>
      <c r="C48" s="306">
        <v>53</v>
      </c>
      <c r="D48" s="307" t="s">
        <v>199</v>
      </c>
      <c r="E48" s="495"/>
      <c r="F48" s="13">
        <f>SUM(J161)</f>
        <v>1550</v>
      </c>
      <c r="G48" s="495"/>
      <c r="H48" s="496"/>
      <c r="I48" s="476"/>
      <c r="J48" s="476"/>
      <c r="L48" s="475"/>
      <c r="M48" s="475"/>
    </row>
    <row r="49" spans="1:13" ht="15.75" customHeight="1" thickBot="1" x14ac:dyDescent="0.25">
      <c r="B49" s="605" t="s">
        <v>128</v>
      </c>
      <c r="C49" s="606"/>
      <c r="D49" s="607"/>
      <c r="E49" s="430">
        <f>SUM(E25:E48)</f>
        <v>61000</v>
      </c>
      <c r="F49" s="430">
        <f>SUM(F25:F48)</f>
        <v>67559</v>
      </c>
      <c r="G49" s="430">
        <f>SUM(G25:G48)</f>
        <v>67100</v>
      </c>
      <c r="H49" s="431">
        <f t="shared" ref="H49" si="3">G49/E49*100</f>
        <v>110.00000000000001</v>
      </c>
      <c r="I49" s="144"/>
      <c r="J49" s="144"/>
    </row>
    <row r="50" spans="1:13" s="136" customFormat="1" ht="16.5" thickTop="1" thickBot="1" x14ac:dyDescent="0.3">
      <c r="A50" s="230"/>
      <c r="B50" s="565" t="s">
        <v>9</v>
      </c>
      <c r="C50" s="566"/>
      <c r="D50" s="567"/>
      <c r="E50" s="28">
        <f>SUM(E49,E23)</f>
        <v>176250</v>
      </c>
      <c r="F50" s="28">
        <f>SUM(F49,F23)</f>
        <v>184309</v>
      </c>
      <c r="G50" s="28">
        <f>SUM(G49,G23)</f>
        <v>191855</v>
      </c>
      <c r="H50" s="31">
        <f>G50/E50*100</f>
        <v>108.85390070921986</v>
      </c>
      <c r="I50" s="331"/>
      <c r="J50" s="331"/>
      <c r="L50" s="499"/>
      <c r="M50" s="499"/>
    </row>
    <row r="51" spans="1:13" s="136" customFormat="1" ht="15.75" thickTop="1" x14ac:dyDescent="0.25">
      <c r="A51" s="230"/>
      <c r="B51" s="168"/>
      <c r="C51" s="168"/>
      <c r="D51" s="168"/>
      <c r="E51" s="509"/>
      <c r="F51" s="509"/>
      <c r="G51" s="509"/>
      <c r="H51" s="510"/>
      <c r="I51" s="331"/>
      <c r="J51" s="331"/>
      <c r="L51" s="499"/>
      <c r="M51" s="499"/>
    </row>
    <row r="52" spans="1:13" ht="15" x14ac:dyDescent="0.25">
      <c r="B52" s="86" t="s">
        <v>10</v>
      </c>
      <c r="C52" s="75"/>
      <c r="D52" s="52"/>
      <c r="E52" s="63"/>
      <c r="F52" s="63"/>
      <c r="G52" s="63"/>
      <c r="H52" s="52"/>
    </row>
    <row r="53" spans="1:13" ht="15" x14ac:dyDescent="0.25">
      <c r="B53" s="86" t="s">
        <v>134</v>
      </c>
      <c r="C53" s="75"/>
      <c r="D53" s="52"/>
      <c r="E53" s="63"/>
      <c r="F53" s="63"/>
      <c r="G53" s="63"/>
      <c r="H53" s="52"/>
    </row>
    <row r="54" spans="1:13" ht="15" x14ac:dyDescent="0.25">
      <c r="B54" s="52" t="s">
        <v>14</v>
      </c>
      <c r="C54" s="75"/>
      <c r="D54" s="55" t="s">
        <v>280</v>
      </c>
      <c r="E54" s="63"/>
      <c r="F54" s="63"/>
      <c r="G54" s="560">
        <f>SUM(G55:H58)</f>
        <v>16500</v>
      </c>
      <c r="H54" s="561"/>
    </row>
    <row r="55" spans="1:13" ht="15" x14ac:dyDescent="0.25">
      <c r="B55" s="76" t="s">
        <v>15</v>
      </c>
      <c r="C55" s="75"/>
      <c r="D55" s="41" t="s">
        <v>153</v>
      </c>
      <c r="E55" s="63"/>
      <c r="F55" s="63"/>
      <c r="G55" s="555">
        <v>12300</v>
      </c>
      <c r="H55" s="556"/>
    </row>
    <row r="56" spans="1:13" ht="15" x14ac:dyDescent="0.25">
      <c r="B56" s="76"/>
      <c r="C56" s="75"/>
      <c r="D56" s="41" t="s">
        <v>154</v>
      </c>
      <c r="E56" s="63"/>
      <c r="F56" s="63"/>
      <c r="G56" s="555">
        <v>200</v>
      </c>
      <c r="H56" s="556"/>
    </row>
    <row r="57" spans="1:13" ht="15" x14ac:dyDescent="0.25">
      <c r="B57" s="75"/>
      <c r="C57" s="75"/>
      <c r="D57" s="52" t="s">
        <v>245</v>
      </c>
      <c r="E57" s="63"/>
      <c r="F57" s="63"/>
      <c r="G57" s="555">
        <v>1500</v>
      </c>
      <c r="H57" s="556"/>
      <c r="I57" s="476"/>
    </row>
    <row r="58" spans="1:13" ht="30.75" customHeight="1" x14ac:dyDescent="0.25">
      <c r="B58" s="75"/>
      <c r="C58" s="75"/>
      <c r="D58" s="604" t="s">
        <v>155</v>
      </c>
      <c r="E58" s="604"/>
      <c r="F58" s="604"/>
      <c r="G58" s="555">
        <v>2500</v>
      </c>
      <c r="H58" s="556"/>
    </row>
    <row r="59" spans="1:13" ht="15" x14ac:dyDescent="0.25">
      <c r="B59" s="86"/>
      <c r="C59" s="75"/>
      <c r="D59" s="52"/>
      <c r="E59" s="63"/>
      <c r="F59" s="63"/>
      <c r="G59" s="63"/>
      <c r="H59" s="52"/>
    </row>
    <row r="60" spans="1:13" ht="17.25" customHeight="1" thickBot="1" x14ac:dyDescent="0.3">
      <c r="B60" s="88" t="s">
        <v>225</v>
      </c>
      <c r="C60" s="89"/>
      <c r="D60" s="90"/>
      <c r="E60" s="91"/>
      <c r="F60" s="91"/>
      <c r="G60" s="559">
        <f>SUM(G61:H61)</f>
        <v>12300</v>
      </c>
      <c r="H60" s="559"/>
      <c r="I60" s="353">
        <v>9300</v>
      </c>
      <c r="J60" s="353">
        <v>13300</v>
      </c>
    </row>
    <row r="61" spans="1:13" s="133" customFormat="1" ht="15" customHeight="1" thickTop="1" x14ac:dyDescent="0.25">
      <c r="A61" s="232">
        <v>5222</v>
      </c>
      <c r="B61" s="92" t="s">
        <v>11</v>
      </c>
      <c r="C61" s="93"/>
      <c r="D61" s="41"/>
      <c r="E61" s="94"/>
      <c r="F61" s="94"/>
      <c r="G61" s="553">
        <v>12300</v>
      </c>
      <c r="H61" s="554"/>
      <c r="I61" s="476"/>
      <c r="J61" s="476"/>
      <c r="L61" s="475"/>
      <c r="M61" s="475"/>
    </row>
    <row r="62" spans="1:13" x14ac:dyDescent="0.2">
      <c r="B62" s="75"/>
      <c r="C62" s="75"/>
      <c r="D62" s="52"/>
      <c r="E62" s="63"/>
      <c r="F62" s="63"/>
      <c r="G62" s="63"/>
      <c r="H62" s="52"/>
    </row>
    <row r="63" spans="1:13" x14ac:dyDescent="0.2">
      <c r="B63" s="75"/>
      <c r="C63" s="75"/>
      <c r="D63" s="52"/>
      <c r="E63" s="63"/>
      <c r="F63" s="63"/>
      <c r="G63" s="63"/>
      <c r="H63" s="52"/>
    </row>
    <row r="64" spans="1:13" ht="17.25" customHeight="1" thickBot="1" x14ac:dyDescent="0.3">
      <c r="B64" s="88" t="s">
        <v>229</v>
      </c>
      <c r="C64" s="89"/>
      <c r="D64" s="90"/>
      <c r="E64" s="91"/>
      <c r="F64" s="91"/>
      <c r="G64" s="559">
        <f>SUM(G65:H67)</f>
        <v>4200</v>
      </c>
      <c r="H64" s="559"/>
      <c r="I64" s="353">
        <f>SUM(I65:I67)</f>
        <v>4200</v>
      </c>
      <c r="J64" s="353">
        <f>SUM(J65:J67)</f>
        <v>4526</v>
      </c>
      <c r="K64" s="29"/>
      <c r="L64" s="67"/>
      <c r="M64" s="67"/>
    </row>
    <row r="65" spans="1:13" ht="14.25" customHeight="1" thickTop="1" x14ac:dyDescent="0.25">
      <c r="A65" s="227">
        <v>5493</v>
      </c>
      <c r="B65" s="92" t="s">
        <v>32</v>
      </c>
      <c r="C65" s="95"/>
      <c r="D65" s="95"/>
      <c r="E65" s="95"/>
      <c r="F65" s="95"/>
      <c r="G65" s="553">
        <v>200</v>
      </c>
      <c r="H65" s="554"/>
      <c r="I65" s="144">
        <v>200</v>
      </c>
      <c r="J65" s="144">
        <v>168</v>
      </c>
      <c r="K65" s="29"/>
      <c r="L65" s="67">
        <v>32</v>
      </c>
      <c r="M65" s="67" t="s">
        <v>204</v>
      </c>
    </row>
    <row r="66" spans="1:13" ht="14.25" customHeight="1" x14ac:dyDescent="0.25">
      <c r="A66" s="227">
        <v>5493</v>
      </c>
      <c r="B66" s="92" t="s">
        <v>32</v>
      </c>
      <c r="C66" s="95"/>
      <c r="D66" s="95"/>
      <c r="E66" s="95"/>
      <c r="F66" s="95"/>
      <c r="G66" s="553">
        <v>1500</v>
      </c>
      <c r="H66" s="554"/>
      <c r="I66" s="144">
        <v>1500</v>
      </c>
      <c r="J66" s="144">
        <v>1340</v>
      </c>
      <c r="K66" s="29"/>
      <c r="L66" s="67">
        <v>160</v>
      </c>
      <c r="M66" s="67"/>
    </row>
    <row r="67" spans="1:13" ht="14.25" customHeight="1" x14ac:dyDescent="0.25">
      <c r="A67" s="227">
        <v>5493</v>
      </c>
      <c r="B67" s="92" t="s">
        <v>32</v>
      </c>
      <c r="C67" s="95"/>
      <c r="D67" s="95"/>
      <c r="E67" s="95"/>
      <c r="F67" s="95"/>
      <c r="G67" s="599">
        <v>2500</v>
      </c>
      <c r="H67" s="599"/>
      <c r="I67" s="144">
        <v>2500</v>
      </c>
      <c r="J67" s="144">
        <v>3018</v>
      </c>
      <c r="K67" s="29"/>
      <c r="L67" s="67"/>
      <c r="M67" s="67"/>
    </row>
    <row r="68" spans="1:13" x14ac:dyDescent="0.2">
      <c r="B68" s="55"/>
      <c r="C68" s="55"/>
      <c r="D68" s="55"/>
      <c r="E68" s="55"/>
      <c r="F68" s="55"/>
      <c r="G68" s="55"/>
      <c r="H68" s="55"/>
      <c r="I68" s="144"/>
      <c r="J68" s="144"/>
      <c r="K68" s="29"/>
      <c r="L68" s="67"/>
      <c r="M68" s="67"/>
    </row>
    <row r="69" spans="1:13" x14ac:dyDescent="0.2">
      <c r="B69" s="55"/>
      <c r="C69" s="55"/>
      <c r="D69" s="55"/>
      <c r="E69" s="55"/>
      <c r="F69" s="55"/>
      <c r="G69" s="55"/>
      <c r="H69" s="55"/>
    </row>
    <row r="70" spans="1:13" ht="27.75" customHeight="1" x14ac:dyDescent="0.25">
      <c r="B70" s="52" t="s">
        <v>14</v>
      </c>
      <c r="C70" s="75"/>
      <c r="D70" s="587" t="s">
        <v>281</v>
      </c>
      <c r="E70" s="587"/>
      <c r="F70" s="587"/>
      <c r="G70" s="560">
        <v>1250</v>
      </c>
      <c r="H70" s="561"/>
    </row>
    <row r="71" spans="1:13" x14ac:dyDescent="0.2">
      <c r="B71" s="132"/>
      <c r="C71" s="132"/>
      <c r="D71" s="133"/>
      <c r="E71" s="120"/>
      <c r="F71" s="120"/>
      <c r="G71" s="120"/>
      <c r="H71" s="133"/>
    </row>
    <row r="72" spans="1:13" ht="17.25" customHeight="1" thickBot="1" x14ac:dyDescent="0.3">
      <c r="B72" s="88" t="s">
        <v>226</v>
      </c>
      <c r="C72" s="89"/>
      <c r="D72" s="90"/>
      <c r="E72" s="91"/>
      <c r="F72" s="91"/>
      <c r="G72" s="559">
        <f>SUM(G73)</f>
        <v>1250</v>
      </c>
      <c r="H72" s="559"/>
      <c r="I72" s="353">
        <v>1250</v>
      </c>
      <c r="J72" s="353">
        <v>1062</v>
      </c>
      <c r="K72" s="29"/>
      <c r="L72" s="67"/>
    </row>
    <row r="73" spans="1:13" s="133" customFormat="1" ht="15" customHeight="1" thickTop="1" x14ac:dyDescent="0.25">
      <c r="A73" s="232">
        <v>5222</v>
      </c>
      <c r="B73" s="92" t="s">
        <v>11</v>
      </c>
      <c r="C73" s="93"/>
      <c r="D73" s="41"/>
      <c r="E73" s="94"/>
      <c r="F73" s="94"/>
      <c r="G73" s="553">
        <v>1250</v>
      </c>
      <c r="H73" s="554"/>
      <c r="I73" s="78">
        <v>0</v>
      </c>
      <c r="J73" s="78">
        <v>188</v>
      </c>
      <c r="K73" s="52">
        <v>54</v>
      </c>
      <c r="L73" s="53"/>
      <c r="M73" s="475"/>
    </row>
    <row r="74" spans="1:13" x14ac:dyDescent="0.2">
      <c r="I74" s="144"/>
      <c r="J74" s="144"/>
      <c r="K74" s="29"/>
      <c r="L74" s="67"/>
    </row>
    <row r="76" spans="1:13" ht="29.25" customHeight="1" x14ac:dyDescent="0.25">
      <c r="B76" s="52" t="s">
        <v>14</v>
      </c>
      <c r="C76" s="75"/>
      <c r="D76" s="587" t="s">
        <v>282</v>
      </c>
      <c r="E76" s="587"/>
      <c r="F76" s="587"/>
      <c r="G76" s="560">
        <v>3800</v>
      </c>
      <c r="H76" s="561"/>
    </row>
    <row r="77" spans="1:13" x14ac:dyDescent="0.2">
      <c r="B77" s="75"/>
      <c r="C77" s="75"/>
      <c r="D77" s="52"/>
      <c r="E77" s="63"/>
      <c r="F77" s="63"/>
      <c r="G77" s="63"/>
      <c r="H77" s="52"/>
    </row>
    <row r="78" spans="1:13" ht="17.25" customHeight="1" thickBot="1" x14ac:dyDescent="0.3">
      <c r="B78" s="88" t="s">
        <v>225</v>
      </c>
      <c r="C78" s="89"/>
      <c r="D78" s="90"/>
      <c r="E78" s="91"/>
      <c r="F78" s="91"/>
      <c r="G78" s="559">
        <f>SUM(G79)</f>
        <v>3800</v>
      </c>
      <c r="H78" s="559"/>
      <c r="I78" s="353">
        <v>3800</v>
      </c>
      <c r="J78" s="353">
        <v>3800</v>
      </c>
      <c r="K78" s="29"/>
    </row>
    <row r="79" spans="1:13" s="133" customFormat="1" ht="15" customHeight="1" thickTop="1" x14ac:dyDescent="0.25">
      <c r="A79" s="232">
        <v>5222</v>
      </c>
      <c r="B79" s="92" t="s">
        <v>11</v>
      </c>
      <c r="C79" s="93"/>
      <c r="D79" s="41"/>
      <c r="E79" s="94"/>
      <c r="F79" s="94"/>
      <c r="G79" s="553">
        <v>3800</v>
      </c>
      <c r="H79" s="554"/>
      <c r="I79" s="476"/>
      <c r="J79" s="476"/>
      <c r="L79" s="475"/>
      <c r="M79" s="475"/>
    </row>
    <row r="80" spans="1:13" s="133" customFormat="1" ht="15" customHeight="1" x14ac:dyDescent="0.25">
      <c r="A80" s="232"/>
      <c r="B80" s="92"/>
      <c r="C80" s="93"/>
      <c r="D80" s="41"/>
      <c r="E80" s="94"/>
      <c r="F80" s="94"/>
      <c r="G80" s="464"/>
      <c r="H80" s="465"/>
      <c r="I80" s="476"/>
      <c r="J80" s="476"/>
      <c r="L80" s="475"/>
      <c r="M80" s="475"/>
    </row>
    <row r="81" spans="1:13" s="133" customFormat="1" ht="15" customHeight="1" x14ac:dyDescent="0.25">
      <c r="A81" s="232"/>
      <c r="B81" s="139"/>
      <c r="C81" s="162"/>
      <c r="D81" s="163"/>
      <c r="E81" s="164"/>
      <c r="F81" s="164"/>
      <c r="G81" s="391"/>
      <c r="H81" s="392"/>
      <c r="I81" s="476"/>
      <c r="J81" s="476"/>
      <c r="L81" s="475"/>
      <c r="M81" s="475"/>
    </row>
    <row r="82" spans="1:13" ht="21.75" customHeight="1" x14ac:dyDescent="0.2">
      <c r="B82" s="52" t="s">
        <v>14</v>
      </c>
      <c r="C82" s="75"/>
      <c r="D82" s="587" t="s">
        <v>283</v>
      </c>
      <c r="E82" s="587"/>
      <c r="F82" s="587"/>
      <c r="G82" s="600">
        <f>SUM(G83:H84)</f>
        <v>56600</v>
      </c>
      <c r="H82" s="600"/>
    </row>
    <row r="83" spans="1:13" ht="15" x14ac:dyDescent="0.25">
      <c r="B83" s="76" t="s">
        <v>15</v>
      </c>
      <c r="C83" s="75"/>
      <c r="D83" s="41" t="s">
        <v>156</v>
      </c>
      <c r="E83" s="63"/>
      <c r="F83" s="63"/>
      <c r="G83" s="555">
        <v>34100</v>
      </c>
      <c r="H83" s="556"/>
    </row>
    <row r="84" spans="1:13" ht="15" customHeight="1" x14ac:dyDescent="0.25">
      <c r="B84" s="75"/>
      <c r="C84" s="75"/>
      <c r="D84" s="581" t="s">
        <v>157</v>
      </c>
      <c r="E84" s="581"/>
      <c r="F84" s="63"/>
      <c r="G84" s="555">
        <v>22500</v>
      </c>
      <c r="H84" s="556"/>
    </row>
    <row r="85" spans="1:13" x14ac:dyDescent="0.2">
      <c r="B85" s="75"/>
      <c r="C85" s="75"/>
      <c r="D85" s="52"/>
      <c r="E85" s="63"/>
      <c r="F85" s="63"/>
      <c r="G85" s="63"/>
      <c r="H85" s="52"/>
    </row>
    <row r="86" spans="1:13" ht="17.25" customHeight="1" thickBot="1" x14ac:dyDescent="0.3">
      <c r="B86" s="88" t="s">
        <v>225</v>
      </c>
      <c r="C86" s="89"/>
      <c r="D86" s="90"/>
      <c r="E86" s="91"/>
      <c r="F86" s="91"/>
      <c r="G86" s="559">
        <f>SUM(G87:H88)</f>
        <v>56600</v>
      </c>
      <c r="H86" s="559"/>
      <c r="I86" s="353">
        <f>SUM(I87:I88)</f>
        <v>52600</v>
      </c>
      <c r="J86" s="353">
        <f>SUM(J87:J88)</f>
        <v>52600</v>
      </c>
      <c r="K86" s="29"/>
    </row>
    <row r="87" spans="1:13" s="133" customFormat="1" ht="15" customHeight="1" thickTop="1" x14ac:dyDescent="0.25">
      <c r="A87" s="232">
        <v>5222</v>
      </c>
      <c r="B87" s="92" t="s">
        <v>11</v>
      </c>
      <c r="C87" s="93"/>
      <c r="D87" s="41"/>
      <c r="E87" s="94"/>
      <c r="F87" s="94"/>
      <c r="G87" s="553">
        <v>34100</v>
      </c>
      <c r="H87" s="554"/>
      <c r="I87" s="78">
        <v>30100</v>
      </c>
      <c r="J87" s="78">
        <v>30100</v>
      </c>
      <c r="K87" s="52"/>
      <c r="L87" s="475"/>
      <c r="M87" s="475"/>
    </row>
    <row r="88" spans="1:13" s="133" customFormat="1" ht="15" customHeight="1" x14ac:dyDescent="0.25">
      <c r="A88" s="232">
        <v>5222</v>
      </c>
      <c r="B88" s="92" t="s">
        <v>11</v>
      </c>
      <c r="C88" s="93"/>
      <c r="D88" s="41"/>
      <c r="E88" s="94"/>
      <c r="F88" s="94"/>
      <c r="G88" s="553">
        <v>22500</v>
      </c>
      <c r="H88" s="554"/>
      <c r="I88" s="78">
        <v>22500</v>
      </c>
      <c r="J88" s="78">
        <v>22500</v>
      </c>
      <c r="K88" s="52"/>
      <c r="L88" s="475"/>
      <c r="M88" s="475"/>
    </row>
    <row r="89" spans="1:13" s="133" customFormat="1" ht="15" customHeight="1" x14ac:dyDescent="0.25">
      <c r="A89" s="232"/>
      <c r="B89" s="139"/>
      <c r="C89" s="162"/>
      <c r="D89" s="163"/>
      <c r="E89" s="164"/>
      <c r="F89" s="164"/>
      <c r="G89" s="391"/>
      <c r="H89" s="392"/>
      <c r="I89" s="476"/>
      <c r="J89" s="476"/>
      <c r="L89" s="475"/>
      <c r="M89" s="475"/>
    </row>
    <row r="90" spans="1:13" x14ac:dyDescent="0.2">
      <c r="B90" s="132"/>
      <c r="C90" s="132"/>
      <c r="D90" s="133"/>
      <c r="E90" s="120"/>
      <c r="F90" s="120"/>
      <c r="G90" s="120"/>
      <c r="H90" s="133"/>
    </row>
    <row r="91" spans="1:13" ht="29.25" customHeight="1" x14ac:dyDescent="0.25">
      <c r="B91" s="52" t="s">
        <v>14</v>
      </c>
      <c r="C91" s="75"/>
      <c r="D91" s="586" t="s">
        <v>284</v>
      </c>
      <c r="E91" s="586"/>
      <c r="F91" s="586"/>
      <c r="G91" s="560">
        <v>1500</v>
      </c>
      <c r="H91" s="561"/>
    </row>
    <row r="92" spans="1:13" ht="15" x14ac:dyDescent="0.25">
      <c r="B92" s="86"/>
      <c r="C92" s="75"/>
      <c r="D92" s="52"/>
      <c r="E92" s="63"/>
      <c r="F92" s="63"/>
      <c r="G92" s="63"/>
      <c r="H92" s="52"/>
      <c r="I92" s="144"/>
      <c r="J92" s="144"/>
      <c r="K92" s="29"/>
      <c r="L92" s="67"/>
    </row>
    <row r="93" spans="1:13" ht="17.25" customHeight="1" thickBot="1" x14ac:dyDescent="0.3">
      <c r="B93" s="88" t="s">
        <v>229</v>
      </c>
      <c r="C93" s="89"/>
      <c r="D93" s="90"/>
      <c r="E93" s="91"/>
      <c r="F93" s="91"/>
      <c r="G93" s="559">
        <f>SUM(G94)</f>
        <v>1500</v>
      </c>
      <c r="H93" s="559"/>
      <c r="I93" s="353">
        <v>1500</v>
      </c>
      <c r="J93" s="353">
        <v>920</v>
      </c>
      <c r="K93" s="29"/>
      <c r="L93" s="67"/>
    </row>
    <row r="94" spans="1:13" ht="14.25" customHeight="1" thickTop="1" x14ac:dyDescent="0.25">
      <c r="A94" s="227">
        <v>5493</v>
      </c>
      <c r="B94" s="92" t="s">
        <v>32</v>
      </c>
      <c r="C94" s="95"/>
      <c r="D94" s="95"/>
      <c r="E94" s="95"/>
      <c r="F94" s="95"/>
      <c r="G94" s="553">
        <v>1500</v>
      </c>
      <c r="H94" s="554"/>
      <c r="I94" s="144"/>
      <c r="J94" s="144">
        <v>580</v>
      </c>
      <c r="K94" s="29">
        <v>52</v>
      </c>
      <c r="L94" s="67"/>
    </row>
    <row r="95" spans="1:13" x14ac:dyDescent="0.2">
      <c r="I95" s="144"/>
      <c r="J95" s="144"/>
      <c r="K95" s="29"/>
      <c r="L95" s="67"/>
    </row>
    <row r="96" spans="1:13" x14ac:dyDescent="0.2">
      <c r="B96" s="96"/>
      <c r="C96" s="96"/>
      <c r="D96" s="29"/>
      <c r="E96" s="73"/>
      <c r="F96" s="73"/>
      <c r="G96" s="73"/>
      <c r="H96" s="29"/>
      <c r="I96" s="144"/>
      <c r="J96" s="144"/>
      <c r="K96" s="29"/>
    </row>
    <row r="97" spans="1:12" ht="30" customHeight="1" x14ac:dyDescent="0.25">
      <c r="B97" s="52" t="s">
        <v>14</v>
      </c>
      <c r="C97" s="75"/>
      <c r="D97" s="586" t="s">
        <v>285</v>
      </c>
      <c r="E97" s="586"/>
      <c r="F97" s="586"/>
      <c r="G97" s="560">
        <v>17250</v>
      </c>
      <c r="H97" s="561"/>
      <c r="I97" s="144"/>
      <c r="J97" s="144"/>
      <c r="K97" s="29"/>
    </row>
    <row r="98" spans="1:12" ht="15" x14ac:dyDescent="0.25">
      <c r="B98" s="86"/>
      <c r="C98" s="75"/>
      <c r="D98" s="52"/>
      <c r="E98" s="63"/>
      <c r="F98" s="63"/>
      <c r="G98" s="63"/>
      <c r="H98" s="52"/>
      <c r="I98" s="144"/>
      <c r="J98" s="144"/>
      <c r="K98" s="29"/>
    </row>
    <row r="99" spans="1:12" ht="17.25" customHeight="1" thickBot="1" x14ac:dyDescent="0.3">
      <c r="B99" s="88" t="s">
        <v>51</v>
      </c>
      <c r="C99" s="89"/>
      <c r="D99" s="90"/>
      <c r="E99" s="91"/>
      <c r="F99" s="91"/>
      <c r="G99" s="559">
        <f>SUM(G100:H100)</f>
        <v>17250</v>
      </c>
      <c r="H99" s="559"/>
      <c r="I99" s="353">
        <v>14750</v>
      </c>
      <c r="J99" s="353">
        <v>12000</v>
      </c>
      <c r="K99" s="29"/>
    </row>
    <row r="100" spans="1:12" ht="17.25" customHeight="1" thickTop="1" x14ac:dyDescent="0.25">
      <c r="A100" s="227">
        <v>6322</v>
      </c>
      <c r="B100" s="168" t="s">
        <v>100</v>
      </c>
      <c r="C100" s="93"/>
      <c r="D100" s="41"/>
      <c r="E100" s="94"/>
      <c r="F100" s="94"/>
      <c r="G100" s="553">
        <v>17250</v>
      </c>
      <c r="H100" s="554"/>
      <c r="I100" s="144"/>
      <c r="J100" s="144"/>
      <c r="K100" s="29"/>
    </row>
    <row r="101" spans="1:12" x14ac:dyDescent="0.2">
      <c r="B101" s="96"/>
      <c r="C101" s="96"/>
      <c r="D101" s="29"/>
      <c r="E101" s="73"/>
      <c r="F101" s="73"/>
      <c r="G101" s="73"/>
      <c r="H101" s="29"/>
      <c r="I101" s="144"/>
      <c r="J101" s="144"/>
      <c r="K101" s="29"/>
    </row>
    <row r="102" spans="1:12" x14ac:dyDescent="0.2">
      <c r="B102" s="96"/>
      <c r="C102" s="96"/>
      <c r="D102" s="29"/>
      <c r="E102" s="73"/>
      <c r="F102" s="73"/>
      <c r="G102" s="73"/>
      <c r="H102" s="29"/>
      <c r="I102" s="144"/>
      <c r="J102" s="144"/>
      <c r="K102" s="29"/>
      <c r="L102" s="67"/>
    </row>
    <row r="103" spans="1:12" ht="30" customHeight="1" x14ac:dyDescent="0.25">
      <c r="B103" s="52" t="s">
        <v>14</v>
      </c>
      <c r="C103" s="75"/>
      <c r="D103" s="593" t="s">
        <v>286</v>
      </c>
      <c r="E103" s="593"/>
      <c r="F103" s="593"/>
      <c r="G103" s="560">
        <v>6000</v>
      </c>
      <c r="H103" s="561"/>
      <c r="I103" s="144"/>
      <c r="J103" s="144"/>
      <c r="K103" s="29"/>
      <c r="L103" s="67"/>
    </row>
    <row r="104" spans="1:12" ht="15" customHeight="1" x14ac:dyDescent="0.25">
      <c r="B104" s="52"/>
      <c r="C104" s="75"/>
      <c r="D104" s="593"/>
      <c r="E104" s="593"/>
      <c r="F104" s="593"/>
      <c r="G104" s="466"/>
      <c r="H104" s="467"/>
      <c r="I104" s="144"/>
      <c r="J104" s="144"/>
      <c r="K104" s="29"/>
      <c r="L104" s="67"/>
    </row>
    <row r="105" spans="1:12" ht="15" x14ac:dyDescent="0.25">
      <c r="B105" s="86"/>
      <c r="C105" s="75"/>
      <c r="D105" s="52"/>
      <c r="E105" s="63"/>
      <c r="F105" s="63"/>
      <c r="G105" s="63"/>
      <c r="H105" s="52"/>
      <c r="I105" s="144"/>
      <c r="J105" s="144"/>
      <c r="K105" s="29"/>
      <c r="L105" s="67"/>
    </row>
    <row r="106" spans="1:12" ht="17.25" customHeight="1" thickBot="1" x14ac:dyDescent="0.3">
      <c r="B106" s="88" t="s">
        <v>101</v>
      </c>
      <c r="C106" s="89"/>
      <c r="D106" s="90"/>
      <c r="E106" s="91"/>
      <c r="F106" s="91"/>
      <c r="G106" s="559">
        <f>SUM(G107)</f>
        <v>6000</v>
      </c>
      <c r="H106" s="559"/>
      <c r="I106" s="353">
        <v>4000</v>
      </c>
      <c r="J106" s="353">
        <v>4560</v>
      </c>
      <c r="K106" s="29"/>
      <c r="L106" s="67"/>
    </row>
    <row r="107" spans="1:12" ht="17.25" customHeight="1" thickTop="1" x14ac:dyDescent="0.25">
      <c r="A107" s="227">
        <v>6322</v>
      </c>
      <c r="B107" s="92" t="s">
        <v>100</v>
      </c>
      <c r="C107" s="93"/>
      <c r="D107" s="41"/>
      <c r="E107" s="94"/>
      <c r="F107" s="94"/>
      <c r="G107" s="553">
        <v>6000</v>
      </c>
      <c r="H107" s="554"/>
      <c r="I107" s="144"/>
      <c r="J107" s="144"/>
      <c r="K107" s="29"/>
      <c r="L107" s="67"/>
    </row>
    <row r="108" spans="1:12" x14ac:dyDescent="0.2">
      <c r="B108" s="96"/>
      <c r="C108" s="96"/>
      <c r="D108" s="29"/>
      <c r="E108" s="73"/>
      <c r="F108" s="73"/>
      <c r="G108" s="73"/>
      <c r="H108" s="29"/>
      <c r="I108" s="144"/>
      <c r="J108" s="144"/>
      <c r="K108" s="29"/>
      <c r="L108" s="67"/>
    </row>
    <row r="109" spans="1:12" x14ac:dyDescent="0.2">
      <c r="B109" s="96"/>
      <c r="C109" s="96"/>
      <c r="D109" s="29"/>
      <c r="E109" s="73"/>
      <c r="F109" s="73"/>
      <c r="G109" s="73"/>
      <c r="H109" s="29"/>
      <c r="I109" s="144"/>
      <c r="J109" s="144"/>
      <c r="K109" s="29"/>
    </row>
    <row r="110" spans="1:12" ht="15" x14ac:dyDescent="0.25">
      <c r="B110" s="52" t="s">
        <v>14</v>
      </c>
      <c r="C110" s="75"/>
      <c r="D110" s="55" t="s">
        <v>158</v>
      </c>
      <c r="E110" s="63"/>
      <c r="F110" s="63"/>
      <c r="G110" s="560">
        <f>SUM(G111:H112)</f>
        <v>11855</v>
      </c>
      <c r="H110" s="561"/>
      <c r="I110" s="144"/>
      <c r="J110" s="144"/>
      <c r="K110" s="29"/>
    </row>
    <row r="111" spans="1:12" ht="15" x14ac:dyDescent="0.25">
      <c r="B111" s="76" t="s">
        <v>15</v>
      </c>
      <c r="C111" s="75"/>
      <c r="D111" s="41" t="s">
        <v>159</v>
      </c>
      <c r="E111" s="63"/>
      <c r="F111" s="63"/>
      <c r="G111" s="555">
        <v>5397</v>
      </c>
      <c r="H111" s="556"/>
      <c r="I111" s="144"/>
      <c r="J111" s="144"/>
      <c r="K111" s="29"/>
    </row>
    <row r="112" spans="1:12" ht="15" customHeight="1" x14ac:dyDescent="0.25">
      <c r="B112" s="76"/>
      <c r="C112" s="75"/>
      <c r="D112" s="581" t="s">
        <v>160</v>
      </c>
      <c r="E112" s="581"/>
      <c r="F112" s="581"/>
      <c r="G112" s="555">
        <v>6458</v>
      </c>
      <c r="H112" s="556"/>
      <c r="I112" s="144"/>
      <c r="J112" s="144"/>
      <c r="K112" s="29"/>
    </row>
    <row r="113" spans="1:11" ht="17.25" customHeight="1" x14ac:dyDescent="0.25">
      <c r="B113" s="168"/>
      <c r="C113" s="93"/>
      <c r="D113" s="41"/>
      <c r="E113" s="94"/>
      <c r="F113" s="94"/>
      <c r="G113" s="464"/>
      <c r="H113" s="465"/>
      <c r="I113" s="144"/>
      <c r="J113" s="144"/>
      <c r="K113" s="29"/>
    </row>
    <row r="114" spans="1:11" ht="17.25" customHeight="1" thickBot="1" x14ac:dyDescent="0.3">
      <c r="B114" s="88" t="s">
        <v>225</v>
      </c>
      <c r="C114" s="89"/>
      <c r="D114" s="90"/>
      <c r="E114" s="91"/>
      <c r="F114" s="91"/>
      <c r="G114" s="559">
        <f>SUM(G115:H116)</f>
        <v>11855</v>
      </c>
      <c r="H114" s="559"/>
      <c r="I114" s="353">
        <f>SUM(I115:I116)</f>
        <v>13850</v>
      </c>
      <c r="J114" s="353">
        <f>SUM(J115:J116)</f>
        <v>13850</v>
      </c>
      <c r="K114" s="29"/>
    </row>
    <row r="115" spans="1:11" ht="17.25" customHeight="1" thickTop="1" x14ac:dyDescent="0.25">
      <c r="A115" s="227">
        <v>5222</v>
      </c>
      <c r="B115" s="92" t="s">
        <v>11</v>
      </c>
      <c r="C115" s="93"/>
      <c r="D115" s="41"/>
      <c r="E115" s="94"/>
      <c r="F115" s="94"/>
      <c r="G115" s="553">
        <v>5397</v>
      </c>
      <c r="H115" s="554"/>
      <c r="I115" s="144">
        <v>7300</v>
      </c>
      <c r="J115" s="144">
        <v>7300</v>
      </c>
      <c r="K115" s="29"/>
    </row>
    <row r="116" spans="1:11" ht="17.25" customHeight="1" x14ac:dyDescent="0.25">
      <c r="A116" s="227">
        <v>5222</v>
      </c>
      <c r="B116" s="92" t="s">
        <v>11</v>
      </c>
      <c r="C116" s="93"/>
      <c r="D116" s="41"/>
      <c r="E116" s="94"/>
      <c r="F116" s="94"/>
      <c r="G116" s="553">
        <v>6458</v>
      </c>
      <c r="H116" s="554"/>
      <c r="I116" s="144">
        <v>6550</v>
      </c>
      <c r="J116" s="144">
        <v>6550</v>
      </c>
      <c r="K116" s="29"/>
    </row>
    <row r="117" spans="1:11" x14ac:dyDescent="0.2">
      <c r="B117" s="96"/>
      <c r="C117" s="96"/>
      <c r="D117" s="29"/>
      <c r="E117" s="73"/>
      <c r="F117" s="73"/>
      <c r="G117" s="73"/>
      <c r="H117" s="29"/>
      <c r="I117" s="144"/>
      <c r="J117" s="144"/>
      <c r="K117" s="29"/>
    </row>
    <row r="118" spans="1:11" x14ac:dyDescent="0.2">
      <c r="B118" s="96"/>
      <c r="C118" s="96"/>
      <c r="D118" s="29"/>
      <c r="E118" s="73"/>
      <c r="F118" s="73"/>
      <c r="G118" s="73"/>
      <c r="H118" s="29"/>
      <c r="I118" s="144"/>
      <c r="J118" s="144"/>
      <c r="K118" s="29"/>
    </row>
    <row r="119" spans="1:11" ht="30" customHeight="1" x14ac:dyDescent="0.25">
      <c r="B119" s="52" t="s">
        <v>14</v>
      </c>
      <c r="C119" s="75"/>
      <c r="D119" s="586" t="s">
        <v>287</v>
      </c>
      <c r="E119" s="586"/>
      <c r="F119" s="586"/>
      <c r="G119" s="560">
        <v>10000</v>
      </c>
      <c r="H119" s="561"/>
      <c r="I119" s="144"/>
      <c r="J119" s="144"/>
      <c r="K119" s="29"/>
    </row>
    <row r="120" spans="1:11" ht="15" x14ac:dyDescent="0.25">
      <c r="B120" s="86"/>
      <c r="C120" s="75"/>
      <c r="D120" s="52"/>
      <c r="E120" s="63"/>
      <c r="F120" s="63"/>
      <c r="G120" s="63"/>
      <c r="H120" s="52"/>
      <c r="I120" s="144"/>
      <c r="J120" s="144"/>
      <c r="K120" s="29"/>
    </row>
    <row r="121" spans="1:11" ht="17.25" customHeight="1" thickBot="1" x14ac:dyDescent="0.3">
      <c r="B121" s="88" t="s">
        <v>51</v>
      </c>
      <c r="C121" s="89"/>
      <c r="D121" s="90"/>
      <c r="E121" s="91"/>
      <c r="F121" s="91"/>
      <c r="G121" s="559">
        <f>SUM(G122:H122)</f>
        <v>10000</v>
      </c>
      <c r="H121" s="559"/>
      <c r="I121" s="353">
        <v>10000</v>
      </c>
      <c r="J121" s="353">
        <v>9172</v>
      </c>
      <c r="K121" s="29"/>
    </row>
    <row r="122" spans="1:11" ht="17.25" customHeight="1" thickTop="1" x14ac:dyDescent="0.25">
      <c r="A122" s="227">
        <v>6322</v>
      </c>
      <c r="B122" s="168" t="s">
        <v>100</v>
      </c>
      <c r="C122" s="93"/>
      <c r="D122" s="41"/>
      <c r="E122" s="94"/>
      <c r="F122" s="94"/>
      <c r="G122" s="553">
        <v>10000</v>
      </c>
      <c r="H122" s="554"/>
      <c r="I122" s="144"/>
      <c r="J122" s="144"/>
      <c r="K122" s="29"/>
    </row>
    <row r="123" spans="1:11" ht="17.25" customHeight="1" x14ac:dyDescent="0.25">
      <c r="B123" s="168"/>
      <c r="C123" s="93"/>
      <c r="D123" s="41"/>
      <c r="E123" s="94"/>
      <c r="F123" s="94"/>
      <c r="G123" s="464"/>
      <c r="H123" s="465"/>
      <c r="I123" s="144"/>
      <c r="J123" s="144"/>
      <c r="K123" s="29"/>
    </row>
    <row r="124" spans="1:11" ht="17.25" customHeight="1" x14ac:dyDescent="0.25">
      <c r="B124" s="168"/>
      <c r="C124" s="93"/>
      <c r="D124" s="41"/>
      <c r="E124" s="94"/>
      <c r="F124" s="94"/>
      <c r="G124" s="464"/>
      <c r="H124" s="465"/>
    </row>
    <row r="125" spans="1:11" ht="15" x14ac:dyDescent="0.25">
      <c r="B125" s="86" t="s">
        <v>135</v>
      </c>
      <c r="C125" s="96"/>
      <c r="D125" s="29"/>
      <c r="E125" s="73"/>
      <c r="F125" s="73"/>
      <c r="G125" s="73"/>
      <c r="H125" s="29"/>
    </row>
    <row r="126" spans="1:11" ht="15" x14ac:dyDescent="0.25">
      <c r="B126" s="52" t="s">
        <v>14</v>
      </c>
      <c r="C126" s="75"/>
      <c r="D126" s="87" t="s">
        <v>347</v>
      </c>
      <c r="E126" s="63"/>
      <c r="F126" s="63"/>
      <c r="G126" s="560">
        <f>SUM(G127:H129)</f>
        <v>16500</v>
      </c>
      <c r="H126" s="561"/>
    </row>
    <row r="127" spans="1:11" ht="15" x14ac:dyDescent="0.25">
      <c r="B127" s="76" t="s">
        <v>15</v>
      </c>
      <c r="C127" s="75"/>
      <c r="D127" s="70" t="s">
        <v>161</v>
      </c>
      <c r="E127" s="63"/>
      <c r="F127" s="63"/>
      <c r="G127" s="555">
        <v>13500</v>
      </c>
      <c r="H127" s="556"/>
    </row>
    <row r="128" spans="1:11" ht="15" x14ac:dyDescent="0.25">
      <c r="B128" s="76"/>
      <c r="C128" s="75"/>
      <c r="D128" s="41" t="s">
        <v>162</v>
      </c>
      <c r="E128" s="63"/>
      <c r="F128" s="63"/>
      <c r="G128" s="555">
        <v>1000</v>
      </c>
      <c r="H128" s="556"/>
    </row>
    <row r="129" spans="1:15" ht="30" customHeight="1" x14ac:dyDescent="0.25">
      <c r="B129" s="76"/>
      <c r="C129" s="75"/>
      <c r="D129" s="598" t="s">
        <v>163</v>
      </c>
      <c r="E129" s="598"/>
      <c r="F129" s="598"/>
      <c r="G129" s="555">
        <v>2000</v>
      </c>
      <c r="H129" s="556"/>
    </row>
    <row r="130" spans="1:15" ht="15" x14ac:dyDescent="0.25">
      <c r="B130" s="137"/>
      <c r="C130" s="132"/>
      <c r="D130" s="133"/>
      <c r="E130" s="120"/>
      <c r="F130" s="120"/>
      <c r="G130" s="120"/>
      <c r="H130" s="133"/>
    </row>
    <row r="131" spans="1:15" ht="17.25" customHeight="1" thickBot="1" x14ac:dyDescent="0.3">
      <c r="B131" s="88" t="s">
        <v>295</v>
      </c>
      <c r="C131" s="89"/>
      <c r="D131" s="90"/>
      <c r="E131" s="91"/>
      <c r="F131" s="91"/>
      <c r="G131" s="559">
        <f>SUM(G132)</f>
        <v>13500</v>
      </c>
      <c r="H131" s="559"/>
      <c r="I131" s="500">
        <v>13500</v>
      </c>
      <c r="J131" s="500">
        <v>7920</v>
      </c>
    </row>
    <row r="132" spans="1:15" s="133" customFormat="1" ht="15" customHeight="1" thickTop="1" x14ac:dyDescent="0.25">
      <c r="A132" s="232">
        <v>5223</v>
      </c>
      <c r="B132" s="92" t="s">
        <v>93</v>
      </c>
      <c r="C132" s="93"/>
      <c r="D132" s="41"/>
      <c r="E132" s="94"/>
      <c r="F132" s="94"/>
      <c r="G132" s="553">
        <v>13500</v>
      </c>
      <c r="H132" s="554"/>
      <c r="I132" s="476" t="s">
        <v>298</v>
      </c>
      <c r="J132" s="476">
        <v>1880</v>
      </c>
      <c r="K132" s="133">
        <v>52</v>
      </c>
      <c r="L132" s="475"/>
      <c r="M132" s="475">
        <v>2550</v>
      </c>
      <c r="N132" s="133">
        <v>54</v>
      </c>
    </row>
    <row r="133" spans="1:15" ht="15" x14ac:dyDescent="0.25">
      <c r="B133" s="86"/>
      <c r="C133" s="75"/>
      <c r="D133" s="52"/>
      <c r="E133" s="63"/>
      <c r="F133" s="63"/>
      <c r="G133" s="63"/>
      <c r="H133" s="52"/>
      <c r="J133" s="159">
        <v>2660</v>
      </c>
      <c r="K133" s="27">
        <v>53</v>
      </c>
    </row>
    <row r="134" spans="1:15" ht="17.25" customHeight="1" thickBot="1" x14ac:dyDescent="0.3">
      <c r="B134" s="88" t="s">
        <v>296</v>
      </c>
      <c r="C134" s="89"/>
      <c r="D134" s="90"/>
      <c r="E134" s="91"/>
      <c r="F134" s="91"/>
      <c r="G134" s="559">
        <f>SUM(G135)</f>
        <v>1000</v>
      </c>
      <c r="H134" s="559"/>
      <c r="I134" s="159">
        <v>1000</v>
      </c>
      <c r="J134" s="159">
        <v>50</v>
      </c>
      <c r="M134" s="99">
        <v>55</v>
      </c>
      <c r="N134" s="27">
        <v>52</v>
      </c>
      <c r="O134" s="27" t="s">
        <v>299</v>
      </c>
    </row>
    <row r="135" spans="1:15" s="133" customFormat="1" ht="15" customHeight="1" thickTop="1" x14ac:dyDescent="0.25">
      <c r="A135" s="232">
        <v>5222</v>
      </c>
      <c r="B135" s="92" t="s">
        <v>11</v>
      </c>
      <c r="C135" s="93"/>
      <c r="D135" s="41"/>
      <c r="E135" s="94"/>
      <c r="F135" s="94"/>
      <c r="G135" s="553">
        <v>1000</v>
      </c>
      <c r="H135" s="554"/>
      <c r="I135" s="476"/>
      <c r="J135" s="476">
        <v>780</v>
      </c>
      <c r="K135" s="133">
        <v>53</v>
      </c>
      <c r="L135" s="475"/>
      <c r="M135" s="501"/>
    </row>
    <row r="136" spans="1:15" s="133" customFormat="1" ht="15" customHeight="1" x14ac:dyDescent="0.25">
      <c r="A136" s="232"/>
      <c r="B136" s="92"/>
      <c r="C136" s="93"/>
      <c r="D136" s="41"/>
      <c r="E136" s="94"/>
      <c r="F136" s="94"/>
      <c r="G136" s="464"/>
      <c r="H136" s="465"/>
      <c r="I136" s="476"/>
      <c r="J136" s="476">
        <v>55</v>
      </c>
      <c r="K136" s="133">
        <v>54</v>
      </c>
      <c r="L136" s="475"/>
      <c r="M136" s="501"/>
    </row>
    <row r="137" spans="1:15" ht="17.25" customHeight="1" thickBot="1" x14ac:dyDescent="0.3">
      <c r="B137" s="88" t="s">
        <v>297</v>
      </c>
      <c r="C137" s="89"/>
      <c r="D137" s="90"/>
      <c r="E137" s="91"/>
      <c r="F137" s="91"/>
      <c r="G137" s="559">
        <f>SUM(G138:H139)</f>
        <v>2000</v>
      </c>
      <c r="H137" s="559"/>
      <c r="I137" s="353">
        <v>2000</v>
      </c>
      <c r="J137" s="353">
        <v>400</v>
      </c>
      <c r="K137" s="29">
        <v>54</v>
      </c>
      <c r="L137" s="67"/>
      <c r="M137" s="67">
        <v>90</v>
      </c>
      <c r="N137" s="27">
        <v>52</v>
      </c>
      <c r="O137" s="27" t="s">
        <v>300</v>
      </c>
    </row>
    <row r="138" spans="1:15" ht="14.25" customHeight="1" thickTop="1" x14ac:dyDescent="0.25">
      <c r="A138" s="227">
        <v>5493</v>
      </c>
      <c r="B138" s="92" t="s">
        <v>32</v>
      </c>
      <c r="C138" s="95"/>
      <c r="D138" s="95"/>
      <c r="E138" s="95"/>
      <c r="F138" s="95"/>
      <c r="G138" s="553">
        <v>2000</v>
      </c>
      <c r="H138" s="554"/>
      <c r="I138" s="144"/>
      <c r="J138" s="144">
        <v>50</v>
      </c>
      <c r="K138" s="29">
        <v>52</v>
      </c>
      <c r="L138" s="67"/>
      <c r="M138" s="67"/>
    </row>
    <row r="139" spans="1:15" s="133" customFormat="1" ht="15" customHeight="1" x14ac:dyDescent="0.25">
      <c r="A139" s="232"/>
      <c r="B139" s="139"/>
      <c r="C139" s="162"/>
      <c r="D139" s="163"/>
      <c r="E139" s="164"/>
      <c r="F139" s="164"/>
      <c r="G139" s="391"/>
      <c r="H139" s="392"/>
      <c r="I139" s="476"/>
      <c r="J139" s="476">
        <v>70</v>
      </c>
      <c r="K139" s="133">
        <v>53</v>
      </c>
      <c r="L139" s="475"/>
      <c r="M139" s="501"/>
    </row>
    <row r="140" spans="1:15" ht="15" x14ac:dyDescent="0.25">
      <c r="B140" s="52" t="s">
        <v>14</v>
      </c>
      <c r="C140" s="75"/>
      <c r="D140" s="87" t="s">
        <v>288</v>
      </c>
      <c r="E140" s="63"/>
      <c r="F140" s="63"/>
      <c r="G140" s="594">
        <v>23990</v>
      </c>
      <c r="H140" s="595"/>
    </row>
    <row r="141" spans="1:15" ht="15" x14ac:dyDescent="0.25">
      <c r="B141" s="86"/>
      <c r="C141" s="75"/>
      <c r="D141" s="52"/>
      <c r="E141" s="63"/>
      <c r="F141" s="63"/>
      <c r="G141" s="63"/>
      <c r="H141" s="52"/>
    </row>
    <row r="142" spans="1:15" ht="17.25" customHeight="1" thickBot="1" x14ac:dyDescent="0.3">
      <c r="B142" s="88" t="s">
        <v>227</v>
      </c>
      <c r="C142" s="89"/>
      <c r="D142" s="90"/>
      <c r="E142" s="91"/>
      <c r="F142" s="91"/>
      <c r="G142" s="559">
        <f>SUM(G143)</f>
        <v>23990</v>
      </c>
      <c r="H142" s="559"/>
      <c r="I142" s="353">
        <f>SUM(I143:I144)</f>
        <v>18000</v>
      </c>
      <c r="J142" s="353">
        <f>SUM(J143:J146)</f>
        <v>24165</v>
      </c>
      <c r="K142" s="29"/>
      <c r="L142" s="67"/>
    </row>
    <row r="143" spans="1:15" s="133" customFormat="1" ht="15" customHeight="1" thickTop="1" x14ac:dyDescent="0.25">
      <c r="A143" s="232">
        <v>5222</v>
      </c>
      <c r="B143" s="92" t="s">
        <v>11</v>
      </c>
      <c r="C143" s="93"/>
      <c r="D143" s="41"/>
      <c r="E143" s="94"/>
      <c r="F143" s="94"/>
      <c r="G143" s="596">
        <v>23990</v>
      </c>
      <c r="H143" s="597"/>
      <c r="I143" s="78">
        <v>18000</v>
      </c>
      <c r="J143" s="78">
        <v>9160</v>
      </c>
      <c r="K143" s="52" t="s">
        <v>249</v>
      </c>
      <c r="L143" s="53"/>
      <c r="M143" s="475"/>
    </row>
    <row r="144" spans="1:15" x14ac:dyDescent="0.2">
      <c r="I144" s="144">
        <v>0</v>
      </c>
      <c r="J144" s="29">
        <f>16400-9160</f>
        <v>7240</v>
      </c>
      <c r="K144" s="29"/>
      <c r="L144" s="67"/>
    </row>
    <row r="145" spans="1:16" x14ac:dyDescent="0.2">
      <c r="I145" s="144"/>
      <c r="J145" s="144">
        <v>6785</v>
      </c>
      <c r="K145" s="29" t="s">
        <v>289</v>
      </c>
      <c r="L145" s="67"/>
    </row>
    <row r="146" spans="1:16" s="29" customFormat="1" ht="29.25" customHeight="1" x14ac:dyDescent="0.25">
      <c r="A146" s="227"/>
      <c r="B146" s="52" t="s">
        <v>14</v>
      </c>
      <c r="C146" s="75"/>
      <c r="D146" s="586" t="s">
        <v>291</v>
      </c>
      <c r="E146" s="586"/>
      <c r="F146" s="63"/>
      <c r="G146" s="594">
        <v>15000</v>
      </c>
      <c r="H146" s="595"/>
      <c r="I146" s="144"/>
      <c r="J146" s="144">
        <v>980</v>
      </c>
      <c r="K146" s="29" t="s">
        <v>290</v>
      </c>
      <c r="L146" s="67"/>
      <c r="M146" s="67"/>
    </row>
    <row r="147" spans="1:16" s="29" customFormat="1" x14ac:dyDescent="0.2">
      <c r="A147" s="227"/>
      <c r="B147" s="87"/>
      <c r="C147" s="75"/>
      <c r="D147" s="52"/>
      <c r="E147" s="63"/>
      <c r="F147" s="63"/>
      <c r="G147" s="63"/>
      <c r="H147" s="52"/>
      <c r="I147" s="144"/>
      <c r="J147" s="144"/>
      <c r="L147" s="67"/>
      <c r="M147" s="67"/>
    </row>
    <row r="148" spans="1:16" s="29" customFormat="1" ht="17.25" customHeight="1" thickBot="1" x14ac:dyDescent="0.3">
      <c r="A148" s="227"/>
      <c r="B148" s="88" t="s">
        <v>292</v>
      </c>
      <c r="C148" s="89"/>
      <c r="D148" s="90"/>
      <c r="E148" s="91"/>
      <c r="F148" s="91"/>
      <c r="G148" s="559">
        <f>SUM(G149)</f>
        <v>15000</v>
      </c>
      <c r="H148" s="559"/>
      <c r="I148" s="353">
        <f>SUM(I149:I150)</f>
        <v>14500</v>
      </c>
      <c r="J148" s="353">
        <f>SUM(J149:J154)</f>
        <v>15000</v>
      </c>
      <c r="L148" s="67"/>
      <c r="M148" s="67"/>
    </row>
    <row r="149" spans="1:16" s="29" customFormat="1" ht="17.25" customHeight="1" thickTop="1" x14ac:dyDescent="0.25">
      <c r="A149" s="227">
        <v>5221</v>
      </c>
      <c r="B149" s="168" t="s">
        <v>107</v>
      </c>
      <c r="C149" s="93"/>
      <c r="D149" s="41"/>
      <c r="E149" s="94"/>
      <c r="F149" s="94"/>
      <c r="G149" s="596">
        <v>15000</v>
      </c>
      <c r="H149" s="597"/>
      <c r="I149" s="144">
        <v>14500</v>
      </c>
      <c r="J149" s="144">
        <v>6600</v>
      </c>
      <c r="L149" s="144">
        <v>980</v>
      </c>
      <c r="M149" s="29" t="s">
        <v>290</v>
      </c>
    </row>
    <row r="150" spans="1:16" s="29" customFormat="1" ht="17.25" customHeight="1" x14ac:dyDescent="0.25">
      <c r="A150" s="227"/>
      <c r="B150" s="168"/>
      <c r="C150" s="93"/>
      <c r="D150" s="41"/>
      <c r="E150" s="94"/>
      <c r="F150" s="94"/>
      <c r="G150" s="464"/>
      <c r="H150" s="465"/>
      <c r="I150" s="144">
        <v>0</v>
      </c>
      <c r="J150" s="144">
        <v>8400</v>
      </c>
      <c r="K150" s="29">
        <v>53</v>
      </c>
      <c r="L150" s="67"/>
      <c r="M150" s="67"/>
    </row>
    <row r="151" spans="1:16" s="29" customFormat="1" ht="29.25" customHeight="1" x14ac:dyDescent="0.25">
      <c r="A151" s="227"/>
      <c r="B151" s="52" t="s">
        <v>14</v>
      </c>
      <c r="C151" s="75"/>
      <c r="D151" s="586" t="s">
        <v>293</v>
      </c>
      <c r="E151" s="586"/>
      <c r="F151" s="63"/>
      <c r="G151" s="594">
        <v>1000</v>
      </c>
      <c r="H151" s="595"/>
      <c r="I151" s="144"/>
      <c r="L151" s="67"/>
      <c r="M151" s="67"/>
    </row>
    <row r="152" spans="1:16" s="29" customFormat="1" ht="17.25" customHeight="1" x14ac:dyDescent="0.25">
      <c r="A152" s="227"/>
      <c r="B152" s="168"/>
      <c r="C152" s="93"/>
      <c r="D152" s="41"/>
      <c r="E152" s="94"/>
      <c r="F152" s="94"/>
      <c r="G152" s="464"/>
      <c r="H152" s="465"/>
      <c r="I152" s="144"/>
      <c r="J152" s="144"/>
      <c r="L152" s="67"/>
      <c r="M152" s="67"/>
    </row>
    <row r="153" spans="1:16" ht="17.25" customHeight="1" thickBot="1" x14ac:dyDescent="0.3">
      <c r="B153" s="88" t="s">
        <v>294</v>
      </c>
      <c r="C153" s="89"/>
      <c r="D153" s="90"/>
      <c r="E153" s="91"/>
      <c r="F153" s="91"/>
      <c r="G153" s="559">
        <f>SUM(G154:H154)</f>
        <v>1000</v>
      </c>
      <c r="H153" s="559"/>
      <c r="I153" s="353">
        <f>SUM(I154:I155)</f>
        <v>0</v>
      </c>
      <c r="J153" s="353">
        <f>SUM(J154:J155)</f>
        <v>0</v>
      </c>
      <c r="K153" s="29"/>
    </row>
    <row r="154" spans="1:16" s="133" customFormat="1" ht="15" customHeight="1" thickTop="1" x14ac:dyDescent="0.25">
      <c r="A154" s="227">
        <v>6322</v>
      </c>
      <c r="B154" s="168" t="s">
        <v>100</v>
      </c>
      <c r="C154" s="93"/>
      <c r="D154" s="41"/>
      <c r="E154" s="94"/>
      <c r="F154" s="94"/>
      <c r="G154" s="553">
        <v>1000</v>
      </c>
      <c r="H154" s="554"/>
      <c r="I154" s="476"/>
      <c r="J154" s="476"/>
      <c r="L154" s="475"/>
      <c r="M154" s="475"/>
    </row>
    <row r="155" spans="1:16" s="133" customFormat="1" ht="15" customHeight="1" x14ac:dyDescent="0.25">
      <c r="A155" s="227"/>
      <c r="B155" s="168"/>
      <c r="C155" s="93"/>
      <c r="D155" s="41"/>
      <c r="E155" s="94"/>
      <c r="F155" s="94"/>
      <c r="G155" s="472"/>
      <c r="H155" s="473"/>
      <c r="I155" s="476"/>
      <c r="J155" s="476"/>
      <c r="L155" s="475"/>
      <c r="M155" s="475"/>
    </row>
    <row r="156" spans="1:16" ht="21" customHeight="1" x14ac:dyDescent="0.25">
      <c r="B156" s="52" t="s">
        <v>14</v>
      </c>
      <c r="C156" s="75"/>
      <c r="D156" s="587" t="s">
        <v>240</v>
      </c>
      <c r="E156" s="587"/>
      <c r="F156" s="587"/>
      <c r="G156" s="594">
        <v>10610</v>
      </c>
      <c r="H156" s="595"/>
      <c r="I156" s="144"/>
      <c r="J156" s="144"/>
      <c r="K156" s="29"/>
      <c r="L156" s="67"/>
      <c r="M156" s="67"/>
      <c r="N156" s="29"/>
      <c r="O156" s="29"/>
      <c r="P156" s="29"/>
    </row>
    <row r="157" spans="1:16" x14ac:dyDescent="0.2">
      <c r="B157" s="75"/>
      <c r="C157" s="75"/>
      <c r="D157" s="52"/>
      <c r="E157" s="63"/>
      <c r="F157" s="63"/>
      <c r="G157" s="63"/>
      <c r="H157" s="52"/>
      <c r="I157" s="144"/>
      <c r="J157" s="144"/>
      <c r="K157" s="29"/>
      <c r="L157" s="67"/>
      <c r="M157" s="67"/>
      <c r="N157" s="29"/>
      <c r="O157" s="29"/>
      <c r="P157" s="29"/>
    </row>
    <row r="158" spans="1:16" ht="17.25" customHeight="1" thickBot="1" x14ac:dyDescent="0.3">
      <c r="B158" s="88" t="s">
        <v>227</v>
      </c>
      <c r="C158" s="89"/>
      <c r="D158" s="90"/>
      <c r="E158" s="91"/>
      <c r="F158" s="91"/>
      <c r="G158" s="559">
        <f>SUM(G159:H159)</f>
        <v>10610</v>
      </c>
      <c r="H158" s="559"/>
      <c r="I158" s="353">
        <v>11000</v>
      </c>
      <c r="J158" s="353">
        <f>SUM(J159:J161)</f>
        <v>10610</v>
      </c>
      <c r="K158" s="29"/>
      <c r="L158" s="67"/>
      <c r="M158" s="67"/>
      <c r="N158" s="29"/>
      <c r="O158" s="29"/>
      <c r="P158" s="29"/>
    </row>
    <row r="159" spans="1:16" ht="17.25" customHeight="1" thickTop="1" x14ac:dyDescent="0.25">
      <c r="A159" s="232">
        <v>5222</v>
      </c>
      <c r="B159" s="92" t="s">
        <v>11</v>
      </c>
      <c r="C159" s="93"/>
      <c r="D159" s="41"/>
      <c r="E159" s="94"/>
      <c r="F159" s="94"/>
      <c r="G159" s="596">
        <v>10610</v>
      </c>
      <c r="H159" s="597"/>
      <c r="I159" s="144">
        <v>11000</v>
      </c>
      <c r="J159" s="144">
        <v>450</v>
      </c>
      <c r="K159" s="29"/>
      <c r="L159" s="67"/>
      <c r="M159" s="67"/>
      <c r="N159" s="29"/>
      <c r="O159" s="29"/>
      <c r="P159" s="29"/>
    </row>
    <row r="160" spans="1:16" s="133" customFormat="1" ht="15" customHeight="1" x14ac:dyDescent="0.25">
      <c r="A160" s="232"/>
      <c r="B160" s="92"/>
      <c r="C160" s="93"/>
      <c r="D160" s="41"/>
      <c r="E160" s="94"/>
      <c r="F160" s="94"/>
      <c r="G160" s="464"/>
      <c r="H160" s="465"/>
      <c r="I160" s="78"/>
      <c r="J160" s="78">
        <v>8610</v>
      </c>
      <c r="K160" s="52">
        <v>52</v>
      </c>
      <c r="L160" s="53"/>
      <c r="M160" s="53"/>
      <c r="N160" s="52"/>
      <c r="O160" s="52"/>
      <c r="P160" s="52"/>
    </row>
    <row r="161" spans="1:16" s="133" customFormat="1" ht="15" customHeight="1" x14ac:dyDescent="0.25">
      <c r="A161" s="232"/>
      <c r="B161" s="92"/>
      <c r="C161" s="93"/>
      <c r="D161" s="41"/>
      <c r="E161" s="94"/>
      <c r="F161" s="94"/>
      <c r="G161" s="464"/>
      <c r="H161" s="465"/>
      <c r="I161" s="78"/>
      <c r="J161" s="78">
        <v>1550</v>
      </c>
      <c r="K161" s="52">
        <v>53</v>
      </c>
      <c r="L161" s="53"/>
      <c r="M161" s="53"/>
      <c r="N161" s="52"/>
      <c r="O161" s="52"/>
      <c r="P161" s="52"/>
    </row>
    <row r="164" spans="1:16" x14ac:dyDescent="0.2">
      <c r="D164" s="29"/>
      <c r="E164" s="73"/>
      <c r="F164" s="73"/>
      <c r="G164" s="73"/>
      <c r="H164" s="29"/>
    </row>
    <row r="165" spans="1:16" x14ac:dyDescent="0.2">
      <c r="D165" s="322" t="s">
        <v>131</v>
      </c>
      <c r="E165" s="323">
        <f>SUM(E10:E18,E21,E25:E43,E45:E48)</f>
        <v>147500</v>
      </c>
      <c r="F165" s="323">
        <f t="shared" ref="F165:G165" si="4">SUM(F10:F18,F21,F25:F43,F45:F48)</f>
        <v>158577</v>
      </c>
      <c r="G165" s="323">
        <f t="shared" si="4"/>
        <v>157605</v>
      </c>
      <c r="H165" s="29"/>
    </row>
    <row r="166" spans="1:16" x14ac:dyDescent="0.2">
      <c r="D166" s="322" t="s">
        <v>132</v>
      </c>
      <c r="E166" s="323">
        <f>SUM(E19:E20,E22,E44)</f>
        <v>28750</v>
      </c>
      <c r="F166" s="323">
        <f t="shared" ref="F166:G166" si="5">SUM(F19:F20,F22,F44)</f>
        <v>25732</v>
      </c>
      <c r="G166" s="323">
        <f t="shared" si="5"/>
        <v>34250</v>
      </c>
      <c r="H166" s="29"/>
    </row>
    <row r="167" spans="1:16" ht="15" x14ac:dyDescent="0.25">
      <c r="D167" s="324" t="s">
        <v>77</v>
      </c>
      <c r="E167" s="325">
        <f>SUM(E165:E166)</f>
        <v>176250</v>
      </c>
      <c r="F167" s="325">
        <f>SUM(F165:F166)</f>
        <v>184309</v>
      </c>
      <c r="G167" s="325">
        <f>SUM(G165:G166)</f>
        <v>191855</v>
      </c>
      <c r="H167" s="29"/>
    </row>
    <row r="168" spans="1:16" x14ac:dyDescent="0.2">
      <c r="D168" s="29"/>
      <c r="E168" s="73"/>
      <c r="F168" s="73"/>
      <c r="G168" s="73"/>
      <c r="H168" s="29"/>
    </row>
    <row r="169" spans="1:16" x14ac:dyDescent="0.2">
      <c r="D169" s="29"/>
      <c r="E169" s="73"/>
      <c r="F169" s="73"/>
      <c r="G169" s="73"/>
      <c r="H169" s="29"/>
    </row>
    <row r="170" spans="1:16" x14ac:dyDescent="0.2">
      <c r="D170" s="29"/>
      <c r="E170" s="73"/>
      <c r="F170" s="73"/>
      <c r="G170" s="73"/>
      <c r="H170" s="29"/>
    </row>
    <row r="171" spans="1:16" x14ac:dyDescent="0.2">
      <c r="D171" s="29"/>
    </row>
    <row r="172" spans="1:16" x14ac:dyDescent="0.2">
      <c r="D172" s="29"/>
    </row>
  </sheetData>
  <mergeCells count="83">
    <mergeCell ref="D156:F156"/>
    <mergeCell ref="G156:H156"/>
    <mergeCell ref="G158:H158"/>
    <mergeCell ref="G159:H159"/>
    <mergeCell ref="B23:D23"/>
    <mergeCell ref="B24:D24"/>
    <mergeCell ref="B49:D49"/>
    <mergeCell ref="G106:H106"/>
    <mergeCell ref="G94:H94"/>
    <mergeCell ref="G79:H79"/>
    <mergeCell ref="G91:H91"/>
    <mergeCell ref="G99:H99"/>
    <mergeCell ref="G55:H55"/>
    <mergeCell ref="G56:H56"/>
    <mergeCell ref="G57:H57"/>
    <mergeCell ref="G76:H76"/>
    <mergeCell ref="G1:H1"/>
    <mergeCell ref="B50:D50"/>
    <mergeCell ref="G100:H100"/>
    <mergeCell ref="D76:F76"/>
    <mergeCell ref="D97:F97"/>
    <mergeCell ref="B9:D9"/>
    <mergeCell ref="G58:H58"/>
    <mergeCell ref="G54:H54"/>
    <mergeCell ref="D58:F58"/>
    <mergeCell ref="D70:F70"/>
    <mergeCell ref="D84:E84"/>
    <mergeCell ref="D82:F82"/>
    <mergeCell ref="G60:H60"/>
    <mergeCell ref="D91:F91"/>
    <mergeCell ref="G73:H73"/>
    <mergeCell ref="D129:F129"/>
    <mergeCell ref="G127:H127"/>
    <mergeCell ref="G61:H61"/>
    <mergeCell ref="G97:H97"/>
    <mergeCell ref="G103:H103"/>
    <mergeCell ref="G93:H93"/>
    <mergeCell ref="G67:H67"/>
    <mergeCell ref="G64:H64"/>
    <mergeCell ref="G83:H83"/>
    <mergeCell ref="G65:H65"/>
    <mergeCell ref="G66:H66"/>
    <mergeCell ref="G82:H82"/>
    <mergeCell ref="G70:H70"/>
    <mergeCell ref="G126:H126"/>
    <mergeCell ref="G72:H72"/>
    <mergeCell ref="G107:H107"/>
    <mergeCell ref="G115:H115"/>
    <mergeCell ref="G116:H116"/>
    <mergeCell ref="G84:H84"/>
    <mergeCell ref="G86:H86"/>
    <mergeCell ref="G87:H87"/>
    <mergeCell ref="G88:H88"/>
    <mergeCell ref="G110:H110"/>
    <mergeCell ref="G111:H111"/>
    <mergeCell ref="G112:H112"/>
    <mergeCell ref="G114:H114"/>
    <mergeCell ref="D103:F104"/>
    <mergeCell ref="G78:H78"/>
    <mergeCell ref="D151:E151"/>
    <mergeCell ref="G151:H151"/>
    <mergeCell ref="G153:H153"/>
    <mergeCell ref="D112:F112"/>
    <mergeCell ref="G135:H135"/>
    <mergeCell ref="G148:H148"/>
    <mergeCell ref="G149:H149"/>
    <mergeCell ref="G142:H142"/>
    <mergeCell ref="G143:H143"/>
    <mergeCell ref="G146:H146"/>
    <mergeCell ref="D146:E146"/>
    <mergeCell ref="G140:H140"/>
    <mergeCell ref="D119:F119"/>
    <mergeCell ref="G128:H128"/>
    <mergeCell ref="G129:H129"/>
    <mergeCell ref="G119:H119"/>
    <mergeCell ref="G154:H154"/>
    <mergeCell ref="G131:H131"/>
    <mergeCell ref="G132:H132"/>
    <mergeCell ref="G137:H137"/>
    <mergeCell ref="G138:H138"/>
    <mergeCell ref="G134:H134"/>
    <mergeCell ref="G121:H121"/>
    <mergeCell ref="G122:H122"/>
  </mergeCells>
  <pageMargins left="0.70866141732283472" right="0.70866141732283472" top="0.78740157480314965" bottom="0.78740157480314965" header="0.31496062992125984" footer="0.31496062992125984"/>
  <pageSetup paperSize="9" scale="70" firstPageNumber="80" fitToWidth="2" fitToHeight="2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M74"/>
  <sheetViews>
    <sheetView view="pageBreakPreview" topLeftCell="A53" zoomScaleNormal="100" zoomScaleSheetLayoutView="100" workbookViewId="0">
      <selection activeCell="D38" sqref="D38"/>
    </sheetView>
  </sheetViews>
  <sheetFormatPr defaultColWidth="9.140625" defaultRowHeight="14.25" x14ac:dyDescent="0.2"/>
  <cols>
    <col min="1" max="1" width="4.85546875" style="227" customWidth="1"/>
    <col min="2" max="2" width="8.5703125" style="1" customWidth="1"/>
    <col min="3" max="3" width="9.140625" style="1"/>
    <col min="4" max="4" width="54.42578125" style="2" customWidth="1"/>
    <col min="5" max="7" width="14.140625" style="3" customWidth="1"/>
    <col min="8" max="8" width="9.140625" style="2" customWidth="1"/>
    <col min="9" max="10" width="9.140625" style="144"/>
    <col min="11" max="11" width="9.140625" style="67"/>
    <col min="12" max="12" width="9.140625" style="29"/>
    <col min="13" max="16384" width="9.140625" style="2"/>
  </cols>
  <sheetData>
    <row r="1" spans="1:12" ht="23.25" x14ac:dyDescent="0.35">
      <c r="B1" s="43" t="s">
        <v>0</v>
      </c>
      <c r="C1" s="39"/>
      <c r="D1" s="20"/>
      <c r="E1" s="40"/>
      <c r="F1" s="40"/>
      <c r="G1" s="575" t="s">
        <v>1</v>
      </c>
      <c r="H1" s="575"/>
    </row>
    <row r="2" spans="1:12" x14ac:dyDescent="0.2">
      <c r="B2" s="39"/>
      <c r="C2" s="39"/>
      <c r="D2" s="20"/>
      <c r="E2" s="40"/>
      <c r="F2" s="40"/>
      <c r="G2" s="40"/>
      <c r="H2" s="20"/>
    </row>
    <row r="3" spans="1:12" x14ac:dyDescent="0.2">
      <c r="B3" s="36" t="s">
        <v>2</v>
      </c>
      <c r="C3" s="36" t="s">
        <v>123</v>
      </c>
      <c r="D3" s="20"/>
      <c r="E3" s="40"/>
      <c r="F3" s="40"/>
      <c r="G3" s="40"/>
      <c r="H3" s="20"/>
    </row>
    <row r="4" spans="1:12" x14ac:dyDescent="0.2">
      <c r="B4" s="39"/>
      <c r="C4" s="36" t="s">
        <v>3</v>
      </c>
      <c r="D4" s="20"/>
      <c r="E4" s="40"/>
      <c r="F4" s="40"/>
      <c r="G4" s="40"/>
      <c r="H4" s="20"/>
    </row>
    <row r="5" spans="1:12" x14ac:dyDescent="0.2">
      <c r="B5" s="39"/>
      <c r="C5" s="39"/>
      <c r="D5" s="20"/>
      <c r="E5" s="40"/>
      <c r="F5" s="40"/>
      <c r="G5" s="40"/>
      <c r="H5" s="20"/>
    </row>
    <row r="6" spans="1:12" s="4" customFormat="1" ht="13.5" thickBot="1" x14ac:dyDescent="0.25">
      <c r="A6" s="227"/>
      <c r="B6" s="44"/>
      <c r="C6" s="44"/>
      <c r="D6" s="45"/>
      <c r="E6" s="46"/>
      <c r="F6" s="46"/>
      <c r="G6" s="46"/>
      <c r="H6" s="45" t="s">
        <v>4</v>
      </c>
      <c r="I6" s="144"/>
      <c r="J6" s="144"/>
      <c r="K6" s="67"/>
      <c r="L6" s="67"/>
    </row>
    <row r="7" spans="1:12" s="99" customFormat="1" ht="39" customHeight="1" thickTop="1" thickBot="1" x14ac:dyDescent="0.25">
      <c r="A7" s="227"/>
      <c r="B7" s="79" t="s">
        <v>5</v>
      </c>
      <c r="C7" s="80" t="s">
        <v>6</v>
      </c>
      <c r="D7" s="81" t="s">
        <v>7</v>
      </c>
      <c r="E7" s="64" t="s">
        <v>246</v>
      </c>
      <c r="F7" s="64" t="s">
        <v>247</v>
      </c>
      <c r="G7" s="64" t="s">
        <v>248</v>
      </c>
      <c r="H7" s="30" t="s">
        <v>8</v>
      </c>
      <c r="I7" s="144"/>
      <c r="J7" s="144"/>
      <c r="K7" s="67"/>
      <c r="L7" s="67"/>
    </row>
    <row r="8" spans="1:12" s="135" customFormat="1" thickTop="1" thickBot="1" x14ac:dyDescent="0.25">
      <c r="A8" s="229"/>
      <c r="B8" s="82">
        <v>1</v>
      </c>
      <c r="C8" s="83">
        <v>2</v>
      </c>
      <c r="D8" s="83">
        <v>3</v>
      </c>
      <c r="E8" s="130">
        <v>4</v>
      </c>
      <c r="F8" s="130">
        <v>5</v>
      </c>
      <c r="G8" s="130">
        <v>6</v>
      </c>
      <c r="H8" s="157" t="s">
        <v>106</v>
      </c>
      <c r="I8" s="145"/>
      <c r="J8" s="145"/>
      <c r="K8" s="223"/>
      <c r="L8" s="179"/>
    </row>
    <row r="9" spans="1:12" ht="15" thickTop="1" x14ac:dyDescent="0.2">
      <c r="B9" s="193">
        <v>3541</v>
      </c>
      <c r="C9" s="194">
        <v>52</v>
      </c>
      <c r="D9" s="195" t="s">
        <v>228</v>
      </c>
      <c r="E9" s="107">
        <f>SUM(I28)</f>
        <v>2625</v>
      </c>
      <c r="F9" s="107">
        <f>SUM(J28)</f>
        <v>2754</v>
      </c>
      <c r="G9" s="107">
        <f>SUM(G23)</f>
        <v>3450</v>
      </c>
      <c r="H9" s="108">
        <f>G9/E9*100</f>
        <v>131.42857142857142</v>
      </c>
    </row>
    <row r="10" spans="1:12" x14ac:dyDescent="0.2">
      <c r="B10" s="84">
        <v>3543</v>
      </c>
      <c r="C10" s="85">
        <v>52</v>
      </c>
      <c r="D10" s="59" t="s">
        <v>228</v>
      </c>
      <c r="E10" s="13">
        <f>SUM(I38)</f>
        <v>2250</v>
      </c>
      <c r="F10" s="13">
        <f>SUM(J38)</f>
        <v>1640</v>
      </c>
      <c r="G10" s="13">
        <f>SUM(G38)</f>
        <v>2450</v>
      </c>
      <c r="H10" s="54">
        <f>G10/E10*100</f>
        <v>108.88888888888889</v>
      </c>
    </row>
    <row r="11" spans="1:12" x14ac:dyDescent="0.2">
      <c r="B11" s="84">
        <v>3599</v>
      </c>
      <c r="C11" s="85">
        <v>52</v>
      </c>
      <c r="D11" s="59" t="s">
        <v>228</v>
      </c>
      <c r="E11" s="13"/>
      <c r="F11" s="13">
        <f>SUM(L39:L40)</f>
        <v>460</v>
      </c>
      <c r="G11" s="13"/>
      <c r="H11" s="54"/>
    </row>
    <row r="12" spans="1:12" ht="28.5" x14ac:dyDescent="0.2">
      <c r="B12" s="84">
        <v>3599</v>
      </c>
      <c r="C12" s="85">
        <v>53</v>
      </c>
      <c r="D12" s="307" t="s">
        <v>199</v>
      </c>
      <c r="E12" s="13"/>
      <c r="F12" s="13">
        <f>SUM(L41)</f>
        <v>150</v>
      </c>
      <c r="G12" s="13"/>
      <c r="H12" s="54"/>
    </row>
    <row r="13" spans="1:12" x14ac:dyDescent="0.2">
      <c r="B13" s="84">
        <v>3592</v>
      </c>
      <c r="C13" s="85">
        <v>52</v>
      </c>
      <c r="D13" s="59" t="s">
        <v>228</v>
      </c>
      <c r="E13" s="13">
        <f>SUM(I45)</f>
        <v>1500</v>
      </c>
      <c r="F13" s="13">
        <f>SUM(J45)</f>
        <v>1500</v>
      </c>
      <c r="G13" s="13">
        <f>SUM(G45)</f>
        <v>1500</v>
      </c>
      <c r="H13" s="54">
        <f>G13/E13*100</f>
        <v>100</v>
      </c>
    </row>
    <row r="14" spans="1:12" x14ac:dyDescent="0.2">
      <c r="B14" s="84">
        <v>3592</v>
      </c>
      <c r="C14" s="85">
        <v>52</v>
      </c>
      <c r="D14" s="59" t="s">
        <v>228</v>
      </c>
      <c r="E14" s="13"/>
      <c r="F14" s="13">
        <f>SUM(J55)</f>
        <v>2000</v>
      </c>
      <c r="G14" s="13">
        <f>SUM(G55)</f>
        <v>2000</v>
      </c>
      <c r="H14" s="54"/>
    </row>
    <row r="15" spans="1:12" x14ac:dyDescent="0.2">
      <c r="B15" s="84">
        <v>3592</v>
      </c>
      <c r="C15" s="85">
        <v>52</v>
      </c>
      <c r="D15" s="59" t="s">
        <v>228</v>
      </c>
      <c r="E15" s="13"/>
      <c r="F15" s="13"/>
      <c r="G15" s="13"/>
      <c r="H15" s="54"/>
    </row>
    <row r="16" spans="1:12" s="29" customFormat="1" x14ac:dyDescent="0.2">
      <c r="A16" s="227"/>
      <c r="B16" s="84">
        <v>3545</v>
      </c>
      <c r="C16" s="85">
        <v>52</v>
      </c>
      <c r="D16" s="59" t="s">
        <v>228</v>
      </c>
      <c r="E16" s="13">
        <f>SUM(I65:I67)</f>
        <v>9500</v>
      </c>
      <c r="F16" s="13">
        <f>SUM(J65:J67)</f>
        <v>8290</v>
      </c>
      <c r="G16" s="13">
        <f>SUM(G64)</f>
        <v>10000</v>
      </c>
      <c r="H16" s="54">
        <f>G16/E16*100</f>
        <v>105.26315789473684</v>
      </c>
      <c r="I16" s="144"/>
      <c r="J16" s="144"/>
      <c r="K16" s="67"/>
    </row>
    <row r="17" spans="1:12" s="29" customFormat="1" x14ac:dyDescent="0.2">
      <c r="A17" s="227"/>
      <c r="B17" s="84">
        <v>3545</v>
      </c>
      <c r="C17" s="85">
        <v>63</v>
      </c>
      <c r="D17" s="37" t="s">
        <v>22</v>
      </c>
      <c r="E17" s="13"/>
      <c r="F17" s="13">
        <f>SUM(J68)</f>
        <v>928</v>
      </c>
      <c r="G17" s="13"/>
      <c r="H17" s="54"/>
      <c r="I17" s="144"/>
      <c r="J17" s="144"/>
      <c r="K17" s="67"/>
    </row>
    <row r="18" spans="1:12" ht="15" thickBot="1" x14ac:dyDescent="0.25">
      <c r="B18" s="84">
        <v>3592</v>
      </c>
      <c r="C18" s="85">
        <v>52</v>
      </c>
      <c r="D18" s="59" t="s">
        <v>228</v>
      </c>
      <c r="E18" s="13">
        <f>SUM(I69:I70)</f>
        <v>400</v>
      </c>
      <c r="F18" s="13">
        <f>SUM(J69:J70)</f>
        <v>553</v>
      </c>
      <c r="G18" s="13">
        <f>SUM(G68)</f>
        <v>500</v>
      </c>
      <c r="H18" s="54">
        <f>G18/E18*100</f>
        <v>125</v>
      </c>
    </row>
    <row r="19" spans="1:12" s="7" customFormat="1" ht="16.5" thickTop="1" thickBot="1" x14ac:dyDescent="0.3">
      <c r="A19" s="230"/>
      <c r="B19" s="620" t="s">
        <v>9</v>
      </c>
      <c r="C19" s="621"/>
      <c r="D19" s="621"/>
      <c r="E19" s="28">
        <f>SUM(E9:E18)</f>
        <v>16275</v>
      </c>
      <c r="F19" s="28">
        <f>SUM(F9:F18)</f>
        <v>18275</v>
      </c>
      <c r="G19" s="28">
        <f>SUM(G9:G18)</f>
        <v>19900</v>
      </c>
      <c r="H19" s="31">
        <f>G19/E19*100</f>
        <v>122.27342549923195</v>
      </c>
      <c r="I19" s="331"/>
      <c r="J19" s="331"/>
      <c r="K19" s="150"/>
      <c r="L19" s="72"/>
    </row>
    <row r="20" spans="1:12" ht="15" thickTop="1" x14ac:dyDescent="0.2">
      <c r="B20" s="52"/>
      <c r="C20" s="52"/>
      <c r="D20" s="52"/>
      <c r="E20" s="52"/>
      <c r="F20" s="63"/>
      <c r="G20" s="52"/>
      <c r="H20" s="52"/>
    </row>
    <row r="21" spans="1:12" x14ac:dyDescent="0.2">
      <c r="B21" s="55"/>
      <c r="C21" s="55"/>
      <c r="D21" s="55"/>
      <c r="E21" s="283"/>
      <c r="F21" s="283"/>
      <c r="G21" s="55"/>
      <c r="H21" s="55"/>
    </row>
    <row r="22" spans="1:12" ht="15" x14ac:dyDescent="0.25">
      <c r="B22" s="86" t="s">
        <v>10</v>
      </c>
      <c r="C22" s="75"/>
      <c r="D22" s="52"/>
      <c r="E22" s="63"/>
      <c r="F22" s="63"/>
      <c r="G22" s="63"/>
      <c r="H22" s="52"/>
    </row>
    <row r="23" spans="1:12" s="29" customFormat="1" ht="15" x14ac:dyDescent="0.25">
      <c r="A23" s="227"/>
      <c r="B23" s="52" t="s">
        <v>14</v>
      </c>
      <c r="C23" s="75"/>
      <c r="D23" s="87" t="s">
        <v>319</v>
      </c>
      <c r="E23" s="63"/>
      <c r="F23" s="63"/>
      <c r="G23" s="560">
        <f>SUM(G24:H26)</f>
        <v>3450</v>
      </c>
      <c r="H23" s="561"/>
      <c r="I23" s="144"/>
      <c r="J23" s="144"/>
      <c r="K23" s="67"/>
    </row>
    <row r="24" spans="1:12" s="29" customFormat="1" ht="15" x14ac:dyDescent="0.25">
      <c r="A24" s="227"/>
      <c r="B24" s="76" t="s">
        <v>15</v>
      </c>
      <c r="C24" s="75"/>
      <c r="D24" s="52" t="s">
        <v>315</v>
      </c>
      <c r="E24" s="63"/>
      <c r="F24" s="63"/>
      <c r="G24" s="555">
        <v>1800</v>
      </c>
      <c r="H24" s="556"/>
      <c r="I24" s="144"/>
      <c r="J24" s="144"/>
      <c r="K24" s="67"/>
    </row>
    <row r="25" spans="1:12" s="29" customFormat="1" ht="15" x14ac:dyDescent="0.25">
      <c r="A25" s="227"/>
      <c r="B25" s="76"/>
      <c r="C25" s="75"/>
      <c r="D25" s="52" t="s">
        <v>316</v>
      </c>
      <c r="E25" s="63"/>
      <c r="F25" s="63"/>
      <c r="G25" s="555">
        <v>1000</v>
      </c>
      <c r="H25" s="556"/>
      <c r="I25" s="144"/>
      <c r="J25" s="144"/>
      <c r="K25" s="67"/>
    </row>
    <row r="26" spans="1:12" s="29" customFormat="1" ht="15" x14ac:dyDescent="0.25">
      <c r="A26" s="227"/>
      <c r="B26" s="76"/>
      <c r="C26" s="75"/>
      <c r="D26" s="52" t="s">
        <v>317</v>
      </c>
      <c r="E26" s="63"/>
      <c r="F26" s="63"/>
      <c r="G26" s="555">
        <v>650</v>
      </c>
      <c r="H26" s="556"/>
      <c r="I26" s="144"/>
      <c r="J26" s="144"/>
      <c r="K26" s="67"/>
    </row>
    <row r="27" spans="1:12" s="27" customFormat="1" ht="15" x14ac:dyDescent="0.25">
      <c r="A27" s="227"/>
      <c r="B27" s="137"/>
      <c r="C27" s="132"/>
      <c r="D27" s="52"/>
      <c r="E27" s="63"/>
      <c r="F27" s="120"/>
      <c r="G27" s="63"/>
      <c r="H27" s="52"/>
      <c r="I27" s="144"/>
      <c r="J27" s="144"/>
      <c r="K27" s="67"/>
      <c r="L27" s="29"/>
    </row>
    <row r="28" spans="1:12" s="27" customFormat="1" ht="17.25" customHeight="1" thickBot="1" x14ac:dyDescent="0.3">
      <c r="A28" s="227"/>
      <c r="B28" s="88" t="s">
        <v>232</v>
      </c>
      <c r="C28" s="89"/>
      <c r="D28" s="90"/>
      <c r="E28" s="91"/>
      <c r="F28" s="91"/>
      <c r="G28" s="559">
        <f>SUM(G29:H31)</f>
        <v>3450</v>
      </c>
      <c r="H28" s="559"/>
      <c r="I28" s="353">
        <f>SUM(I29:I32)</f>
        <v>2625</v>
      </c>
      <c r="J28" s="353">
        <f>SUM(J29:J32)</f>
        <v>2754</v>
      </c>
      <c r="K28" s="67"/>
      <c r="L28" s="29"/>
    </row>
    <row r="29" spans="1:12" s="27" customFormat="1" ht="15.75" thickTop="1" x14ac:dyDescent="0.25">
      <c r="A29" s="227">
        <v>5221</v>
      </c>
      <c r="B29" s="92" t="s">
        <v>107</v>
      </c>
      <c r="C29" s="75"/>
      <c r="D29" s="52"/>
      <c r="E29" s="63"/>
      <c r="F29" s="63"/>
      <c r="G29" s="553">
        <v>1800</v>
      </c>
      <c r="H29" s="554"/>
      <c r="I29" s="144">
        <v>1825</v>
      </c>
      <c r="J29" s="144">
        <v>1600</v>
      </c>
      <c r="K29" s="67"/>
      <c r="L29" s="29"/>
    </row>
    <row r="30" spans="1:12" s="27" customFormat="1" ht="15" x14ac:dyDescent="0.25">
      <c r="A30" s="227">
        <v>5222</v>
      </c>
      <c r="B30" s="92" t="s">
        <v>11</v>
      </c>
      <c r="C30" s="75"/>
      <c r="D30" s="52"/>
      <c r="E30" s="63"/>
      <c r="F30" s="63"/>
      <c r="G30" s="553">
        <v>1000</v>
      </c>
      <c r="H30" s="554"/>
      <c r="I30" s="144">
        <v>300</v>
      </c>
      <c r="J30" s="144">
        <v>554</v>
      </c>
      <c r="K30" s="67"/>
      <c r="L30" s="29"/>
    </row>
    <row r="31" spans="1:12" s="27" customFormat="1" ht="15" x14ac:dyDescent="0.25">
      <c r="A31" s="227">
        <v>5222</v>
      </c>
      <c r="B31" s="92" t="s">
        <v>11</v>
      </c>
      <c r="C31" s="75"/>
      <c r="D31" s="52"/>
      <c r="E31" s="63"/>
      <c r="F31" s="63"/>
      <c r="G31" s="553">
        <v>650</v>
      </c>
      <c r="H31" s="554"/>
      <c r="I31" s="144">
        <v>200</v>
      </c>
      <c r="J31" s="144">
        <v>200</v>
      </c>
      <c r="K31" s="67"/>
      <c r="L31" s="29"/>
    </row>
    <row r="32" spans="1:12" s="27" customFormat="1" ht="15" x14ac:dyDescent="0.25">
      <c r="A32" s="227"/>
      <c r="B32" s="87"/>
      <c r="C32" s="75"/>
      <c r="D32" s="52"/>
      <c r="E32" s="63"/>
      <c r="F32" s="63"/>
      <c r="G32" s="396"/>
      <c r="H32" s="397"/>
      <c r="I32" s="144">
        <v>300</v>
      </c>
      <c r="J32" s="144">
        <v>400</v>
      </c>
      <c r="K32" s="67" t="s">
        <v>318</v>
      </c>
      <c r="L32" s="29"/>
    </row>
    <row r="33" spans="1:13" s="27" customFormat="1" ht="15" x14ac:dyDescent="0.25">
      <c r="A33" s="227"/>
      <c r="B33" s="140"/>
      <c r="C33" s="132"/>
      <c r="D33" s="133"/>
      <c r="E33" s="120"/>
      <c r="F33" s="120"/>
      <c r="G33" s="396"/>
      <c r="H33" s="397"/>
      <c r="I33" s="144"/>
      <c r="J33" s="144"/>
      <c r="K33" s="67"/>
      <c r="L33" s="29"/>
    </row>
    <row r="34" spans="1:13" s="27" customFormat="1" ht="29.25" customHeight="1" x14ac:dyDescent="0.25">
      <c r="A34" s="227"/>
      <c r="B34" s="52" t="s">
        <v>14</v>
      </c>
      <c r="C34" s="75"/>
      <c r="D34" s="586" t="s">
        <v>320</v>
      </c>
      <c r="E34" s="586"/>
      <c r="F34" s="63"/>
      <c r="G34" s="560">
        <f>SUM(G35:H36)</f>
        <v>2450</v>
      </c>
      <c r="H34" s="561"/>
      <c r="I34" s="144"/>
      <c r="J34" s="144"/>
      <c r="K34" s="67"/>
      <c r="L34" s="29"/>
    </row>
    <row r="35" spans="1:13" s="27" customFormat="1" ht="32.25" customHeight="1" x14ac:dyDescent="0.2">
      <c r="A35" s="227"/>
      <c r="B35" s="76" t="s">
        <v>15</v>
      </c>
      <c r="C35" s="75"/>
      <c r="D35" s="611" t="s">
        <v>147</v>
      </c>
      <c r="E35" s="611"/>
      <c r="F35" s="611"/>
      <c r="G35" s="612">
        <v>800</v>
      </c>
      <c r="H35" s="613"/>
      <c r="I35" s="144"/>
      <c r="J35" s="144"/>
      <c r="K35" s="67"/>
      <c r="L35" s="29"/>
    </row>
    <row r="36" spans="1:13" s="27" customFormat="1" ht="15" customHeight="1" x14ac:dyDescent="0.25">
      <c r="A36" s="227"/>
      <c r="B36" s="92"/>
      <c r="C36" s="75"/>
      <c r="D36" s="604" t="s">
        <v>146</v>
      </c>
      <c r="E36" s="604"/>
      <c r="F36" s="63"/>
      <c r="G36" s="612">
        <v>1650</v>
      </c>
      <c r="H36" s="613"/>
      <c r="I36" s="144"/>
      <c r="J36" s="144"/>
      <c r="K36" s="67"/>
      <c r="L36" s="29"/>
    </row>
    <row r="37" spans="1:13" s="27" customFormat="1" ht="15" x14ac:dyDescent="0.25">
      <c r="A37" s="227"/>
      <c r="B37" s="139"/>
      <c r="C37" s="132"/>
      <c r="D37" s="133"/>
      <c r="E37" s="120"/>
      <c r="F37" s="120"/>
      <c r="G37" s="396"/>
      <c r="H37" s="397"/>
      <c r="I37" s="144"/>
      <c r="J37" s="144"/>
      <c r="K37" s="67"/>
      <c r="L37" s="29"/>
    </row>
    <row r="38" spans="1:13" s="27" customFormat="1" ht="17.25" customHeight="1" thickBot="1" x14ac:dyDescent="0.3">
      <c r="A38" s="227"/>
      <c r="B38" s="88" t="s">
        <v>233</v>
      </c>
      <c r="C38" s="89"/>
      <c r="D38" s="90"/>
      <c r="E38" s="91"/>
      <c r="F38" s="91"/>
      <c r="G38" s="559">
        <f>SUM(G39:H40)</f>
        <v>2450</v>
      </c>
      <c r="H38" s="559"/>
      <c r="I38" s="353">
        <f>SUM(I39:I40)</f>
        <v>2250</v>
      </c>
      <c r="J38" s="353">
        <f>SUM(J39:J40)</f>
        <v>1640</v>
      </c>
      <c r="K38" s="67"/>
      <c r="L38" s="29"/>
    </row>
    <row r="39" spans="1:13" s="27" customFormat="1" ht="15.75" thickTop="1" x14ac:dyDescent="0.25">
      <c r="A39" s="227">
        <v>5222</v>
      </c>
      <c r="B39" s="92" t="s">
        <v>11</v>
      </c>
      <c r="C39" s="75"/>
      <c r="D39" s="52"/>
      <c r="E39" s="63"/>
      <c r="F39" s="63"/>
      <c r="G39" s="553">
        <v>800</v>
      </c>
      <c r="H39" s="554"/>
      <c r="I39" s="144">
        <v>700</v>
      </c>
      <c r="J39" s="144">
        <v>539</v>
      </c>
      <c r="K39" s="67">
        <v>0</v>
      </c>
      <c r="L39" s="29">
        <v>210</v>
      </c>
      <c r="M39" s="27" t="s">
        <v>236</v>
      </c>
    </row>
    <row r="40" spans="1:13" s="27" customFormat="1" ht="15" x14ac:dyDescent="0.25">
      <c r="A40" s="227">
        <v>5222</v>
      </c>
      <c r="B40" s="92" t="s">
        <v>11</v>
      </c>
      <c r="C40" s="75"/>
      <c r="D40" s="52"/>
      <c r="E40" s="63"/>
      <c r="F40" s="63"/>
      <c r="G40" s="553">
        <v>1650</v>
      </c>
      <c r="H40" s="554"/>
      <c r="I40" s="144">
        <v>1550</v>
      </c>
      <c r="J40" s="144">
        <v>1101</v>
      </c>
      <c r="K40" s="67">
        <v>0</v>
      </c>
      <c r="L40" s="29">
        <v>250</v>
      </c>
      <c r="M40" s="27" t="s">
        <v>236</v>
      </c>
    </row>
    <row r="41" spans="1:13" s="27" customFormat="1" ht="15" x14ac:dyDescent="0.25">
      <c r="A41" s="227"/>
      <c r="B41" s="139"/>
      <c r="C41" s="132"/>
      <c r="D41" s="133"/>
      <c r="E41" s="120"/>
      <c r="F41" s="120"/>
      <c r="G41" s="396"/>
      <c r="H41" s="397"/>
      <c r="I41" s="144"/>
      <c r="J41" s="144"/>
      <c r="K41" s="67"/>
      <c r="L41" s="29">
        <v>150</v>
      </c>
      <c r="M41" s="27">
        <v>53</v>
      </c>
    </row>
    <row r="42" spans="1:13" s="27" customFormat="1" ht="15" x14ac:dyDescent="0.25">
      <c r="A42" s="227"/>
      <c r="B42" s="139"/>
      <c r="C42" s="132"/>
      <c r="D42" s="133"/>
      <c r="E42" s="120"/>
      <c r="F42" s="120"/>
      <c r="G42" s="185"/>
      <c r="H42" s="186"/>
      <c r="I42" s="144"/>
      <c r="J42" s="144"/>
      <c r="K42" s="67"/>
      <c r="L42" s="29"/>
    </row>
    <row r="43" spans="1:13" s="29" customFormat="1" ht="15" x14ac:dyDescent="0.25">
      <c r="A43" s="227"/>
      <c r="B43" s="52" t="s">
        <v>14</v>
      </c>
      <c r="C43" s="75"/>
      <c r="D43" s="100" t="s">
        <v>321</v>
      </c>
      <c r="E43" s="63"/>
      <c r="F43" s="63"/>
      <c r="G43" s="560">
        <v>1500</v>
      </c>
      <c r="H43" s="561"/>
      <c r="I43" s="144"/>
      <c r="J43" s="144"/>
      <c r="K43" s="67"/>
    </row>
    <row r="44" spans="1:13" s="27" customFormat="1" ht="15" x14ac:dyDescent="0.25">
      <c r="A44" s="227"/>
      <c r="B44" s="139"/>
      <c r="C44" s="132"/>
      <c r="D44" s="133"/>
      <c r="E44" s="120"/>
      <c r="F44" s="63"/>
      <c r="G44" s="396"/>
      <c r="H44" s="397"/>
      <c r="I44" s="144"/>
      <c r="J44" s="144"/>
      <c r="K44" s="67"/>
      <c r="L44" s="29"/>
    </row>
    <row r="45" spans="1:13" s="27" customFormat="1" ht="16.5" customHeight="1" thickBot="1" x14ac:dyDescent="0.3">
      <c r="A45" s="227"/>
      <c r="B45" s="88" t="s">
        <v>234</v>
      </c>
      <c r="C45" s="89"/>
      <c r="D45" s="90"/>
      <c r="E45" s="91"/>
      <c r="F45" s="91"/>
      <c r="G45" s="559">
        <f>SUM(G46:H46)</f>
        <v>1500</v>
      </c>
      <c r="H45" s="559"/>
      <c r="I45" s="353">
        <v>1500</v>
      </c>
      <c r="J45" s="353">
        <v>1500</v>
      </c>
      <c r="K45" s="67"/>
      <c r="L45" s="29"/>
    </row>
    <row r="46" spans="1:13" s="27" customFormat="1" ht="15.75" thickTop="1" x14ac:dyDescent="0.25">
      <c r="A46" s="227">
        <v>5213</v>
      </c>
      <c r="B46" s="92" t="s">
        <v>203</v>
      </c>
      <c r="C46" s="75"/>
      <c r="D46" s="52"/>
      <c r="E46" s="63"/>
      <c r="F46" s="63"/>
      <c r="G46" s="553">
        <v>1500</v>
      </c>
      <c r="H46" s="554"/>
      <c r="I46" s="144"/>
      <c r="J46" s="144"/>
      <c r="K46" s="67"/>
      <c r="L46" s="29"/>
    </row>
    <row r="47" spans="1:13" s="27" customFormat="1" ht="15" x14ac:dyDescent="0.25">
      <c r="A47" s="227"/>
      <c r="B47" s="92"/>
      <c r="C47" s="75"/>
      <c r="D47" s="52"/>
      <c r="E47" s="63"/>
      <c r="F47" s="63"/>
      <c r="G47" s="177"/>
      <c r="H47" s="178"/>
      <c r="I47" s="144"/>
      <c r="J47" s="144"/>
      <c r="K47" s="67"/>
      <c r="L47" s="29"/>
    </row>
    <row r="48" spans="1:13" s="27" customFormat="1" ht="27.75" hidden="1" customHeight="1" x14ac:dyDescent="0.25">
      <c r="A48" s="227"/>
      <c r="B48" s="52" t="s">
        <v>14</v>
      </c>
      <c r="C48" s="75"/>
      <c r="D48" s="617" t="s">
        <v>140</v>
      </c>
      <c r="E48" s="617"/>
      <c r="F48" s="617"/>
      <c r="G48" s="618">
        <v>0</v>
      </c>
      <c r="H48" s="619"/>
      <c r="I48" s="144"/>
      <c r="J48" s="144"/>
      <c r="K48" s="67"/>
      <c r="L48" s="29"/>
    </row>
    <row r="49" spans="1:12" s="27" customFormat="1" hidden="1" x14ac:dyDescent="0.2">
      <c r="A49" s="227"/>
      <c r="B49" s="132"/>
      <c r="C49" s="132"/>
      <c r="D49" s="133"/>
      <c r="E49" s="120"/>
      <c r="F49" s="120"/>
      <c r="G49" s="120"/>
      <c r="H49" s="133"/>
      <c r="I49" s="144"/>
      <c r="J49" s="144"/>
      <c r="K49" s="67"/>
      <c r="L49" s="29"/>
    </row>
    <row r="50" spans="1:12" s="27" customFormat="1" ht="16.5" hidden="1" customHeight="1" thickBot="1" x14ac:dyDescent="0.3">
      <c r="A50" s="227"/>
      <c r="B50" s="88" t="s">
        <v>12</v>
      </c>
      <c r="C50" s="89"/>
      <c r="D50" s="90"/>
      <c r="E50" s="91"/>
      <c r="F50" s="91"/>
      <c r="G50" s="614">
        <f>SUM(G51:H52)</f>
        <v>0</v>
      </c>
      <c r="H50" s="614"/>
      <c r="I50" s="353">
        <v>0</v>
      </c>
      <c r="J50" s="353">
        <v>0</v>
      </c>
      <c r="K50" s="67"/>
      <c r="L50" s="29"/>
    </row>
    <row r="51" spans="1:12" s="27" customFormat="1" ht="15.75" hidden="1" thickTop="1" x14ac:dyDescent="0.25">
      <c r="A51" s="227">
        <v>5213</v>
      </c>
      <c r="B51" s="92" t="s">
        <v>13</v>
      </c>
      <c r="C51" s="75"/>
      <c r="D51" s="52"/>
      <c r="E51" s="63"/>
      <c r="F51" s="63"/>
      <c r="G51" s="615">
        <v>0</v>
      </c>
      <c r="H51" s="616"/>
    </row>
    <row r="52" spans="1:12" hidden="1" x14ac:dyDescent="0.2"/>
    <row r="53" spans="1:12" s="29" customFormat="1" ht="29.25" customHeight="1" x14ac:dyDescent="0.25">
      <c r="A53" s="227"/>
      <c r="B53" s="52" t="s">
        <v>14</v>
      </c>
      <c r="C53" s="75"/>
      <c r="D53" s="586" t="s">
        <v>325</v>
      </c>
      <c r="E53" s="586"/>
      <c r="F53" s="586"/>
      <c r="G53" s="560">
        <v>2000</v>
      </c>
      <c r="H53" s="561"/>
      <c r="I53" s="144"/>
      <c r="J53" s="144"/>
      <c r="K53" s="67"/>
    </row>
    <row r="54" spans="1:12" s="29" customFormat="1" ht="14.25" customHeight="1" x14ac:dyDescent="0.25">
      <c r="A54" s="227"/>
      <c r="B54" s="52"/>
      <c r="C54" s="75"/>
      <c r="D54" s="474"/>
      <c r="E54" s="474"/>
      <c r="F54" s="474"/>
      <c r="G54" s="470"/>
      <c r="H54" s="471"/>
      <c r="I54" s="144"/>
      <c r="J54" s="144"/>
      <c r="K54" s="67"/>
    </row>
    <row r="55" spans="1:12" s="27" customFormat="1" ht="16.5" customHeight="1" thickBot="1" x14ac:dyDescent="0.3">
      <c r="A55" s="227"/>
      <c r="B55" s="88" t="s">
        <v>234</v>
      </c>
      <c r="C55" s="89"/>
      <c r="D55" s="90"/>
      <c r="E55" s="91"/>
      <c r="F55" s="91"/>
      <c r="G55" s="559">
        <f>SUM(G56:H56)</f>
        <v>2000</v>
      </c>
      <c r="H55" s="559"/>
      <c r="I55" s="353"/>
      <c r="J55" s="353">
        <v>2000</v>
      </c>
      <c r="K55" s="67"/>
      <c r="L55" s="29"/>
    </row>
    <row r="56" spans="1:12" s="27" customFormat="1" ht="15.75" thickTop="1" x14ac:dyDescent="0.25">
      <c r="A56" s="227">
        <v>5213</v>
      </c>
      <c r="B56" s="92" t="s">
        <v>203</v>
      </c>
      <c r="C56" s="75"/>
      <c r="D56" s="52"/>
      <c r="E56" s="63"/>
      <c r="F56" s="63"/>
      <c r="G56" s="553">
        <v>2000</v>
      </c>
      <c r="H56" s="554"/>
      <c r="I56" s="144"/>
      <c r="J56" s="144"/>
      <c r="K56" s="67"/>
      <c r="L56" s="29"/>
    </row>
    <row r="57" spans="1:12" s="27" customFormat="1" ht="15" x14ac:dyDescent="0.25">
      <c r="A57" s="227"/>
      <c r="B57" s="92"/>
      <c r="C57" s="75"/>
      <c r="D57" s="511"/>
      <c r="E57" s="63"/>
      <c r="F57" s="63"/>
      <c r="G57" s="472"/>
      <c r="H57" s="473"/>
      <c r="I57" s="144"/>
      <c r="J57" s="144"/>
      <c r="K57" s="67"/>
      <c r="L57" s="29"/>
    </row>
    <row r="58" spans="1:12" s="27" customFormat="1" ht="15" x14ac:dyDescent="0.25">
      <c r="A58" s="227"/>
      <c r="B58" s="52" t="s">
        <v>14</v>
      </c>
      <c r="C58" s="132"/>
      <c r="D58" s="208" t="s">
        <v>322</v>
      </c>
      <c r="E58" s="63"/>
      <c r="F58" s="63"/>
      <c r="G58" s="560">
        <f>SUM(G59:H61)</f>
        <v>10500</v>
      </c>
      <c r="H58" s="561"/>
      <c r="I58" s="144"/>
      <c r="J58" s="144"/>
      <c r="K58" s="67"/>
      <c r="L58" s="29"/>
    </row>
    <row r="59" spans="1:12" s="27" customFormat="1" ht="15" x14ac:dyDescent="0.2">
      <c r="A59" s="227"/>
      <c r="B59" s="76" t="s">
        <v>15</v>
      </c>
      <c r="C59" s="132"/>
      <c r="D59" s="41" t="s">
        <v>148</v>
      </c>
      <c r="E59" s="63"/>
      <c r="F59" s="63"/>
      <c r="G59" s="612">
        <v>2100</v>
      </c>
      <c r="H59" s="613"/>
      <c r="I59" s="144"/>
      <c r="J59" s="144"/>
      <c r="K59" s="67"/>
      <c r="L59" s="29"/>
    </row>
    <row r="60" spans="1:12" s="27" customFormat="1" ht="28.5" x14ac:dyDescent="0.2">
      <c r="A60" s="227"/>
      <c r="B60" s="132"/>
      <c r="C60" s="132"/>
      <c r="D60" s="435" t="s">
        <v>323</v>
      </c>
      <c r="E60" s="457"/>
      <c r="F60" s="457"/>
      <c r="G60" s="612">
        <v>7900</v>
      </c>
      <c r="H60" s="613"/>
      <c r="I60" s="144"/>
      <c r="J60" s="144"/>
      <c r="K60" s="67"/>
      <c r="L60" s="29"/>
    </row>
    <row r="61" spans="1:12" s="27" customFormat="1" ht="15" x14ac:dyDescent="0.2">
      <c r="A61" s="227"/>
      <c r="B61" s="132"/>
      <c r="C61" s="132"/>
      <c r="D61" s="41" t="s">
        <v>324</v>
      </c>
      <c r="E61" s="63"/>
      <c r="F61" s="63"/>
      <c r="G61" s="612">
        <v>500</v>
      </c>
      <c r="H61" s="613"/>
      <c r="I61" s="144"/>
      <c r="J61" s="144"/>
      <c r="K61" s="67"/>
      <c r="L61" s="29"/>
    </row>
    <row r="62" spans="1:12" s="27" customFormat="1" x14ac:dyDescent="0.2">
      <c r="A62" s="227"/>
      <c r="B62" s="132"/>
      <c r="C62" s="132"/>
      <c r="D62" s="133" t="s">
        <v>108</v>
      </c>
      <c r="E62" s="120"/>
      <c r="F62" s="120"/>
      <c r="G62" s="120"/>
      <c r="H62" s="133"/>
      <c r="I62" s="144"/>
      <c r="J62" s="144"/>
      <c r="K62" s="67"/>
      <c r="L62" s="29"/>
    </row>
    <row r="63" spans="1:12" s="27" customFormat="1" x14ac:dyDescent="0.2">
      <c r="A63" s="227"/>
      <c r="B63" s="132"/>
      <c r="C63" s="132"/>
      <c r="D63" s="133"/>
      <c r="E63" s="120"/>
      <c r="F63" s="120"/>
      <c r="G63" s="120"/>
      <c r="H63" s="133"/>
      <c r="I63" s="144"/>
      <c r="J63" s="144"/>
      <c r="K63" s="67"/>
      <c r="L63" s="29"/>
    </row>
    <row r="64" spans="1:12" s="29" customFormat="1" ht="16.5" customHeight="1" thickBot="1" x14ac:dyDescent="0.3">
      <c r="A64" s="227"/>
      <c r="B64" s="88" t="s">
        <v>235</v>
      </c>
      <c r="C64" s="89"/>
      <c r="D64" s="90"/>
      <c r="E64" s="91"/>
      <c r="F64" s="91"/>
      <c r="G64" s="559">
        <f>SUM(G65:H67)</f>
        <v>10000</v>
      </c>
      <c r="H64" s="559"/>
      <c r="I64" s="144">
        <f>SUM(I65:I67)</f>
        <v>9500</v>
      </c>
      <c r="J64" s="144">
        <f>SUM(J65:J67)</f>
        <v>8290</v>
      </c>
      <c r="K64" s="67"/>
    </row>
    <row r="65" spans="1:13" s="29" customFormat="1" ht="15.75" thickTop="1" x14ac:dyDescent="0.25">
      <c r="A65" s="227">
        <v>5213</v>
      </c>
      <c r="B65" s="92" t="s">
        <v>203</v>
      </c>
      <c r="C65" s="75"/>
      <c r="D65" s="52"/>
      <c r="E65" s="63"/>
      <c r="F65" s="63"/>
      <c r="G65" s="553">
        <v>2100</v>
      </c>
      <c r="H65" s="554"/>
      <c r="I65" s="144">
        <v>2300</v>
      </c>
      <c r="J65" s="144">
        <v>1814</v>
      </c>
      <c r="K65" s="67">
        <v>660</v>
      </c>
      <c r="L65" s="29">
        <v>52</v>
      </c>
    </row>
    <row r="66" spans="1:13" s="29" customFormat="1" ht="15" x14ac:dyDescent="0.25">
      <c r="A66" s="227">
        <v>5223</v>
      </c>
      <c r="B66" s="92" t="s">
        <v>93</v>
      </c>
      <c r="C66" s="75"/>
      <c r="D66" s="52"/>
      <c r="E66" s="63"/>
      <c r="F66" s="63"/>
      <c r="G66" s="553">
        <v>7900</v>
      </c>
      <c r="H66" s="554"/>
      <c r="I66" s="144">
        <v>4000</v>
      </c>
      <c r="J66" s="144">
        <v>3871</v>
      </c>
      <c r="K66" s="67">
        <v>661</v>
      </c>
      <c r="L66" s="29">
        <v>52</v>
      </c>
    </row>
    <row r="67" spans="1:13" s="27" customFormat="1" ht="15" x14ac:dyDescent="0.25">
      <c r="A67" s="227"/>
      <c r="B67" s="92"/>
      <c r="C67" s="132"/>
      <c r="D67" s="133"/>
      <c r="E67" s="120"/>
      <c r="F67" s="120"/>
      <c r="G67" s="553"/>
      <c r="H67" s="554"/>
      <c r="I67" s="144">
        <v>3200</v>
      </c>
      <c r="J67" s="144">
        <v>2605</v>
      </c>
      <c r="K67" s="67">
        <v>663</v>
      </c>
      <c r="L67" s="29">
        <v>52</v>
      </c>
    </row>
    <row r="68" spans="1:13" s="27" customFormat="1" ht="16.5" customHeight="1" thickBot="1" x14ac:dyDescent="0.3">
      <c r="A68" s="227"/>
      <c r="B68" s="88" t="s">
        <v>234</v>
      </c>
      <c r="C68" s="89"/>
      <c r="D68" s="90"/>
      <c r="E68" s="91"/>
      <c r="F68" s="91"/>
      <c r="G68" s="559">
        <f>SUM(G69:H69)</f>
        <v>500</v>
      </c>
      <c r="H68" s="559"/>
      <c r="I68" s="144"/>
      <c r="J68" s="144">
        <v>928</v>
      </c>
      <c r="K68" s="67">
        <v>663</v>
      </c>
      <c r="L68" s="29">
        <v>63</v>
      </c>
    </row>
    <row r="69" spans="1:13" s="27" customFormat="1" ht="15.75" thickTop="1" x14ac:dyDescent="0.25">
      <c r="A69" s="227">
        <v>5213</v>
      </c>
      <c r="B69" s="92" t="s">
        <v>203</v>
      </c>
      <c r="C69" s="75"/>
      <c r="D69" s="52"/>
      <c r="E69" s="63"/>
      <c r="F69" s="63"/>
      <c r="G69" s="553">
        <v>500</v>
      </c>
      <c r="H69" s="554"/>
      <c r="I69" s="144">
        <v>200</v>
      </c>
      <c r="J69" s="144">
        <v>200</v>
      </c>
      <c r="K69" s="67">
        <v>665</v>
      </c>
      <c r="L69" s="29">
        <v>52</v>
      </c>
    </row>
    <row r="70" spans="1:13" s="27" customFormat="1" ht="15" x14ac:dyDescent="0.25">
      <c r="A70" s="227"/>
      <c r="B70" s="92"/>
      <c r="C70" s="75"/>
      <c r="D70" s="52"/>
      <c r="E70" s="63"/>
      <c r="F70" s="63"/>
      <c r="G70" s="354"/>
      <c r="H70" s="355"/>
      <c r="I70" s="29">
        <v>200</v>
      </c>
      <c r="J70" s="29">
        <v>353</v>
      </c>
      <c r="K70" s="29">
        <v>666</v>
      </c>
      <c r="L70" s="29">
        <v>52</v>
      </c>
      <c r="M70" s="29"/>
    </row>
    <row r="72" spans="1:13" x14ac:dyDescent="0.2">
      <c r="D72" s="322" t="s">
        <v>131</v>
      </c>
      <c r="E72" s="323">
        <f>SUM(E9:E16,E18)</f>
        <v>16275</v>
      </c>
      <c r="F72" s="323">
        <f t="shared" ref="F72:G72" si="0">SUM(F9:F16,F18)</f>
        <v>17347</v>
      </c>
      <c r="G72" s="323">
        <f t="shared" si="0"/>
        <v>19900</v>
      </c>
    </row>
    <row r="73" spans="1:13" x14ac:dyDescent="0.2">
      <c r="D73" s="322" t="s">
        <v>132</v>
      </c>
      <c r="E73" s="323">
        <f>SUM(E17)</f>
        <v>0</v>
      </c>
      <c r="F73" s="323">
        <f t="shared" ref="F73:G73" si="1">SUM(F17)</f>
        <v>928</v>
      </c>
      <c r="G73" s="323">
        <f t="shared" si="1"/>
        <v>0</v>
      </c>
    </row>
    <row r="74" spans="1:13" ht="15" x14ac:dyDescent="0.25">
      <c r="D74" s="324" t="s">
        <v>77</v>
      </c>
      <c r="E74" s="325">
        <f>SUM(E72:E73)</f>
        <v>16275</v>
      </c>
      <c r="F74" s="325">
        <f>SUM(F72:F73)</f>
        <v>18275</v>
      </c>
      <c r="G74" s="325">
        <f>SUM(G72:G73)</f>
        <v>19900</v>
      </c>
    </row>
  </sheetData>
  <mergeCells count="40">
    <mergeCell ref="G55:H55"/>
    <mergeCell ref="G53:H53"/>
    <mergeCell ref="G68:H68"/>
    <mergeCell ref="G69:H69"/>
    <mergeCell ref="G56:H56"/>
    <mergeCell ref="G65:H65"/>
    <mergeCell ref="G66:H66"/>
    <mergeCell ref="G67:H67"/>
    <mergeCell ref="G1:H1"/>
    <mergeCell ref="B19:D19"/>
    <mergeCell ref="G45:H45"/>
    <mergeCell ref="G43:H43"/>
    <mergeCell ref="G29:H29"/>
    <mergeCell ref="G30:H30"/>
    <mergeCell ref="G38:H38"/>
    <mergeCell ref="G39:H39"/>
    <mergeCell ref="G35:H35"/>
    <mergeCell ref="G24:H24"/>
    <mergeCell ref="G25:H25"/>
    <mergeCell ref="G31:H31"/>
    <mergeCell ref="G28:H28"/>
    <mergeCell ref="G26:H26"/>
    <mergeCell ref="G23:H23"/>
    <mergeCell ref="D34:E34"/>
    <mergeCell ref="G34:H34"/>
    <mergeCell ref="D35:F35"/>
    <mergeCell ref="G64:H64"/>
    <mergeCell ref="G58:H58"/>
    <mergeCell ref="G59:H59"/>
    <mergeCell ref="G40:H40"/>
    <mergeCell ref="G60:H60"/>
    <mergeCell ref="G46:H46"/>
    <mergeCell ref="G50:H50"/>
    <mergeCell ref="G51:H51"/>
    <mergeCell ref="D48:F48"/>
    <mergeCell ref="D36:E36"/>
    <mergeCell ref="G61:H61"/>
    <mergeCell ref="G36:H36"/>
    <mergeCell ref="D53:F53"/>
    <mergeCell ref="G48:H48"/>
  </mergeCells>
  <pageMargins left="0.70866141732283472" right="0.70866141732283472" top="0.78740157480314965" bottom="0.78740157480314965" header="0.31496062992125984" footer="0.31496062992125984"/>
  <pageSetup paperSize="9" scale="70" firstPageNumber="83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65"/>
  <sheetViews>
    <sheetView view="pageBreakPreview" topLeftCell="A5" zoomScaleNormal="100" zoomScaleSheetLayoutView="100" workbookViewId="0">
      <selection activeCell="D32" sqref="D32"/>
    </sheetView>
  </sheetViews>
  <sheetFormatPr defaultColWidth="9.140625" defaultRowHeight="14.25" x14ac:dyDescent="0.2"/>
  <cols>
    <col min="1" max="1" width="6.140625" style="67" customWidth="1"/>
    <col min="2" max="2" width="8.5703125" style="143" customWidth="1"/>
    <col min="3" max="3" width="9.140625" style="143"/>
    <col min="4" max="4" width="54.42578125" style="27" customWidth="1"/>
    <col min="5" max="7" width="14.140625" style="119" customWidth="1"/>
    <col min="8" max="8" width="8.28515625" style="27" customWidth="1"/>
    <col min="9" max="10" width="9.140625" style="144"/>
    <col min="11" max="11" width="9.140625" style="332"/>
    <col min="12" max="12" width="9.140625" style="144"/>
    <col min="13" max="14" width="9.140625" style="29"/>
    <col min="15" max="16384" width="9.140625" style="27"/>
  </cols>
  <sheetData>
    <row r="1" spans="1:14" s="29" customFormat="1" ht="23.25" x14ac:dyDescent="0.35">
      <c r="A1" s="67"/>
      <c r="B1" s="74" t="s">
        <v>52</v>
      </c>
      <c r="C1" s="75"/>
      <c r="D1" s="52"/>
      <c r="E1" s="63"/>
      <c r="F1" s="63"/>
      <c r="G1" s="564" t="s">
        <v>29</v>
      </c>
      <c r="H1" s="564"/>
      <c r="I1" s="144"/>
      <c r="J1" s="144"/>
      <c r="K1" s="332"/>
      <c r="L1" s="144"/>
    </row>
    <row r="2" spans="1:14" s="29" customFormat="1" ht="8.25" customHeight="1" x14ac:dyDescent="0.2">
      <c r="A2" s="67"/>
      <c r="B2" s="75"/>
      <c r="C2" s="75"/>
      <c r="D2" s="52"/>
      <c r="E2" s="63"/>
      <c r="F2" s="63"/>
      <c r="G2" s="63"/>
      <c r="H2" s="52"/>
      <c r="I2" s="144"/>
      <c r="J2" s="144"/>
      <c r="K2" s="332"/>
      <c r="L2" s="144"/>
    </row>
    <row r="3" spans="1:14" s="29" customFormat="1" x14ac:dyDescent="0.2">
      <c r="A3" s="67"/>
      <c r="B3" s="76" t="s">
        <v>2</v>
      </c>
      <c r="C3" s="76" t="s">
        <v>57</v>
      </c>
      <c r="D3" s="52"/>
      <c r="E3" s="63"/>
      <c r="F3" s="63"/>
      <c r="G3" s="63"/>
      <c r="H3" s="52"/>
      <c r="I3" s="144"/>
      <c r="J3" s="144"/>
      <c r="K3" s="332"/>
      <c r="L3" s="144"/>
    </row>
    <row r="4" spans="1:14" s="29" customFormat="1" x14ac:dyDescent="0.2">
      <c r="A4" s="67"/>
      <c r="B4" s="75"/>
      <c r="C4" s="76" t="s">
        <v>3</v>
      </c>
      <c r="D4" s="52"/>
      <c r="E4" s="63"/>
      <c r="F4" s="63"/>
      <c r="G4" s="63"/>
      <c r="H4" s="52"/>
      <c r="I4" s="144"/>
      <c r="J4" s="144"/>
      <c r="K4" s="332"/>
      <c r="L4" s="144"/>
    </row>
    <row r="5" spans="1:14" s="67" customFormat="1" ht="11.25" customHeight="1" thickBot="1" x14ac:dyDescent="0.25">
      <c r="B5" s="77"/>
      <c r="C5" s="77"/>
      <c r="D5" s="53"/>
      <c r="E5" s="78"/>
      <c r="F5" s="78"/>
      <c r="G5" s="78"/>
      <c r="H5" s="53" t="s">
        <v>4</v>
      </c>
      <c r="I5" s="144"/>
      <c r="J5" s="144"/>
      <c r="K5" s="332"/>
      <c r="L5" s="144"/>
    </row>
    <row r="6" spans="1:14" s="99" customFormat="1" ht="39" customHeight="1" thickTop="1" thickBot="1" x14ac:dyDescent="0.25">
      <c r="A6" s="67"/>
      <c r="B6" s="79" t="s">
        <v>5</v>
      </c>
      <c r="C6" s="80" t="s">
        <v>6</v>
      </c>
      <c r="D6" s="81" t="s">
        <v>7</v>
      </c>
      <c r="E6" s="64" t="s">
        <v>246</v>
      </c>
      <c r="F6" s="64" t="s">
        <v>247</v>
      </c>
      <c r="G6" s="64" t="s">
        <v>248</v>
      </c>
      <c r="H6" s="30" t="s">
        <v>8</v>
      </c>
      <c r="I6" s="144"/>
      <c r="J6" s="144"/>
      <c r="K6" s="332"/>
      <c r="L6" s="144"/>
      <c r="M6" s="67"/>
      <c r="N6" s="67"/>
    </row>
    <row r="7" spans="1:14" s="135" customFormat="1" thickTop="1" thickBot="1" x14ac:dyDescent="0.25">
      <c r="A7" s="223"/>
      <c r="B7" s="82">
        <v>1</v>
      </c>
      <c r="C7" s="83">
        <v>2</v>
      </c>
      <c r="D7" s="83">
        <v>3</v>
      </c>
      <c r="E7" s="130">
        <v>4</v>
      </c>
      <c r="F7" s="130">
        <v>5</v>
      </c>
      <c r="G7" s="130">
        <v>6</v>
      </c>
      <c r="H7" s="157" t="s">
        <v>106</v>
      </c>
      <c r="I7" s="145"/>
      <c r="J7" s="145"/>
      <c r="K7" s="333"/>
      <c r="L7" s="145"/>
      <c r="M7" s="179"/>
      <c r="N7" s="179"/>
    </row>
    <row r="8" spans="1:14" s="318" customFormat="1" ht="28.5" customHeight="1" thickTop="1" x14ac:dyDescent="0.25">
      <c r="A8" s="313"/>
      <c r="B8" s="314">
        <v>2143</v>
      </c>
      <c r="C8" s="315">
        <v>53</v>
      </c>
      <c r="D8" s="316" t="s">
        <v>199</v>
      </c>
      <c r="E8" s="317">
        <f>SUM(K22,K24,K27,K29)</f>
        <v>8100</v>
      </c>
      <c r="F8" s="317">
        <f>SUM(L22,L24,L27,L29)</f>
        <v>2405</v>
      </c>
      <c r="G8" s="317">
        <f>SUM(G27)</f>
        <v>8900</v>
      </c>
      <c r="H8" s="427">
        <f>G8/E8*100</f>
        <v>109.87654320987654</v>
      </c>
      <c r="I8" s="340"/>
      <c r="J8" s="340"/>
      <c r="K8" s="417"/>
      <c r="L8" s="340"/>
      <c r="M8" s="341"/>
      <c r="N8" s="341"/>
    </row>
    <row r="9" spans="1:14" s="135" customFormat="1" ht="14.25" customHeight="1" x14ac:dyDescent="0.2">
      <c r="A9" s="223"/>
      <c r="B9" s="214">
        <v>2143</v>
      </c>
      <c r="C9" s="215">
        <v>52</v>
      </c>
      <c r="D9" s="216" t="s">
        <v>202</v>
      </c>
      <c r="E9" s="13"/>
      <c r="F9" s="13">
        <f>SUM(L21,L23,L26,L28)</f>
        <v>2229</v>
      </c>
      <c r="G9" s="13"/>
      <c r="H9" s="428"/>
      <c r="I9" s="145"/>
      <c r="J9" s="145"/>
      <c r="K9" s="333"/>
      <c r="L9" s="145"/>
      <c r="M9" s="179"/>
      <c r="N9" s="179"/>
    </row>
    <row r="10" spans="1:14" s="135" customFormat="1" ht="14.25" customHeight="1" x14ac:dyDescent="0.2">
      <c r="A10" s="223"/>
      <c r="B10" s="214">
        <v>2143</v>
      </c>
      <c r="C10" s="215">
        <v>63</v>
      </c>
      <c r="D10" s="216" t="s">
        <v>22</v>
      </c>
      <c r="E10" s="13"/>
      <c r="F10" s="13">
        <f>SUM(L30)</f>
        <v>5466</v>
      </c>
      <c r="G10" s="13"/>
      <c r="H10" s="428"/>
      <c r="I10" s="145">
        <f>SUM(F8:F10)</f>
        <v>10100</v>
      </c>
      <c r="J10" s="145"/>
      <c r="K10" s="333"/>
      <c r="L10" s="145"/>
      <c r="M10" s="179"/>
      <c r="N10" s="179"/>
    </row>
    <row r="11" spans="1:14" s="135" customFormat="1" ht="14.25" customHeight="1" x14ac:dyDescent="0.2">
      <c r="A11" s="223"/>
      <c r="B11" s="214">
        <v>2143</v>
      </c>
      <c r="C11" s="215">
        <v>52</v>
      </c>
      <c r="D11" s="216" t="s">
        <v>202</v>
      </c>
      <c r="E11" s="13"/>
      <c r="F11" s="13"/>
      <c r="G11" s="13">
        <f>SUM(G34)</f>
        <v>1000</v>
      </c>
      <c r="H11" s="428"/>
      <c r="I11" s="145"/>
      <c r="J11" s="145"/>
      <c r="K11" s="333"/>
      <c r="L11" s="145"/>
      <c r="M11" s="179"/>
      <c r="N11" s="179"/>
    </row>
    <row r="12" spans="1:14" s="135" customFormat="1" ht="14.25" customHeight="1" x14ac:dyDescent="0.2">
      <c r="A12" s="223"/>
      <c r="B12" s="217">
        <v>5512</v>
      </c>
      <c r="C12" s="218">
        <v>52</v>
      </c>
      <c r="D12" s="216" t="s">
        <v>202</v>
      </c>
      <c r="E12" s="19">
        <f>SUM(I44)</f>
        <v>2000</v>
      </c>
      <c r="F12" s="19">
        <f>SUM(J44)</f>
        <v>2409</v>
      </c>
      <c r="G12" s="13">
        <f>SUM(G44)</f>
        <v>2000</v>
      </c>
      <c r="H12" s="428">
        <f>G12/E12*100</f>
        <v>100</v>
      </c>
      <c r="I12" s="145"/>
      <c r="J12" s="145"/>
      <c r="K12" s="333"/>
      <c r="L12" s="145"/>
      <c r="M12" s="179"/>
      <c r="N12" s="179"/>
    </row>
    <row r="13" spans="1:14" s="135" customFormat="1" ht="14.25" customHeight="1" x14ac:dyDescent="0.2">
      <c r="A13" s="223"/>
      <c r="B13" s="217">
        <v>5512</v>
      </c>
      <c r="C13" s="218">
        <v>52</v>
      </c>
      <c r="D13" s="216" t="s">
        <v>202</v>
      </c>
      <c r="E13" s="19">
        <f>SUM(I45)</f>
        <v>1500</v>
      </c>
      <c r="F13" s="19">
        <f>SUM(J45)</f>
        <v>1500</v>
      </c>
      <c r="G13" s="13">
        <f>SUM(G45)</f>
        <v>1500</v>
      </c>
      <c r="H13" s="428">
        <f>G13/E13*100</f>
        <v>100</v>
      </c>
      <c r="I13" s="145">
        <f>SUM(G8:G11)</f>
        <v>9900</v>
      </c>
      <c r="J13" s="145"/>
      <c r="K13" s="333"/>
      <c r="L13" s="145"/>
      <c r="M13" s="179"/>
      <c r="N13" s="179"/>
    </row>
    <row r="14" spans="1:14" s="422" customFormat="1" ht="27.75" customHeight="1" x14ac:dyDescent="0.25">
      <c r="A14" s="418"/>
      <c r="B14" s="319">
        <v>5512</v>
      </c>
      <c r="C14" s="320">
        <v>53</v>
      </c>
      <c r="D14" s="303" t="s">
        <v>199</v>
      </c>
      <c r="E14" s="321">
        <f>SUM(I53)</f>
        <v>6000</v>
      </c>
      <c r="F14" s="321">
        <f>SUM(J53)</f>
        <v>5410</v>
      </c>
      <c r="G14" s="209">
        <f>SUM(G53)</f>
        <v>6690</v>
      </c>
      <c r="H14" s="429">
        <f>G14/E14*100</f>
        <v>111.5</v>
      </c>
      <c r="I14" s="419"/>
      <c r="J14" s="419"/>
      <c r="K14" s="420"/>
      <c r="L14" s="419"/>
      <c r="M14" s="421"/>
      <c r="N14" s="421"/>
    </row>
    <row r="15" spans="1:14" s="426" customFormat="1" ht="14.25" customHeight="1" x14ac:dyDescent="0.2">
      <c r="A15" s="423"/>
      <c r="B15" s="214">
        <v>5512</v>
      </c>
      <c r="C15" s="215">
        <v>63</v>
      </c>
      <c r="D15" s="216" t="s">
        <v>22</v>
      </c>
      <c r="E15" s="13"/>
      <c r="F15" s="13">
        <f>SUM(J54)</f>
        <v>1991</v>
      </c>
      <c r="G15" s="493"/>
      <c r="H15" s="428"/>
      <c r="I15" s="424"/>
      <c r="J15" s="424"/>
      <c r="K15" s="425"/>
      <c r="L15" s="424"/>
    </row>
    <row r="16" spans="1:14" ht="15" thickBot="1" x14ac:dyDescent="0.25">
      <c r="B16" s="214">
        <v>5512</v>
      </c>
      <c r="C16" s="215">
        <v>63</v>
      </c>
      <c r="D16" s="216" t="s">
        <v>22</v>
      </c>
      <c r="E16" s="13">
        <f>SUM(I56)</f>
        <v>3400</v>
      </c>
      <c r="F16" s="494">
        <f>SUM(J56)</f>
        <v>2870</v>
      </c>
      <c r="G16" s="13">
        <f>SUM(G56)</f>
        <v>4000</v>
      </c>
      <c r="H16" s="429">
        <f>G16/E16*100</f>
        <v>117.64705882352942</v>
      </c>
    </row>
    <row r="17" spans="1:14" s="136" customFormat="1" ht="22.5" customHeight="1" thickTop="1" thickBot="1" x14ac:dyDescent="0.3">
      <c r="A17" s="150"/>
      <c r="B17" s="565" t="s">
        <v>9</v>
      </c>
      <c r="C17" s="566"/>
      <c r="D17" s="567"/>
      <c r="E17" s="28">
        <f>SUM(E8:E16)</f>
        <v>21000</v>
      </c>
      <c r="F17" s="28">
        <f>SUM(F8:F16)</f>
        <v>24280</v>
      </c>
      <c r="G17" s="28">
        <f>SUM(G8:G16)</f>
        <v>24090</v>
      </c>
      <c r="H17" s="31">
        <f>G17/E17*100</f>
        <v>114.71428571428572</v>
      </c>
      <c r="I17" s="331"/>
      <c r="J17" s="331"/>
      <c r="K17" s="334"/>
      <c r="L17" s="331"/>
      <c r="M17" s="72"/>
      <c r="N17" s="72"/>
    </row>
    <row r="18" spans="1:14" ht="15" thickTop="1" x14ac:dyDescent="0.2">
      <c r="B18" s="52"/>
      <c r="C18" s="52"/>
      <c r="D18" s="52"/>
      <c r="E18" s="52"/>
      <c r="F18" s="63"/>
      <c r="G18" s="52"/>
      <c r="H18" s="52"/>
    </row>
    <row r="19" spans="1:14" ht="15" x14ac:dyDescent="0.25">
      <c r="B19" s="86" t="s">
        <v>10</v>
      </c>
      <c r="C19" s="131"/>
      <c r="D19" s="131"/>
      <c r="E19" s="131"/>
      <c r="F19" s="131"/>
      <c r="G19" s="131"/>
      <c r="H19" s="131"/>
    </row>
    <row r="20" spans="1:14" ht="15" x14ac:dyDescent="0.25">
      <c r="B20" s="52" t="s">
        <v>14</v>
      </c>
      <c r="C20" s="75"/>
      <c r="D20" s="100" t="s">
        <v>262</v>
      </c>
      <c r="E20" s="63"/>
      <c r="F20" s="63"/>
      <c r="G20" s="560">
        <f>SUM(G21:H25)</f>
        <v>9900</v>
      </c>
      <c r="H20" s="561"/>
    </row>
    <row r="21" spans="1:14" ht="15" x14ac:dyDescent="0.25">
      <c r="B21" s="76" t="s">
        <v>15</v>
      </c>
      <c r="C21" s="75"/>
      <c r="D21" s="41" t="s">
        <v>141</v>
      </c>
      <c r="E21" s="63"/>
      <c r="F21" s="63"/>
      <c r="G21" s="555">
        <v>1000</v>
      </c>
      <c r="H21" s="556"/>
      <c r="I21" s="144">
        <v>580</v>
      </c>
      <c r="J21" s="144">
        <v>52</v>
      </c>
      <c r="K21" s="332">
        <v>0</v>
      </c>
      <c r="L21" s="144">
        <v>300</v>
      </c>
    </row>
    <row r="22" spans="1:14" ht="15" x14ac:dyDescent="0.25">
      <c r="B22" s="134"/>
      <c r="C22" s="132"/>
      <c r="D22" s="41" t="s">
        <v>149</v>
      </c>
      <c r="E22" s="63"/>
      <c r="F22" s="63"/>
      <c r="G22" s="555">
        <v>600</v>
      </c>
      <c r="H22" s="556"/>
      <c r="J22" s="144">
        <v>53</v>
      </c>
      <c r="K22" s="332">
        <v>1000</v>
      </c>
      <c r="L22" s="144">
        <v>700</v>
      </c>
      <c r="M22" s="492">
        <f>SUM(L21:L22)</f>
        <v>1000</v>
      </c>
    </row>
    <row r="23" spans="1:14" ht="15.75" customHeight="1" x14ac:dyDescent="0.25">
      <c r="B23" s="134"/>
      <c r="C23" s="132"/>
      <c r="D23" s="581" t="s">
        <v>150</v>
      </c>
      <c r="E23" s="581"/>
      <c r="F23" s="581"/>
      <c r="G23" s="555">
        <v>1200</v>
      </c>
      <c r="H23" s="556"/>
      <c r="I23" s="144">
        <v>581</v>
      </c>
      <c r="J23" s="144">
        <v>52</v>
      </c>
      <c r="K23" s="332">
        <v>0</v>
      </c>
      <c r="L23" s="144">
        <v>305</v>
      </c>
      <c r="M23" s="70"/>
    </row>
    <row r="24" spans="1:14" ht="15.75" customHeight="1" x14ac:dyDescent="0.25">
      <c r="B24" s="134"/>
      <c r="C24" s="132"/>
      <c r="D24" s="581" t="s">
        <v>151</v>
      </c>
      <c r="E24" s="581"/>
      <c r="F24" s="581"/>
      <c r="G24" s="555">
        <v>6100</v>
      </c>
      <c r="H24" s="556"/>
      <c r="J24" s="144">
        <v>53</v>
      </c>
      <c r="K24" s="332">
        <v>400</v>
      </c>
      <c r="L24" s="144">
        <v>95</v>
      </c>
      <c r="M24" s="492">
        <f>SUM(L23:L24)</f>
        <v>400</v>
      </c>
    </row>
    <row r="25" spans="1:14" ht="15.75" customHeight="1" x14ac:dyDescent="0.25">
      <c r="B25" s="134"/>
      <c r="C25" s="132"/>
      <c r="D25" s="535" t="s">
        <v>361</v>
      </c>
      <c r="E25" s="535"/>
      <c r="F25" s="535"/>
      <c r="G25" s="555">
        <v>1000</v>
      </c>
      <c r="H25" s="556"/>
      <c r="M25" s="386"/>
    </row>
    <row r="26" spans="1:14" x14ac:dyDescent="0.2">
      <c r="B26" s="138"/>
      <c r="C26" s="138"/>
      <c r="D26" s="213"/>
      <c r="E26" s="213"/>
      <c r="F26" s="213"/>
      <c r="G26" s="213"/>
      <c r="H26" s="213"/>
      <c r="I26" s="144">
        <v>582</v>
      </c>
      <c r="J26" s="144">
        <v>52</v>
      </c>
      <c r="K26" s="332">
        <v>0</v>
      </c>
      <c r="L26" s="144">
        <v>225</v>
      </c>
      <c r="M26" s="70"/>
    </row>
    <row r="27" spans="1:14" ht="30.75" customHeight="1" thickBot="1" x14ac:dyDescent="0.3">
      <c r="B27" s="557" t="s">
        <v>210</v>
      </c>
      <c r="C27" s="558"/>
      <c r="D27" s="558"/>
      <c r="E27" s="558"/>
      <c r="F27" s="558"/>
      <c r="G27" s="559">
        <f>SUM(G28:H31)</f>
        <v>8900</v>
      </c>
      <c r="H27" s="559"/>
      <c r="J27" s="144">
        <v>53</v>
      </c>
      <c r="K27" s="332">
        <v>600</v>
      </c>
      <c r="L27" s="144">
        <v>375</v>
      </c>
      <c r="M27" s="492">
        <f>SUM(L26:L27)</f>
        <v>600</v>
      </c>
    </row>
    <row r="28" spans="1:14" ht="14.25" customHeight="1" thickTop="1" x14ac:dyDescent="0.25">
      <c r="A28" s="67">
        <v>5321</v>
      </c>
      <c r="B28" s="92" t="s">
        <v>28</v>
      </c>
      <c r="C28" s="75"/>
      <c r="D28" s="52"/>
      <c r="E28" s="63"/>
      <c r="F28" s="63"/>
      <c r="G28" s="553">
        <v>1000</v>
      </c>
      <c r="H28" s="554"/>
      <c r="I28" s="144">
        <v>583</v>
      </c>
      <c r="J28" s="144">
        <v>52</v>
      </c>
      <c r="K28" s="332">
        <v>0</v>
      </c>
      <c r="L28" s="144">
        <v>1399</v>
      </c>
    </row>
    <row r="29" spans="1:14" ht="14.25" customHeight="1" x14ac:dyDescent="0.25">
      <c r="A29" s="67">
        <v>5321</v>
      </c>
      <c r="B29" s="92" t="s">
        <v>28</v>
      </c>
      <c r="C29" s="75"/>
      <c r="D29" s="52"/>
      <c r="E29" s="63"/>
      <c r="F29" s="63"/>
      <c r="G29" s="553">
        <v>600</v>
      </c>
      <c r="H29" s="554"/>
      <c r="J29" s="144">
        <v>53</v>
      </c>
      <c r="K29" s="332">
        <v>6100</v>
      </c>
      <c r="L29" s="144">
        <v>1235</v>
      </c>
    </row>
    <row r="30" spans="1:14" ht="14.25" customHeight="1" x14ac:dyDescent="0.25">
      <c r="A30" s="67">
        <v>5321</v>
      </c>
      <c r="B30" s="92" t="s">
        <v>28</v>
      </c>
      <c r="C30" s="75"/>
      <c r="D30" s="52"/>
      <c r="E30" s="63"/>
      <c r="F30" s="63"/>
      <c r="G30" s="553">
        <v>1200</v>
      </c>
      <c r="H30" s="554"/>
      <c r="J30" s="144">
        <v>63</v>
      </c>
      <c r="K30" s="332">
        <v>0</v>
      </c>
      <c r="L30" s="144">
        <v>5466</v>
      </c>
      <c r="M30" s="492">
        <f>SUM(L28:L30)</f>
        <v>8100</v>
      </c>
    </row>
    <row r="31" spans="1:14" ht="14.25" customHeight="1" x14ac:dyDescent="0.25">
      <c r="A31" s="67">
        <v>5321</v>
      </c>
      <c r="B31" s="92" t="s">
        <v>28</v>
      </c>
      <c r="C31" s="75"/>
      <c r="D31" s="52"/>
      <c r="E31" s="63"/>
      <c r="F31" s="63"/>
      <c r="G31" s="553">
        <v>6100</v>
      </c>
      <c r="H31" s="554"/>
    </row>
    <row r="32" spans="1:14" ht="14.25" customHeight="1" x14ac:dyDescent="0.25">
      <c r="B32" s="139"/>
      <c r="C32" s="132"/>
      <c r="D32" s="133"/>
      <c r="E32" s="120"/>
      <c r="F32" s="120"/>
      <c r="G32" s="211"/>
      <c r="H32" s="212"/>
    </row>
    <row r="33" spans="1:14" ht="17.25" customHeight="1" thickBot="1" x14ac:dyDescent="0.3">
      <c r="B33" s="88" t="s">
        <v>378</v>
      </c>
      <c r="C33" s="165"/>
      <c r="D33" s="166"/>
      <c r="E33" s="161"/>
      <c r="F33" s="161"/>
      <c r="G33" s="559">
        <f>SUM(G34:H35)</f>
        <v>1000</v>
      </c>
      <c r="H33" s="559"/>
    </row>
    <row r="34" spans="1:14" s="29" customFormat="1" ht="15.75" thickTop="1" x14ac:dyDescent="0.25">
      <c r="A34" s="227">
        <v>5213</v>
      </c>
      <c r="B34" s="92" t="s">
        <v>203</v>
      </c>
      <c r="C34" s="75"/>
      <c r="D34" s="52"/>
      <c r="E34" s="63"/>
      <c r="F34" s="63"/>
      <c r="G34" s="553">
        <v>1000</v>
      </c>
      <c r="H34" s="554"/>
      <c r="I34" s="144">
        <v>350</v>
      </c>
      <c r="J34" s="144">
        <v>170</v>
      </c>
      <c r="K34" s="409" t="s">
        <v>204</v>
      </c>
      <c r="N34" s="227"/>
    </row>
    <row r="35" spans="1:14" s="29" customFormat="1" ht="15" x14ac:dyDescent="0.25">
      <c r="A35" s="227"/>
      <c r="B35" s="92"/>
      <c r="C35" s="75"/>
      <c r="D35" s="52"/>
      <c r="E35" s="63"/>
      <c r="F35" s="63"/>
      <c r="G35" s="464"/>
      <c r="H35" s="465"/>
      <c r="I35" s="144"/>
      <c r="J35" s="144"/>
      <c r="K35" s="409"/>
      <c r="N35" s="227"/>
    </row>
    <row r="36" spans="1:14" s="29" customFormat="1" ht="15" x14ac:dyDescent="0.25">
      <c r="A36" s="227"/>
      <c r="B36" s="92"/>
      <c r="C36" s="75"/>
      <c r="D36" s="52"/>
      <c r="E36" s="63"/>
      <c r="F36" s="63"/>
      <c r="G36" s="464"/>
      <c r="H36" s="465"/>
      <c r="I36" s="144"/>
      <c r="J36" s="144"/>
      <c r="K36" s="409"/>
      <c r="N36" s="227"/>
    </row>
    <row r="37" spans="1:14" x14ac:dyDescent="0.2">
      <c r="B37" s="52" t="s">
        <v>14</v>
      </c>
      <c r="C37" s="75"/>
      <c r="D37" s="586" t="s">
        <v>263</v>
      </c>
      <c r="E37" s="586"/>
      <c r="F37" s="586"/>
      <c r="G37" s="52"/>
      <c r="H37" s="52"/>
    </row>
    <row r="38" spans="1:14" ht="15" x14ac:dyDescent="0.25">
      <c r="B38" s="76" t="s">
        <v>15</v>
      </c>
      <c r="C38" s="75"/>
      <c r="D38" s="586"/>
      <c r="E38" s="586"/>
      <c r="F38" s="586"/>
      <c r="G38" s="560">
        <f>SUM(G40:H41)</f>
        <v>3500</v>
      </c>
      <c r="H38" s="561"/>
    </row>
    <row r="39" spans="1:14" ht="15" x14ac:dyDescent="0.25">
      <c r="B39" s="92"/>
      <c r="C39" s="75"/>
      <c r="D39" s="581" t="s">
        <v>264</v>
      </c>
      <c r="E39" s="581"/>
      <c r="F39" s="581"/>
      <c r="G39" s="555"/>
      <c r="H39" s="556"/>
    </row>
    <row r="40" spans="1:14" ht="15" x14ac:dyDescent="0.25">
      <c r="B40" s="92"/>
      <c r="C40" s="75"/>
      <c r="D40" s="581"/>
      <c r="E40" s="581"/>
      <c r="F40" s="581"/>
      <c r="G40" s="555">
        <v>2000</v>
      </c>
      <c r="H40" s="556"/>
    </row>
    <row r="41" spans="1:14" ht="28.5" customHeight="1" x14ac:dyDescent="0.25">
      <c r="B41" s="92"/>
      <c r="C41" s="75"/>
      <c r="D41" s="622" t="s">
        <v>265</v>
      </c>
      <c r="E41" s="622"/>
      <c r="F41" s="622"/>
      <c r="G41" s="555">
        <v>1500</v>
      </c>
      <c r="H41" s="556"/>
    </row>
    <row r="42" spans="1:14" ht="15" x14ac:dyDescent="0.25">
      <c r="B42" s="92"/>
      <c r="C42" s="75"/>
      <c r="D42" s="173"/>
      <c r="E42" s="173"/>
      <c r="F42" s="173"/>
      <c r="G42" s="171"/>
      <c r="H42" s="172"/>
    </row>
    <row r="43" spans="1:14" ht="17.25" customHeight="1" thickBot="1" x14ac:dyDescent="0.3">
      <c r="B43" s="88" t="s">
        <v>212</v>
      </c>
      <c r="C43" s="165"/>
      <c r="D43" s="166"/>
      <c r="E43" s="161"/>
      <c r="F43" s="161"/>
      <c r="G43" s="559">
        <f>SUM(G44:H45)</f>
        <v>3500</v>
      </c>
      <c r="H43" s="559"/>
    </row>
    <row r="44" spans="1:14" ht="15.75" thickTop="1" x14ac:dyDescent="0.25">
      <c r="A44" s="67">
        <v>5222</v>
      </c>
      <c r="B44" s="92" t="s">
        <v>11</v>
      </c>
      <c r="C44" s="132"/>
      <c r="D44" s="133"/>
      <c r="E44" s="120"/>
      <c r="F44" s="120"/>
      <c r="G44" s="553">
        <v>2000</v>
      </c>
      <c r="H44" s="554"/>
      <c r="I44" s="144">
        <v>2000</v>
      </c>
      <c r="J44" s="144">
        <v>2409</v>
      </c>
    </row>
    <row r="45" spans="1:14" ht="15" x14ac:dyDescent="0.25">
      <c r="A45" s="67">
        <v>5222</v>
      </c>
      <c r="B45" s="92" t="s">
        <v>11</v>
      </c>
      <c r="C45" s="132"/>
      <c r="D45" s="133"/>
      <c r="E45" s="120"/>
      <c r="F45" s="120"/>
      <c r="G45" s="553">
        <v>1500</v>
      </c>
      <c r="H45" s="554"/>
      <c r="I45" s="144">
        <v>1500</v>
      </c>
      <c r="J45" s="144">
        <v>1500</v>
      </c>
    </row>
    <row r="46" spans="1:14" x14ac:dyDescent="0.2">
      <c r="B46" s="132"/>
      <c r="C46" s="132"/>
      <c r="D46" s="133"/>
      <c r="E46" s="120"/>
      <c r="F46" s="120"/>
      <c r="G46" s="63"/>
      <c r="H46" s="52"/>
    </row>
    <row r="47" spans="1:14" ht="15" x14ac:dyDescent="0.25">
      <c r="B47" s="52" t="s">
        <v>14</v>
      </c>
      <c r="C47" s="132"/>
      <c r="D47" s="87" t="s">
        <v>266</v>
      </c>
      <c r="E47" s="63"/>
      <c r="F47" s="63"/>
      <c r="G47" s="560">
        <f>SUM(G48:H52)</f>
        <v>10690</v>
      </c>
      <c r="H47" s="561"/>
    </row>
    <row r="48" spans="1:14" ht="15" customHeight="1" x14ac:dyDescent="0.25">
      <c r="B48" s="76" t="s">
        <v>15</v>
      </c>
      <c r="C48" s="132"/>
      <c r="D48" s="581" t="s">
        <v>267</v>
      </c>
      <c r="E48" s="581"/>
      <c r="F48" s="581"/>
      <c r="G48" s="555"/>
      <c r="H48" s="556"/>
    </row>
    <row r="49" spans="1:11" ht="15" x14ac:dyDescent="0.25">
      <c r="B49" s="134"/>
      <c r="C49" s="132"/>
      <c r="D49" s="581"/>
      <c r="E49" s="581"/>
      <c r="F49" s="581"/>
      <c r="G49" s="555">
        <v>6690</v>
      </c>
      <c r="H49" s="556"/>
    </row>
    <row r="50" spans="1:11" ht="15" x14ac:dyDescent="0.25">
      <c r="B50" s="134"/>
      <c r="C50" s="132"/>
      <c r="D50" s="581"/>
      <c r="E50" s="581"/>
      <c r="F50" s="581"/>
      <c r="G50" s="221"/>
      <c r="H50" s="222"/>
    </row>
    <row r="51" spans="1:11" ht="30" customHeight="1" x14ac:dyDescent="0.25">
      <c r="B51" s="141"/>
      <c r="C51" s="142"/>
      <c r="D51" s="604" t="s">
        <v>268</v>
      </c>
      <c r="E51" s="604"/>
      <c r="F51" s="604"/>
      <c r="G51" s="555">
        <v>4000</v>
      </c>
      <c r="H51" s="556"/>
    </row>
    <row r="52" spans="1:11" ht="15" x14ac:dyDescent="0.25">
      <c r="B52" s="141"/>
      <c r="C52" s="142"/>
      <c r="D52" s="142"/>
      <c r="E52" s="142"/>
      <c r="F52" s="142"/>
      <c r="G52" s="95"/>
      <c r="H52" s="95"/>
    </row>
    <row r="53" spans="1:11" ht="31.5" customHeight="1" thickBot="1" x14ac:dyDescent="0.3">
      <c r="B53" s="557" t="s">
        <v>211</v>
      </c>
      <c r="C53" s="557"/>
      <c r="D53" s="557"/>
      <c r="E53" s="557"/>
      <c r="F53" s="557"/>
      <c r="G53" s="559">
        <f>SUM(G54:H54)</f>
        <v>6690</v>
      </c>
      <c r="H53" s="559"/>
      <c r="I53" s="144">
        <v>6000</v>
      </c>
      <c r="J53" s="144">
        <v>5410</v>
      </c>
    </row>
    <row r="54" spans="1:11" ht="15.75" customHeight="1" thickTop="1" x14ac:dyDescent="0.25">
      <c r="A54" s="67">
        <v>5321</v>
      </c>
      <c r="B54" s="92" t="s">
        <v>28</v>
      </c>
      <c r="C54" s="75"/>
      <c r="D54" s="52"/>
      <c r="E54" s="63"/>
      <c r="F54" s="63"/>
      <c r="G54" s="553">
        <v>6690</v>
      </c>
      <c r="H54" s="554"/>
      <c r="J54" s="144">
        <v>1991</v>
      </c>
      <c r="K54" s="332">
        <v>63</v>
      </c>
    </row>
    <row r="55" spans="1:11" ht="15.75" customHeight="1" x14ac:dyDescent="0.25">
      <c r="B55" s="92"/>
      <c r="C55" s="75"/>
      <c r="D55" s="52"/>
      <c r="E55" s="63"/>
      <c r="F55" s="63"/>
      <c r="G55" s="169"/>
      <c r="H55" s="170"/>
    </row>
    <row r="56" spans="1:11" ht="21" customHeight="1" thickBot="1" x14ac:dyDescent="0.3">
      <c r="B56" s="557" t="s">
        <v>48</v>
      </c>
      <c r="C56" s="557"/>
      <c r="D56" s="557"/>
      <c r="E56" s="557"/>
      <c r="F56" s="557"/>
      <c r="G56" s="559">
        <f>SUM(G57:H57)</f>
        <v>4000</v>
      </c>
      <c r="H56" s="559"/>
      <c r="I56" s="144">
        <v>3400</v>
      </c>
      <c r="J56" s="144">
        <v>2870</v>
      </c>
    </row>
    <row r="57" spans="1:11" ht="15.75" customHeight="1" thickTop="1" x14ac:dyDescent="0.25">
      <c r="A57" s="67">
        <v>6341</v>
      </c>
      <c r="B57" s="92" t="s">
        <v>23</v>
      </c>
      <c r="C57" s="75"/>
      <c r="D57" s="52"/>
      <c r="E57" s="63"/>
      <c r="F57" s="63"/>
      <c r="G57" s="553">
        <v>4000</v>
      </c>
      <c r="H57" s="554"/>
    </row>
    <row r="58" spans="1:11" ht="15.75" customHeight="1" x14ac:dyDescent="0.25">
      <c r="B58" s="139"/>
      <c r="C58" s="132"/>
      <c r="D58" s="133"/>
      <c r="E58" s="120"/>
      <c r="F58" s="120"/>
      <c r="G58" s="174"/>
      <c r="H58" s="175"/>
    </row>
    <row r="59" spans="1:11" ht="15.75" customHeight="1" x14ac:dyDescent="0.25">
      <c r="B59" s="139"/>
      <c r="C59" s="132"/>
      <c r="D59" s="133"/>
      <c r="E59" s="120"/>
      <c r="F59" s="120"/>
      <c r="G59" s="391"/>
      <c r="H59" s="392"/>
    </row>
    <row r="60" spans="1:11" ht="15.75" customHeight="1" x14ac:dyDescent="0.25">
      <c r="B60" s="139"/>
      <c r="C60" s="132"/>
      <c r="D60" s="133"/>
      <c r="E60" s="120"/>
      <c r="F60" s="120"/>
      <c r="G60" s="391"/>
      <c r="H60" s="392"/>
    </row>
    <row r="63" spans="1:11" x14ac:dyDescent="0.2">
      <c r="D63" s="322" t="s">
        <v>131</v>
      </c>
      <c r="E63" s="323">
        <f>SUM(E8:E9,E11:E14)</f>
        <v>17600</v>
      </c>
      <c r="F63" s="323">
        <f t="shared" ref="F63:G63" si="0">SUM(F8:F9,F11:F14)</f>
        <v>13953</v>
      </c>
      <c r="G63" s="323">
        <f t="shared" si="0"/>
        <v>20090</v>
      </c>
    </row>
    <row r="64" spans="1:11" x14ac:dyDescent="0.2">
      <c r="D64" s="322" t="s">
        <v>132</v>
      </c>
      <c r="E64" s="323">
        <f>SUM(E10,E15:E16)</f>
        <v>3400</v>
      </c>
      <c r="F64" s="323">
        <f t="shared" ref="F64:G64" si="1">SUM(F10,F15:F16)</f>
        <v>10327</v>
      </c>
      <c r="G64" s="323">
        <f t="shared" si="1"/>
        <v>4000</v>
      </c>
    </row>
    <row r="65" spans="4:7" ht="15" x14ac:dyDescent="0.25">
      <c r="D65" s="324" t="s">
        <v>77</v>
      </c>
      <c r="E65" s="325">
        <f>SUM(E63:E64)</f>
        <v>21000</v>
      </c>
      <c r="F65" s="325">
        <f>SUM(F63:F64)</f>
        <v>24280</v>
      </c>
      <c r="G65" s="325">
        <f>SUM(G63:G64)</f>
        <v>24090</v>
      </c>
    </row>
  </sheetData>
  <mergeCells count="40">
    <mergeCell ref="G1:H1"/>
    <mergeCell ref="G20:H20"/>
    <mergeCell ref="G22:H22"/>
    <mergeCell ref="D51:F51"/>
    <mergeCell ref="G51:H51"/>
    <mergeCell ref="D48:F50"/>
    <mergeCell ref="B17:D17"/>
    <mergeCell ref="D24:F24"/>
    <mergeCell ref="G23:H23"/>
    <mergeCell ref="G24:H24"/>
    <mergeCell ref="G47:H47"/>
    <mergeCell ref="G48:H48"/>
    <mergeCell ref="G49:H49"/>
    <mergeCell ref="D23:F23"/>
    <mergeCell ref="G21:H21"/>
    <mergeCell ref="D37:F38"/>
    <mergeCell ref="G57:H57"/>
    <mergeCell ref="D39:F40"/>
    <mergeCell ref="G39:H39"/>
    <mergeCell ref="G40:H40"/>
    <mergeCell ref="G54:H54"/>
    <mergeCell ref="B56:F56"/>
    <mergeCell ref="G45:H45"/>
    <mergeCell ref="G41:H41"/>
    <mergeCell ref="G38:H38"/>
    <mergeCell ref="D41:F41"/>
    <mergeCell ref="G56:H56"/>
    <mergeCell ref="G25:H25"/>
    <mergeCell ref="G34:H34"/>
    <mergeCell ref="B53:F53"/>
    <mergeCell ref="G53:H53"/>
    <mergeCell ref="B27:F27"/>
    <mergeCell ref="G27:H27"/>
    <mergeCell ref="G28:H28"/>
    <mergeCell ref="G29:H29"/>
    <mergeCell ref="G31:H31"/>
    <mergeCell ref="G30:H30"/>
    <mergeCell ref="G43:H43"/>
    <mergeCell ref="G44:H44"/>
    <mergeCell ref="G33:H33"/>
  </mergeCells>
  <pageMargins left="0.70866141732283472" right="0.70866141732283472" top="0.78740157480314965" bottom="0.78740157480314965" header="0.31496062992125984" footer="0.31496062992125984"/>
  <pageSetup paperSize="9" scale="70" firstPageNumber="84" orientation="portrait" useFirstPageNumber="1" r:id="rId1"/>
  <headerFooter>
    <oddFooter>&amp;L&amp;"-,Kurzíva"Zastupitelstvo Olomouckého kraje 11.12.2023
2.1. - Rozpočet Olomouckého kraje na rok 2024 - návrh rozpočtu
Příloha č. 3b): dotační tituly&amp;R&amp;"-,Kurzíva"Strana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11</vt:i4>
      </vt:variant>
    </vt:vector>
  </HeadingPairs>
  <TitlesOfParts>
    <vt:vector size="22" baseType="lpstr">
      <vt:lpstr>rekapitulace</vt:lpstr>
      <vt:lpstr>08</vt:lpstr>
      <vt:lpstr>09</vt:lpstr>
      <vt:lpstr>10</vt:lpstr>
      <vt:lpstr>11</vt:lpstr>
      <vt:lpstr>12</vt:lpstr>
      <vt:lpstr>13</vt:lpstr>
      <vt:lpstr>14</vt:lpstr>
      <vt:lpstr>18</vt:lpstr>
      <vt:lpstr>07 - ID</vt:lpstr>
      <vt:lpstr>IŽ</vt:lpstr>
      <vt:lpstr>rekapitulace!Názvy_tisku</vt:lpstr>
      <vt:lpstr>'07 - ID'!Oblast_tisku</vt:lpstr>
      <vt:lpstr>'08'!Oblast_tisku</vt:lpstr>
      <vt:lpstr>'09'!Oblast_tisku</vt:lpstr>
      <vt:lpstr>'10'!Oblast_tisku</vt:lpstr>
      <vt:lpstr>'11'!Oblast_tisku</vt:lpstr>
      <vt:lpstr>'12'!Oblast_tisku</vt:lpstr>
      <vt:lpstr>'13'!Oblast_tisku</vt:lpstr>
      <vt:lpstr>'14'!Oblast_tisku</vt:lpstr>
      <vt:lpstr>'18'!Oblast_tisku</vt:lpstr>
      <vt:lpstr>rekapitulace!Oblast_tisku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2023-11-23T05:52:09Z</cp:lastPrinted>
  <dcterms:created xsi:type="dcterms:W3CDTF">2016-08-05T10:30:27Z</dcterms:created>
  <dcterms:modified xsi:type="dcterms:W3CDTF">2023-11-23T05:52:20Z</dcterms:modified>
</cp:coreProperties>
</file>