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24\ZOK 11.12.2023\"/>
    </mc:Choice>
  </mc:AlternateContent>
  <bookViews>
    <workbookView xWindow="120" yWindow="2310" windowWidth="19320" windowHeight="9915" firstSheet="2" activeTab="20"/>
  </bookViews>
  <sheets>
    <sheet name="Položky s mimořádným nárůstem" sheetId="41" state="hidden" r:id="rId1"/>
    <sheet name="Výčíslení úspory" sheetId="42" state="hidden" r:id="rId2"/>
    <sheet name="celkem" sheetId="20" r:id="rId3"/>
    <sheet name="01" sheetId="35" r:id="rId4"/>
    <sheet name="02" sheetId="40" r:id="rId5"/>
    <sheet name="03" sheetId="3" r:id="rId6"/>
    <sheet name="04" sheetId="5" r:id="rId7"/>
    <sheet name="06" sheetId="39" r:id="rId8"/>
    <sheet name="07" sheetId="36" r:id="rId9"/>
    <sheet name="08" sheetId="24" r:id="rId10"/>
    <sheet name="09" sheetId="25" r:id="rId11"/>
    <sheet name="10" sheetId="26" r:id="rId12"/>
    <sheet name="11" sheetId="27" r:id="rId13"/>
    <sheet name="12" sheetId="28" r:id="rId14"/>
    <sheet name="13" sheetId="38" r:id="rId15"/>
    <sheet name="14" sheetId="30" r:id="rId16"/>
    <sheet name="17" sheetId="8" r:id="rId17"/>
    <sheet name="18" sheetId="21" r:id="rId18"/>
    <sheet name="19" sheetId="31" state="hidden" r:id="rId19"/>
    <sheet name="20" sheetId="32" r:id="rId20"/>
    <sheet name="98" sheetId="43" r:id="rId21"/>
  </sheets>
  <definedNames>
    <definedName name="_xlnm.Print_Area" localSheetId="3">'01'!$B$1:$H$178</definedName>
    <definedName name="_xlnm.Print_Area" localSheetId="4">'02'!$B$1:$H$77</definedName>
    <definedName name="_xlnm.Print_Area" localSheetId="5">'03'!$B$1:$H$172</definedName>
    <definedName name="_xlnm.Print_Area" localSheetId="6">'04'!$B$1:$H$92</definedName>
    <definedName name="_xlnm.Print_Area" localSheetId="7">'06'!$B$1:$H$61</definedName>
    <definedName name="_xlnm.Print_Area" localSheetId="8">'07'!$B$1:$H$51</definedName>
    <definedName name="_xlnm.Print_Area" localSheetId="9">'08'!$B$1:$H$255</definedName>
    <definedName name="_xlnm.Print_Area" localSheetId="10">'09'!$B$1:$H$153</definedName>
    <definedName name="_xlnm.Print_Area" localSheetId="11">'10'!$B$1:$H$141</definedName>
    <definedName name="_xlnm.Print_Area" localSheetId="12">'11'!$B$1:$H$225</definedName>
    <definedName name="_xlnm.Print_Area" localSheetId="13">'12'!$B$1:$H$41</definedName>
    <definedName name="_xlnm.Print_Area" localSheetId="14">'13'!$B$1:$H$70</definedName>
    <definedName name="_xlnm.Print_Area" localSheetId="15">'14'!$B$1:$H$80</definedName>
    <definedName name="_xlnm.Print_Area" localSheetId="16">'17'!$B$1:$H$37</definedName>
    <definedName name="_xlnm.Print_Area" localSheetId="17">'18'!$B$1:$H$387</definedName>
    <definedName name="_xlnm.Print_Area" localSheetId="18">'19'!$B$1:$H$43</definedName>
    <definedName name="_xlnm.Print_Area" localSheetId="19">'20'!$B$1:$H$33</definedName>
    <definedName name="_xlnm.Print_Area" localSheetId="20">'98'!$B$1:$H$23</definedName>
    <definedName name="_xlnm.Print_Area" localSheetId="2">celkem!$A$1:$I$78</definedName>
    <definedName name="_xlnm.Print_Area" localSheetId="0">'Položky s mimořádným nárůstem'!$A$1:$K$79</definedName>
    <definedName name="_xlnm.Print_Area" localSheetId="1">'Výčíslení úspory'!$A$1:$K$71</definedName>
  </definedNames>
  <calcPr calcId="162913"/>
</workbook>
</file>

<file path=xl/calcChain.xml><?xml version="1.0" encoding="utf-8"?>
<calcChain xmlns="http://schemas.openxmlformats.org/spreadsheetml/2006/main">
  <c r="G24" i="5" l="1"/>
  <c r="G25" i="36"/>
  <c r="G125" i="25" l="1"/>
  <c r="H24" i="20" l="1"/>
  <c r="H24" i="21"/>
  <c r="G64" i="24" l="1"/>
  <c r="G26" i="24"/>
  <c r="F94" i="5" l="1"/>
  <c r="G17" i="3"/>
  <c r="G39" i="40" l="1"/>
  <c r="G17" i="40" l="1"/>
  <c r="G8" i="40" s="1"/>
  <c r="G13" i="40" s="1"/>
  <c r="G135" i="3" l="1"/>
  <c r="F9" i="36" l="1"/>
  <c r="I16" i="36"/>
  <c r="J48" i="36" l="1"/>
  <c r="I48" i="36"/>
  <c r="J42" i="36"/>
  <c r="I42" i="36"/>
  <c r="I17" i="36"/>
  <c r="F390" i="21"/>
  <c r="E390" i="21"/>
  <c r="J31" i="21"/>
  <c r="I31" i="21"/>
  <c r="J27" i="21"/>
  <c r="I27" i="21"/>
  <c r="J203" i="21"/>
  <c r="I22" i="21"/>
  <c r="J12" i="21"/>
  <c r="J9" i="21"/>
  <c r="I9" i="21"/>
  <c r="E34" i="21" l="1"/>
  <c r="E32" i="21"/>
  <c r="H28" i="21"/>
  <c r="F31" i="21"/>
  <c r="E31" i="21"/>
  <c r="J303" i="21" l="1"/>
  <c r="I303" i="21"/>
  <c r="J281" i="21"/>
  <c r="I281" i="21"/>
  <c r="F25" i="21"/>
  <c r="E25" i="21"/>
  <c r="F22" i="21"/>
  <c r="I203" i="21"/>
  <c r="J176" i="21"/>
  <c r="F18" i="21" s="1"/>
  <c r="I176" i="21"/>
  <c r="E18" i="21" s="1"/>
  <c r="J123" i="21"/>
  <c r="I123" i="21"/>
  <c r="F12" i="21"/>
  <c r="E12" i="21"/>
  <c r="J99" i="21"/>
  <c r="F11" i="21" s="1"/>
  <c r="I99" i="21"/>
  <c r="E11" i="21" s="1"/>
  <c r="J37" i="21"/>
  <c r="I37" i="21"/>
  <c r="G212" i="24"/>
  <c r="G202" i="24"/>
  <c r="G179" i="24"/>
  <c r="G120" i="24"/>
  <c r="J22" i="21" l="1"/>
  <c r="F34" i="21"/>
  <c r="J97" i="25"/>
  <c r="I97" i="25"/>
  <c r="J63" i="25"/>
  <c r="I63" i="25"/>
  <c r="E16" i="27"/>
  <c r="F16" i="27"/>
  <c r="F15" i="27"/>
  <c r="J20" i="27"/>
  <c r="J79" i="27"/>
  <c r="J110" i="27"/>
  <c r="J204" i="27"/>
  <c r="I204" i="27"/>
  <c r="J200" i="27"/>
  <c r="I200" i="27"/>
  <c r="I110" i="27"/>
  <c r="I79" i="27"/>
  <c r="I20" i="27"/>
  <c r="I56" i="20"/>
  <c r="I55" i="20"/>
  <c r="F10" i="28"/>
  <c r="F10" i="38"/>
  <c r="E10" i="38"/>
  <c r="J57" i="38"/>
  <c r="J26" i="38"/>
  <c r="I26" i="38"/>
  <c r="F15" i="30"/>
  <c r="F11" i="30"/>
  <c r="G20" i="8"/>
  <c r="G34" i="8"/>
  <c r="I20" i="8"/>
  <c r="J20" i="8"/>
  <c r="F11" i="8"/>
  <c r="F55" i="20"/>
  <c r="F56" i="20"/>
  <c r="F10" i="43"/>
  <c r="F9" i="43"/>
  <c r="G31" i="3"/>
  <c r="G38" i="3"/>
  <c r="G45" i="3"/>
  <c r="G53" i="3"/>
  <c r="G76" i="3"/>
  <c r="G84" i="3"/>
  <c r="G88" i="3"/>
  <c r="G99" i="3"/>
  <c r="G104" i="3"/>
  <c r="G109" i="3"/>
  <c r="E10" i="3"/>
  <c r="I17" i="3"/>
  <c r="J17" i="39"/>
  <c r="I17" i="39"/>
  <c r="J65" i="5"/>
  <c r="I17" i="40"/>
  <c r="F13" i="40"/>
  <c r="G55" i="35" l="1"/>
  <c r="F14" i="35"/>
  <c r="E14" i="35"/>
  <c r="J55" i="35"/>
  <c r="I55" i="35"/>
  <c r="J25" i="35"/>
  <c r="I25" i="35"/>
  <c r="G36" i="38"/>
  <c r="G21" i="38"/>
  <c r="G56" i="21" l="1"/>
  <c r="G37" i="21" s="1"/>
  <c r="G346" i="21"/>
  <c r="G308" i="21"/>
  <c r="G281" i="21"/>
  <c r="G203" i="21"/>
  <c r="G176" i="21"/>
  <c r="G18" i="21" s="1"/>
  <c r="G141" i="21"/>
  <c r="G140" i="21" s="1"/>
  <c r="G123" i="21"/>
  <c r="G99" i="21"/>
  <c r="G79" i="21"/>
  <c r="G303" i="21" l="1"/>
  <c r="G16" i="21"/>
  <c r="G376" i="21"/>
  <c r="G31" i="21" s="1"/>
  <c r="G135" i="21" l="1"/>
  <c r="G15" i="21" s="1"/>
  <c r="J140" i="21"/>
  <c r="I140" i="21"/>
  <c r="G170" i="21"/>
  <c r="G17" i="21" s="1"/>
  <c r="G112" i="21" l="1"/>
  <c r="G12" i="21" s="1"/>
  <c r="G11" i="21"/>
  <c r="G65" i="24" l="1"/>
  <c r="G154" i="24"/>
  <c r="G135" i="24"/>
  <c r="G78" i="24"/>
  <c r="G39" i="24"/>
  <c r="G103" i="24"/>
  <c r="G134" i="24" l="1"/>
  <c r="E11" i="24"/>
  <c r="G70" i="26" l="1"/>
  <c r="G126" i="26"/>
  <c r="G17" i="39"/>
  <c r="G70" i="40"/>
  <c r="G11" i="40" s="1"/>
  <c r="G171" i="35" l="1"/>
  <c r="G14" i="35" s="1"/>
  <c r="G167" i="35"/>
  <c r="G13" i="35" s="1"/>
  <c r="G163" i="35"/>
  <c r="F8" i="35" l="1"/>
  <c r="E8" i="35"/>
  <c r="G19" i="35"/>
  <c r="G8" i="35" s="1"/>
  <c r="J125" i="25" l="1"/>
  <c r="I125" i="25"/>
  <c r="G17" i="25"/>
  <c r="G97" i="25"/>
  <c r="G54" i="25"/>
  <c r="G18" i="30" l="1"/>
  <c r="G15" i="30"/>
  <c r="G64" i="30"/>
  <c r="G40" i="30"/>
  <c r="E11" i="30"/>
  <c r="E10" i="43"/>
  <c r="G66" i="5" l="1"/>
  <c r="G14" i="32" l="1"/>
  <c r="I34" i="8" l="1"/>
  <c r="E11" i="8" s="1"/>
  <c r="G11" i="8"/>
  <c r="I223" i="27" l="1"/>
  <c r="G223" i="27"/>
  <c r="G15" i="27" s="1"/>
  <c r="G130" i="27"/>
  <c r="G80" i="27"/>
  <c r="G21" i="27"/>
  <c r="E13" i="27" l="1"/>
  <c r="G17" i="36" l="1"/>
  <c r="G16" i="36" s="1"/>
  <c r="G22" i="26" l="1"/>
  <c r="G101" i="26"/>
  <c r="G90" i="26" s="1"/>
  <c r="G89" i="26" s="1"/>
  <c r="E55" i="20" l="1"/>
  <c r="D55" i="20"/>
  <c r="H57" i="20"/>
  <c r="G57" i="20"/>
  <c r="F57" i="20"/>
  <c r="G52" i="26"/>
  <c r="G47" i="26" s="1"/>
  <c r="G21" i="43" l="1"/>
  <c r="G10" i="43" s="1"/>
  <c r="H10" i="43" s="1"/>
  <c r="G17" i="43"/>
  <c r="G9" i="43" l="1"/>
  <c r="E9" i="43"/>
  <c r="F13" i="43"/>
  <c r="F25" i="43" s="1"/>
  <c r="H8" i="43"/>
  <c r="H9" i="43" l="1"/>
  <c r="F27" i="43"/>
  <c r="G56" i="20"/>
  <c r="G55" i="20" s="1"/>
  <c r="G13" i="43"/>
  <c r="H13" i="43" s="1"/>
  <c r="E13" i="43"/>
  <c r="E25" i="43" s="1"/>
  <c r="E27" i="43" s="1"/>
  <c r="G25" i="43" l="1"/>
  <c r="G27" i="43" l="1"/>
  <c r="H56" i="20"/>
  <c r="H55" i="20" s="1"/>
  <c r="G18" i="38" l="1"/>
  <c r="G277" i="21" l="1"/>
  <c r="G25" i="21" s="1"/>
  <c r="H25" i="21" s="1"/>
  <c r="G48" i="36" l="1"/>
  <c r="G11" i="30" l="1"/>
  <c r="G31" i="30"/>
  <c r="F32" i="21" l="1"/>
  <c r="F9" i="21"/>
  <c r="F16" i="30" l="1"/>
  <c r="J39" i="30"/>
  <c r="I39" i="30"/>
  <c r="F12" i="38"/>
  <c r="F12" i="28"/>
  <c r="F9" i="28"/>
  <c r="F13" i="27"/>
  <c r="J126" i="26"/>
  <c r="J28" i="26"/>
  <c r="F15" i="25"/>
  <c r="J134" i="24"/>
  <c r="F11" i="24"/>
  <c r="I16" i="5"/>
  <c r="F12" i="40"/>
  <c r="F10" i="40"/>
  <c r="J39" i="40"/>
  <c r="F9" i="40" s="1"/>
  <c r="J17" i="40"/>
  <c r="F8" i="40" s="1"/>
  <c r="G382" i="21" l="1"/>
  <c r="G32" i="21" s="1"/>
  <c r="E9" i="21" l="1"/>
  <c r="E16" i="30" l="1"/>
  <c r="G10" i="38" l="1"/>
  <c r="E12" i="38"/>
  <c r="E12" i="28"/>
  <c r="E9" i="28"/>
  <c r="G200" i="27"/>
  <c r="G13" i="27" s="1"/>
  <c r="G121" i="27"/>
  <c r="G63" i="25" l="1"/>
  <c r="E15" i="25" l="1"/>
  <c r="G11" i="24"/>
  <c r="G28" i="24"/>
  <c r="G27" i="24" s="1"/>
  <c r="E9" i="3" l="1"/>
  <c r="G34" i="5"/>
  <c r="G29" i="5"/>
  <c r="E10" i="5" l="1"/>
  <c r="E9" i="5"/>
  <c r="I39" i="40"/>
  <c r="E9" i="40" s="1"/>
  <c r="G49" i="40"/>
  <c r="E12" i="40"/>
  <c r="E10" i="40"/>
  <c r="E8" i="40"/>
  <c r="E13" i="40" l="1"/>
  <c r="E80" i="40" s="1"/>
  <c r="J155" i="35"/>
  <c r="I155" i="35"/>
  <c r="G73" i="3" l="1"/>
  <c r="G26" i="3"/>
  <c r="G18" i="32" l="1"/>
  <c r="G30" i="32"/>
  <c r="G56" i="26" l="1"/>
  <c r="G55" i="26" s="1"/>
  <c r="G30" i="26"/>
  <c r="G29" i="26" s="1"/>
  <c r="G28" i="26" s="1"/>
  <c r="K52" i="42" l="1"/>
  <c r="K63" i="42"/>
  <c r="K57" i="42"/>
  <c r="K56" i="42"/>
  <c r="K54" i="42"/>
  <c r="K53" i="42"/>
  <c r="K51" i="42"/>
  <c r="K50" i="42"/>
  <c r="K15" i="42"/>
  <c r="K12" i="42"/>
  <c r="K9" i="42"/>
  <c r="J55" i="42" l="1"/>
  <c r="K55" i="42" s="1"/>
  <c r="J49" i="42"/>
  <c r="K49" i="42" s="1"/>
  <c r="J46" i="42"/>
  <c r="K46" i="42" s="1"/>
  <c r="J43" i="42"/>
  <c r="K43" i="42" s="1"/>
  <c r="J40" i="42"/>
  <c r="K40" i="42" s="1"/>
  <c r="J37" i="42"/>
  <c r="K37" i="42" s="1"/>
  <c r="J34" i="42"/>
  <c r="K34" i="42" s="1"/>
  <c r="J31" i="42"/>
  <c r="K31" i="42" s="1"/>
  <c r="J28" i="42"/>
  <c r="K28" i="42" s="1"/>
  <c r="J25" i="42"/>
  <c r="K25" i="42" s="1"/>
  <c r="J22" i="42"/>
  <c r="K22" i="42" s="1"/>
  <c r="J19" i="42"/>
  <c r="K19" i="42" s="1"/>
  <c r="J16" i="42"/>
  <c r="K16" i="42" s="1"/>
  <c r="J13" i="42"/>
  <c r="K13" i="42" s="1"/>
  <c r="J10" i="42"/>
  <c r="K10" i="42" s="1"/>
  <c r="J7" i="42"/>
  <c r="K7" i="42" s="1"/>
  <c r="J57" i="42"/>
  <c r="J56" i="42"/>
  <c r="J54" i="42"/>
  <c r="J53" i="42"/>
  <c r="J52" i="42"/>
  <c r="J51" i="42"/>
  <c r="J50" i="42"/>
  <c r="J48" i="42"/>
  <c r="J47" i="42"/>
  <c r="J45" i="42"/>
  <c r="J44" i="42"/>
  <c r="J42" i="42"/>
  <c r="J41" i="42"/>
  <c r="J39" i="42"/>
  <c r="J38" i="42"/>
  <c r="J36" i="42"/>
  <c r="J35" i="42"/>
  <c r="J33" i="42"/>
  <c r="J32" i="42"/>
  <c r="J30" i="42"/>
  <c r="J29" i="42"/>
  <c r="J27" i="42"/>
  <c r="J26" i="42"/>
  <c r="J24" i="42"/>
  <c r="J23" i="42"/>
  <c r="J21" i="42"/>
  <c r="J20" i="42"/>
  <c r="J18" i="42"/>
  <c r="J17" i="42"/>
  <c r="J15" i="42"/>
  <c r="J14" i="42"/>
  <c r="J12" i="42"/>
  <c r="J11" i="42"/>
  <c r="J9" i="42"/>
  <c r="J8" i="42"/>
  <c r="H57" i="42"/>
  <c r="G57" i="42"/>
  <c r="F57" i="42"/>
  <c r="E55" i="42"/>
  <c r="D55" i="42"/>
  <c r="D58" i="42" s="1"/>
  <c r="H54" i="42"/>
  <c r="G54" i="42"/>
  <c r="F54" i="42"/>
  <c r="H53" i="42"/>
  <c r="G53" i="42"/>
  <c r="F53" i="42"/>
  <c r="H52" i="42"/>
  <c r="I52" i="42" s="1"/>
  <c r="G52" i="42"/>
  <c r="H48" i="42"/>
  <c r="G48" i="42"/>
  <c r="F48" i="42"/>
  <c r="H45" i="42"/>
  <c r="G45" i="42"/>
  <c r="F45" i="42"/>
  <c r="F42" i="42"/>
  <c r="H39" i="42"/>
  <c r="G39" i="42"/>
  <c r="F39" i="42"/>
  <c r="H36" i="42"/>
  <c r="G36" i="42"/>
  <c r="F36" i="42"/>
  <c r="H33" i="42"/>
  <c r="K33" i="42" s="1"/>
  <c r="G33" i="42"/>
  <c r="F33" i="42"/>
  <c r="E31" i="42"/>
  <c r="H30" i="42"/>
  <c r="G30" i="42"/>
  <c r="F30" i="42"/>
  <c r="H27" i="42"/>
  <c r="G27" i="42"/>
  <c r="F27" i="42"/>
  <c r="H24" i="42"/>
  <c r="G24" i="42"/>
  <c r="F24" i="42"/>
  <c r="H21" i="42"/>
  <c r="G21" i="42"/>
  <c r="F21" i="42"/>
  <c r="E16" i="42"/>
  <c r="H15" i="42"/>
  <c r="G15" i="42"/>
  <c r="F15" i="42"/>
  <c r="H12" i="42"/>
  <c r="G12" i="42"/>
  <c r="F12" i="42"/>
  <c r="E10" i="42"/>
  <c r="H9" i="42"/>
  <c r="G9" i="42"/>
  <c r="F9" i="42"/>
  <c r="K27" i="42" l="1"/>
  <c r="E58" i="42"/>
  <c r="K21" i="42"/>
  <c r="K45" i="42"/>
  <c r="K39" i="42"/>
  <c r="K24" i="42"/>
  <c r="K30" i="42"/>
  <c r="K36" i="42"/>
  <c r="K48" i="42"/>
  <c r="K58" i="42"/>
  <c r="K62" i="42" s="1"/>
  <c r="K64" i="42" s="1"/>
  <c r="J58" i="42"/>
  <c r="I53" i="42"/>
  <c r="H58" i="42"/>
  <c r="I66" i="41"/>
  <c r="J79" i="41" l="1"/>
  <c r="J4" i="41" l="1"/>
  <c r="J16" i="41" l="1"/>
  <c r="J62" i="41" l="1"/>
  <c r="J59" i="41"/>
  <c r="J56" i="41"/>
  <c r="J52" i="41"/>
  <c r="J47" i="41"/>
  <c r="J36" i="41"/>
  <c r="J25" i="41"/>
  <c r="J12" i="41"/>
  <c r="J8" i="41"/>
  <c r="I65" i="41" s="1"/>
  <c r="G10" i="42" l="1"/>
  <c r="F10" i="42"/>
  <c r="I10" i="42" s="1"/>
  <c r="G94" i="21" l="1"/>
  <c r="G9" i="21" s="1"/>
  <c r="H9" i="21" s="1"/>
  <c r="G74" i="40" l="1"/>
  <c r="G26" i="28"/>
  <c r="G18" i="28"/>
  <c r="G9" i="28"/>
  <c r="G107" i="25" l="1"/>
  <c r="G15" i="25" s="1"/>
  <c r="H15" i="25" s="1"/>
  <c r="G79" i="25" l="1"/>
  <c r="G12" i="40" l="1"/>
  <c r="H12" i="40" s="1"/>
  <c r="G24" i="20" l="1"/>
  <c r="F24" i="20"/>
  <c r="F11" i="36"/>
  <c r="E11" i="36"/>
  <c r="F10" i="36"/>
  <c r="E10" i="36"/>
  <c r="E9" i="36"/>
  <c r="J17" i="36"/>
  <c r="J16" i="36" s="1"/>
  <c r="F45" i="31" l="1"/>
  <c r="G45" i="31"/>
  <c r="E45" i="31"/>
  <c r="E47" i="31" s="1"/>
  <c r="G47" i="31"/>
  <c r="F47" i="31"/>
  <c r="F10" i="31"/>
  <c r="G10" i="31"/>
  <c r="E10" i="31"/>
  <c r="H30" i="20"/>
  <c r="G30" i="20"/>
  <c r="F30" i="20"/>
  <c r="F11" i="25"/>
  <c r="F18" i="25"/>
  <c r="E18" i="25"/>
  <c r="J114" i="25"/>
  <c r="F16" i="25" s="1"/>
  <c r="I114" i="25"/>
  <c r="E16" i="25" s="1"/>
  <c r="F14" i="25"/>
  <c r="E14" i="25"/>
  <c r="F13" i="25"/>
  <c r="E13" i="25"/>
  <c r="F12" i="25"/>
  <c r="E12" i="25"/>
  <c r="E11" i="25"/>
  <c r="F10" i="25"/>
  <c r="E10" i="25"/>
  <c r="J28" i="25"/>
  <c r="F9" i="25" s="1"/>
  <c r="I28" i="25"/>
  <c r="E9" i="25" s="1"/>
  <c r="F8" i="25"/>
  <c r="E8" i="25"/>
  <c r="F19" i="25" l="1"/>
  <c r="H33" i="20"/>
  <c r="G33" i="20"/>
  <c r="F33" i="20"/>
  <c r="F155" i="25" l="1"/>
  <c r="G29" i="42" s="1"/>
  <c r="G28" i="42"/>
  <c r="F16" i="26"/>
  <c r="E16" i="26"/>
  <c r="F15" i="26"/>
  <c r="E15" i="26"/>
  <c r="F14" i="26"/>
  <c r="E14" i="26"/>
  <c r="F13" i="26"/>
  <c r="K89" i="26"/>
  <c r="E13" i="26"/>
  <c r="F11" i="26"/>
  <c r="E11" i="26"/>
  <c r="F10" i="26"/>
  <c r="I28" i="26"/>
  <c r="E10" i="26" s="1"/>
  <c r="F9" i="26"/>
  <c r="E9" i="26"/>
  <c r="F17" i="26" l="1"/>
  <c r="G31" i="42" s="1"/>
  <c r="G29" i="20"/>
  <c r="F157" i="25"/>
  <c r="J26" i="28"/>
  <c r="F11" i="28" s="1"/>
  <c r="F14" i="28" s="1"/>
  <c r="I26" i="28"/>
  <c r="F144" i="26" l="1"/>
  <c r="G32" i="42" s="1"/>
  <c r="G37" i="42"/>
  <c r="E11" i="28"/>
  <c r="E14" i="28" s="1"/>
  <c r="H39" i="20"/>
  <c r="G39" i="20"/>
  <c r="F39" i="20"/>
  <c r="F42" i="20"/>
  <c r="G42" i="42"/>
  <c r="H42" i="42"/>
  <c r="K42" i="42" s="1"/>
  <c r="F13" i="38"/>
  <c r="G57" i="38"/>
  <c r="G53" i="38"/>
  <c r="G12" i="38" s="1"/>
  <c r="H12" i="38" s="1"/>
  <c r="I57" i="38"/>
  <c r="E13" i="38" s="1"/>
  <c r="F11" i="38"/>
  <c r="E11" i="38"/>
  <c r="E14" i="38" s="1"/>
  <c r="F9" i="38"/>
  <c r="E9" i="38"/>
  <c r="H42" i="20" l="1"/>
  <c r="F14" i="38"/>
  <c r="F146" i="26"/>
  <c r="G32" i="20"/>
  <c r="F72" i="38"/>
  <c r="G42" i="20"/>
  <c r="E72" i="38"/>
  <c r="F44" i="28"/>
  <c r="F46" i="28" s="1"/>
  <c r="F37" i="42"/>
  <c r="I37" i="42" s="1"/>
  <c r="E44" i="28"/>
  <c r="E46" i="28" s="1"/>
  <c r="F40" i="42"/>
  <c r="I40" i="42" s="1"/>
  <c r="G40" i="42"/>
  <c r="H36" i="20"/>
  <c r="G36" i="20"/>
  <c r="F36" i="20"/>
  <c r="F14" i="27"/>
  <c r="E14" i="27"/>
  <c r="F12" i="27"/>
  <c r="E12" i="27"/>
  <c r="F11" i="27"/>
  <c r="E11" i="27"/>
  <c r="F9" i="27"/>
  <c r="E9" i="27"/>
  <c r="G38" i="20" l="1"/>
  <c r="F74" i="38"/>
  <c r="G41" i="42"/>
  <c r="G41" i="20"/>
  <c r="E74" i="38"/>
  <c r="F41" i="42"/>
  <c r="F41" i="20"/>
  <c r="G38" i="42"/>
  <c r="F38" i="20"/>
  <c r="F38" i="42"/>
  <c r="H45" i="20"/>
  <c r="G45" i="20"/>
  <c r="F45" i="20"/>
  <c r="F17" i="30" l="1"/>
  <c r="E17" i="30"/>
  <c r="F14" i="30"/>
  <c r="E14" i="30"/>
  <c r="F13" i="30"/>
  <c r="E13" i="30"/>
  <c r="F12" i="30"/>
  <c r="E12" i="30"/>
  <c r="F10" i="30"/>
  <c r="E10" i="30"/>
  <c r="F9" i="30"/>
  <c r="E9" i="30"/>
  <c r="G69" i="30"/>
  <c r="G16" i="30" s="1"/>
  <c r="H16" i="30" s="1"/>
  <c r="F18" i="30" l="1"/>
  <c r="G43" i="42" s="1"/>
  <c r="E18" i="30"/>
  <c r="E83" i="30" s="1"/>
  <c r="H51" i="42"/>
  <c r="F51" i="42"/>
  <c r="E27" i="21"/>
  <c r="E22" i="21"/>
  <c r="E14" i="21"/>
  <c r="E8" i="21"/>
  <c r="F30" i="21"/>
  <c r="E30" i="21"/>
  <c r="F24" i="21"/>
  <c r="E24" i="21"/>
  <c r="F27" i="21"/>
  <c r="G51" i="42"/>
  <c r="F23" i="21"/>
  <c r="E23" i="21"/>
  <c r="F20" i="21"/>
  <c r="F19" i="21"/>
  <c r="E20" i="21"/>
  <c r="E19" i="21"/>
  <c r="F14" i="21"/>
  <c r="F13" i="21"/>
  <c r="E13" i="21"/>
  <c r="F8" i="21"/>
  <c r="H48" i="20"/>
  <c r="G48" i="20"/>
  <c r="F48" i="20"/>
  <c r="F9" i="8"/>
  <c r="E9" i="8"/>
  <c r="F10" i="8"/>
  <c r="E10" i="8"/>
  <c r="H27" i="20"/>
  <c r="G27" i="20"/>
  <c r="F27" i="20"/>
  <c r="F12" i="8" l="1"/>
  <c r="F83" i="30"/>
  <c r="G44" i="42" s="1"/>
  <c r="G49" i="42"/>
  <c r="F43" i="42"/>
  <c r="I43" i="42" s="1"/>
  <c r="E85" i="30"/>
  <c r="F44" i="42"/>
  <c r="F44" i="20"/>
  <c r="F51" i="20"/>
  <c r="H51" i="20"/>
  <c r="G51" i="20"/>
  <c r="F49" i="42"/>
  <c r="I49" i="42" s="1"/>
  <c r="F13" i="24"/>
  <c r="I134" i="24"/>
  <c r="E13" i="24" s="1"/>
  <c r="F15" i="24"/>
  <c r="E15" i="24"/>
  <c r="F14" i="24"/>
  <c r="E14" i="24"/>
  <c r="F12" i="24"/>
  <c r="E12" i="24"/>
  <c r="J64" i="24"/>
  <c r="F10" i="24" s="1"/>
  <c r="I64" i="24"/>
  <c r="E10" i="24" s="1"/>
  <c r="J26" i="24"/>
  <c r="F9" i="24" s="1"/>
  <c r="I26" i="24"/>
  <c r="E9" i="24" s="1"/>
  <c r="F8" i="24"/>
  <c r="E8" i="24"/>
  <c r="F85" i="30" l="1"/>
  <c r="G44" i="20"/>
  <c r="F16" i="24"/>
  <c r="E392" i="21"/>
  <c r="F50" i="42"/>
  <c r="F50" i="20"/>
  <c r="F392" i="21"/>
  <c r="G50" i="42"/>
  <c r="G50" i="20"/>
  <c r="E16" i="24"/>
  <c r="H15" i="20"/>
  <c r="G15" i="20"/>
  <c r="F15" i="20"/>
  <c r="J166" i="3"/>
  <c r="F10" i="3" s="1"/>
  <c r="I166" i="3"/>
  <c r="J17" i="3"/>
  <c r="F9" i="3" s="1"/>
  <c r="E257" i="24" l="1"/>
  <c r="F26" i="42" s="1"/>
  <c r="F25" i="42"/>
  <c r="I25" i="42" s="1"/>
  <c r="F13" i="3"/>
  <c r="G13" i="42" s="1"/>
  <c r="G12" i="20"/>
  <c r="H12" i="20"/>
  <c r="F12" i="20"/>
  <c r="E10" i="20"/>
  <c r="F26" i="20" l="1"/>
  <c r="E259" i="24"/>
  <c r="F174" i="3"/>
  <c r="G66" i="40"/>
  <c r="G10" i="40" s="1"/>
  <c r="H10" i="40" s="1"/>
  <c r="G21" i="20"/>
  <c r="H21" i="20"/>
  <c r="F21" i="20"/>
  <c r="F9" i="39"/>
  <c r="G9" i="39"/>
  <c r="E9" i="39"/>
  <c r="F8" i="39"/>
  <c r="E8" i="39"/>
  <c r="G13" i="39"/>
  <c r="G8" i="39" s="1"/>
  <c r="E10" i="39" l="1"/>
  <c r="F10" i="39"/>
  <c r="F64" i="39" s="1"/>
  <c r="H8" i="40"/>
  <c r="F176" i="3"/>
  <c r="G14" i="42"/>
  <c r="H8" i="39"/>
  <c r="G14" i="20"/>
  <c r="F10" i="20"/>
  <c r="F11" i="42"/>
  <c r="I11" i="42" s="1"/>
  <c r="F80" i="40"/>
  <c r="G11" i="42" s="1"/>
  <c r="G10" i="20"/>
  <c r="G9" i="40"/>
  <c r="H9" i="40" s="1"/>
  <c r="F10" i="5"/>
  <c r="F9" i="5"/>
  <c r="I65" i="5"/>
  <c r="F11" i="5" l="1"/>
  <c r="J16" i="5"/>
  <c r="F8" i="5" s="1"/>
  <c r="H13" i="40"/>
  <c r="E64" i="39"/>
  <c r="F20" i="42" s="1"/>
  <c r="F19" i="42"/>
  <c r="G19" i="42"/>
  <c r="E82" i="40"/>
  <c r="F11" i="20"/>
  <c r="F82" i="40"/>
  <c r="G11" i="20"/>
  <c r="H9" i="20"/>
  <c r="G9" i="20"/>
  <c r="F9" i="20"/>
  <c r="F15" i="35"/>
  <c r="E15" i="35"/>
  <c r="F12" i="35"/>
  <c r="E12" i="35"/>
  <c r="F11" i="35"/>
  <c r="E11" i="35"/>
  <c r="G155" i="35"/>
  <c r="F10" i="35"/>
  <c r="E10" i="35"/>
  <c r="E9" i="35"/>
  <c r="G54" i="20"/>
  <c r="H54" i="20"/>
  <c r="F54" i="20"/>
  <c r="J14" i="32"/>
  <c r="F9" i="32" s="1"/>
  <c r="I14" i="32"/>
  <c r="E16" i="35" l="1"/>
  <c r="G80" i="40"/>
  <c r="G82" i="40" s="1"/>
  <c r="F9" i="35"/>
  <c r="G63" i="20" s="1"/>
  <c r="F12" i="5"/>
  <c r="E9" i="32"/>
  <c r="E35" i="32"/>
  <c r="F20" i="20"/>
  <c r="E66" i="39"/>
  <c r="F95" i="5"/>
  <c r="G17" i="42"/>
  <c r="G17" i="20"/>
  <c r="E11" i="5"/>
  <c r="E95" i="5" s="1"/>
  <c r="E8" i="5"/>
  <c r="E94" i="5" s="1"/>
  <c r="H10" i="20"/>
  <c r="I10" i="20" s="1"/>
  <c r="G63" i="42"/>
  <c r="F63" i="42"/>
  <c r="F63" i="20"/>
  <c r="E181" i="35"/>
  <c r="G20" i="42"/>
  <c r="G20" i="20"/>
  <c r="F66" i="39"/>
  <c r="I19" i="42"/>
  <c r="H11" i="20"/>
  <c r="I11" i="20" s="1"/>
  <c r="F16" i="35" l="1"/>
  <c r="F181" i="35"/>
  <c r="F183" i="35" s="1"/>
  <c r="G7" i="42"/>
  <c r="F56" i="42"/>
  <c r="F53" i="20"/>
  <c r="G18" i="20"/>
  <c r="G69" i="20" s="1"/>
  <c r="G18" i="42"/>
  <c r="G69" i="42" s="1"/>
  <c r="F96" i="5"/>
  <c r="F18" i="20"/>
  <c r="F69" i="20" s="1"/>
  <c r="F18" i="42"/>
  <c r="F69" i="42" s="1"/>
  <c r="F17" i="20"/>
  <c r="E96" i="5"/>
  <c r="F17" i="42"/>
  <c r="E183" i="35"/>
  <c r="F8" i="42"/>
  <c r="I8" i="42" s="1"/>
  <c r="F8" i="20"/>
  <c r="F35" i="32"/>
  <c r="F37" i="32" s="1"/>
  <c r="E37" i="32"/>
  <c r="G8" i="42" l="1"/>
  <c r="G8" i="20"/>
  <c r="G56" i="42"/>
  <c r="G53" i="20"/>
  <c r="F12" i="31" l="1"/>
  <c r="E12" i="31"/>
  <c r="G114" i="25" l="1"/>
  <c r="G43" i="38"/>
  <c r="E19" i="25" l="1"/>
  <c r="E155" i="25" l="1"/>
  <c r="F29" i="42" s="1"/>
  <c r="F28" i="42"/>
  <c r="I28" i="42" s="1"/>
  <c r="E157" i="25" l="1"/>
  <c r="F29" i="20"/>
  <c r="F257" i="24"/>
  <c r="G26" i="42" s="1"/>
  <c r="G25" i="42"/>
  <c r="E17" i="26"/>
  <c r="E144" i="26" l="1"/>
  <c r="F32" i="42" s="1"/>
  <c r="F31" i="42"/>
  <c r="I31" i="42" s="1"/>
  <c r="G26" i="20"/>
  <c r="F259" i="24"/>
  <c r="E146" i="26"/>
  <c r="F32" i="20"/>
  <c r="E231" i="27" l="1"/>
  <c r="F35" i="42" s="1"/>
  <c r="F34" i="42"/>
  <c r="F231" i="27"/>
  <c r="G35" i="42" s="1"/>
  <c r="G34" i="42"/>
  <c r="F35" i="20"/>
  <c r="F10" i="32"/>
  <c r="G35" i="20" l="1"/>
  <c r="F233" i="27"/>
  <c r="E233" i="27"/>
  <c r="G55" i="42"/>
  <c r="G52" i="20"/>
  <c r="I34" i="42"/>
  <c r="G22" i="31"/>
  <c r="G56" i="24"/>
  <c r="G266" i="21" l="1"/>
  <c r="G23" i="21" s="1"/>
  <c r="G16" i="8" l="1"/>
  <c r="G9" i="8" s="1"/>
  <c r="H9" i="8" l="1"/>
  <c r="G193" i="21"/>
  <c r="G19" i="21" s="1"/>
  <c r="H8" i="3" l="1"/>
  <c r="G16" i="42" l="1"/>
  <c r="G30" i="35" l="1"/>
  <c r="G25" i="35" s="1"/>
  <c r="G9" i="35" l="1"/>
  <c r="G57" i="30"/>
  <c r="G14" i="30" s="1"/>
  <c r="H14" i="30" s="1"/>
  <c r="G39" i="30"/>
  <c r="H63" i="42" l="1"/>
  <c r="H62" i="42" s="1"/>
  <c r="H64" i="42" s="1"/>
  <c r="H63" i="20"/>
  <c r="I63" i="20" s="1"/>
  <c r="G16" i="31"/>
  <c r="I63" i="42" l="1"/>
  <c r="G21" i="26"/>
  <c r="G9" i="26" s="1"/>
  <c r="G13" i="24" l="1"/>
  <c r="H13" i="24" l="1"/>
  <c r="G19" i="20"/>
  <c r="F19" i="20"/>
  <c r="XFD7" i="39"/>
  <c r="H9" i="39" l="1"/>
  <c r="G10" i="39"/>
  <c r="G64" i="39" s="1"/>
  <c r="H20" i="42" s="1"/>
  <c r="G20" i="27"/>
  <c r="K20" i="42" l="1"/>
  <c r="I20" i="42"/>
  <c r="G66" i="39"/>
  <c r="H20" i="20"/>
  <c r="I20" i="20" s="1"/>
  <c r="H10" i="39"/>
  <c r="H19" i="20"/>
  <c r="I19" i="20" s="1"/>
  <c r="G26" i="38"/>
  <c r="E10" i="32" l="1"/>
  <c r="F55" i="42" l="1"/>
  <c r="I55" i="42" s="1"/>
  <c r="F52" i="20"/>
  <c r="E13" i="3"/>
  <c r="F13" i="42" s="1"/>
  <c r="E12" i="5"/>
  <c r="F16" i="42" s="1"/>
  <c r="I16" i="42" s="1"/>
  <c r="F7" i="42"/>
  <c r="I7" i="42" s="1"/>
  <c r="I13" i="42" l="1"/>
  <c r="E174" i="3"/>
  <c r="G13" i="26"/>
  <c r="H13" i="26" s="1"/>
  <c r="F14" i="20" l="1"/>
  <c r="F14" i="42"/>
  <c r="E176" i="3"/>
  <c r="F12" i="36"/>
  <c r="E12" i="36"/>
  <c r="H19" i="21"/>
  <c r="F53" i="36" l="1"/>
  <c r="G23" i="42" s="1"/>
  <c r="G22" i="42"/>
  <c r="E53" i="36"/>
  <c r="F23" i="42" s="1"/>
  <c r="F22" i="42"/>
  <c r="I22" i="42" s="1"/>
  <c r="I14" i="42"/>
  <c r="G23" i="20"/>
  <c r="F55" i="36"/>
  <c r="F22" i="20"/>
  <c r="G83" i="26"/>
  <c r="G11" i="26" s="1"/>
  <c r="F23" i="20" l="1"/>
  <c r="E55" i="36"/>
  <c r="G9" i="27"/>
  <c r="G154" i="27"/>
  <c r="G153" i="27" s="1"/>
  <c r="G110" i="27" s="1"/>
  <c r="G210" i="27"/>
  <c r="G204" i="27" s="1"/>
  <c r="G12" i="24"/>
  <c r="H12" i="24" s="1"/>
  <c r="G14" i="27" l="1"/>
  <c r="H14" i="27" s="1"/>
  <c r="G79" i="27"/>
  <c r="G11" i="27" s="1"/>
  <c r="H11" i="27" s="1"/>
  <c r="H9" i="27"/>
  <c r="F49" i="20"/>
  <c r="G12" i="27" l="1"/>
  <c r="G16" i="27" s="1"/>
  <c r="H12" i="27" l="1"/>
  <c r="H34" i="20"/>
  <c r="G7" i="20"/>
  <c r="G175" i="35"/>
  <c r="G15" i="35" s="1"/>
  <c r="G12" i="35"/>
  <c r="H12" i="35" s="1"/>
  <c r="G11" i="35"/>
  <c r="H11" i="35" s="1"/>
  <c r="H9" i="35"/>
  <c r="H15" i="35" l="1"/>
  <c r="G181" i="35"/>
  <c r="G231" i="27"/>
  <c r="H16" i="27"/>
  <c r="G10" i="35"/>
  <c r="G16" i="35" s="1"/>
  <c r="H35" i="20" l="1"/>
  <c r="I35" i="20" s="1"/>
  <c r="H35" i="42"/>
  <c r="G233" i="27"/>
  <c r="H10" i="35"/>
  <c r="H7" i="20"/>
  <c r="I35" i="42" l="1"/>
  <c r="K35" i="42"/>
  <c r="H16" i="35"/>
  <c r="H8" i="20"/>
  <c r="G183" i="35"/>
  <c r="G28" i="25"/>
  <c r="G9" i="25" s="1"/>
  <c r="H9" i="25" s="1"/>
  <c r="I8" i="20" l="1"/>
  <c r="G10" i="26" l="1"/>
  <c r="E31" i="20"/>
  <c r="E16" i="20" l="1"/>
  <c r="E52" i="20" l="1"/>
  <c r="D52" i="20"/>
  <c r="D58" i="20" l="1"/>
  <c r="E58" i="20"/>
  <c r="G9" i="36" l="1"/>
  <c r="H9" i="36" s="1"/>
  <c r="G13" i="20" l="1"/>
  <c r="F13" i="20"/>
  <c r="G30" i="21" l="1"/>
  <c r="H30" i="21" s="1"/>
  <c r="H23" i="21"/>
  <c r="G22" i="21" l="1"/>
  <c r="G198" i="21"/>
  <c r="G20" i="21" s="1"/>
  <c r="H20" i="21" s="1"/>
  <c r="G14" i="21"/>
  <c r="H14" i="21" l="1"/>
  <c r="H22" i="21"/>
  <c r="G27" i="21"/>
  <c r="G8" i="21"/>
  <c r="G13" i="38"/>
  <c r="H13" i="38" s="1"/>
  <c r="G15" i="26"/>
  <c r="H27" i="21" l="1"/>
  <c r="G11" i="38"/>
  <c r="H8" i="21"/>
  <c r="H10" i="26"/>
  <c r="H15" i="26"/>
  <c r="F31" i="20"/>
  <c r="G17" i="38"/>
  <c r="G40" i="20"/>
  <c r="F40" i="20"/>
  <c r="H11" i="38" l="1"/>
  <c r="H9" i="26"/>
  <c r="G9" i="38"/>
  <c r="E12" i="8"/>
  <c r="G10" i="8"/>
  <c r="G12" i="8" l="1"/>
  <c r="G40" i="8" s="1"/>
  <c r="G46" i="20"/>
  <c r="G46" i="42"/>
  <c r="G58" i="42" s="1"/>
  <c r="G62" i="42" s="1"/>
  <c r="G64" i="42" s="1"/>
  <c r="F40" i="8"/>
  <c r="F46" i="20"/>
  <c r="F46" i="42"/>
  <c r="E40" i="8"/>
  <c r="G14" i="38"/>
  <c r="H14" i="38" s="1"/>
  <c r="G72" i="38"/>
  <c r="H41" i="42" s="1"/>
  <c r="H10" i="8"/>
  <c r="H9" i="38"/>
  <c r="F37" i="20"/>
  <c r="H47" i="42" l="1"/>
  <c r="K47" i="42" s="1"/>
  <c r="G42" i="8"/>
  <c r="H47" i="20"/>
  <c r="G47" i="42"/>
  <c r="G68" i="42" s="1"/>
  <c r="G70" i="42" s="1"/>
  <c r="G47" i="20"/>
  <c r="F42" i="8"/>
  <c r="F47" i="42"/>
  <c r="F68" i="42" s="1"/>
  <c r="F70" i="42" s="1"/>
  <c r="F47" i="20"/>
  <c r="E42" i="8"/>
  <c r="I46" i="42"/>
  <c r="F58" i="42"/>
  <c r="I47" i="20"/>
  <c r="K41" i="42"/>
  <c r="I41" i="42"/>
  <c r="G74" i="38"/>
  <c r="H41" i="20"/>
  <c r="I41" i="20" s="1"/>
  <c r="H40" i="20"/>
  <c r="I40" i="20" s="1"/>
  <c r="G166" i="3"/>
  <c r="G10" i="3" s="1"/>
  <c r="H10" i="3" s="1"/>
  <c r="G68" i="20" l="1"/>
  <c r="G70" i="20" s="1"/>
  <c r="F68" i="20"/>
  <c r="F70" i="20" s="1"/>
  <c r="I47" i="42"/>
  <c r="F62" i="42"/>
  <c r="I58" i="42"/>
  <c r="G24" i="3"/>
  <c r="G271" i="21"/>
  <c r="G24" i="21" s="1"/>
  <c r="F64" i="42" l="1"/>
  <c r="I64" i="42" s="1"/>
  <c r="I62" i="42"/>
  <c r="G10" i="24"/>
  <c r="H10" i="24" s="1"/>
  <c r="G84" i="5" l="1"/>
  <c r="G65" i="5" s="1"/>
  <c r="G10" i="5"/>
  <c r="H10" i="5" s="1"/>
  <c r="G42" i="5"/>
  <c r="G17" i="5"/>
  <c r="G16" i="5" l="1"/>
  <c r="G8" i="5" s="1"/>
  <c r="G11" i="5"/>
  <c r="H11" i="5" l="1"/>
  <c r="G95" i="5"/>
  <c r="H8" i="5"/>
  <c r="G11" i="25"/>
  <c r="H11" i="25" s="1"/>
  <c r="G8" i="25"/>
  <c r="H8" i="25" s="1"/>
  <c r="H18" i="42" l="1"/>
  <c r="H18" i="20"/>
  <c r="G12" i="25"/>
  <c r="H12" i="25" s="1"/>
  <c r="G16" i="25"/>
  <c r="H16" i="25" s="1"/>
  <c r="H69" i="20" l="1"/>
  <c r="I69" i="20" s="1"/>
  <c r="K18" i="42"/>
  <c r="K69" i="42" s="1"/>
  <c r="H69" i="42"/>
  <c r="I69" i="42" s="1"/>
  <c r="F43" i="20"/>
  <c r="G11" i="28" l="1"/>
  <c r="G9" i="32"/>
  <c r="G10" i="32" l="1"/>
  <c r="G35" i="32"/>
  <c r="H11" i="28"/>
  <c r="H9" i="32"/>
  <c r="G49" i="25"/>
  <c r="G10" i="25" s="1"/>
  <c r="H10" i="25" s="1"/>
  <c r="H56" i="42" l="1"/>
  <c r="I56" i="42" s="1"/>
  <c r="H53" i="20"/>
  <c r="I53" i="20" s="1"/>
  <c r="G37" i="32"/>
  <c r="H52" i="20"/>
  <c r="I52" i="20" s="1"/>
  <c r="G11" i="36"/>
  <c r="H11" i="36" s="1"/>
  <c r="G42" i="36"/>
  <c r="G22" i="20"/>
  <c r="F7" i="20" l="1"/>
  <c r="G10" i="36"/>
  <c r="H10" i="36" s="1"/>
  <c r="I7" i="20" l="1"/>
  <c r="G12" i="36"/>
  <c r="F25" i="20"/>
  <c r="F34" i="20"/>
  <c r="I34" i="20" l="1"/>
  <c r="G53" i="36"/>
  <c r="G55" i="36" s="1"/>
  <c r="H23" i="20"/>
  <c r="H12" i="36"/>
  <c r="F28" i="20"/>
  <c r="H22" i="20"/>
  <c r="F16" i="20"/>
  <c r="F58" i="20" l="1"/>
  <c r="F62" i="20" s="1"/>
  <c r="H23" i="42"/>
  <c r="I23" i="20"/>
  <c r="I22" i="20"/>
  <c r="K23" i="42" l="1"/>
  <c r="I23" i="42"/>
  <c r="F64" i="20"/>
  <c r="G49" i="20"/>
  <c r="G37" i="20"/>
  <c r="G31" i="20" l="1"/>
  <c r="H11" i="26" l="1"/>
  <c r="G25" i="20" l="1"/>
  <c r="G28" i="20" l="1"/>
  <c r="G9" i="24" l="1"/>
  <c r="H9" i="24" s="1"/>
  <c r="G14" i="25"/>
  <c r="H14" i="25" s="1"/>
  <c r="G16" i="20"/>
  <c r="H11" i="3" l="1"/>
  <c r="G9" i="3" l="1"/>
  <c r="G34" i="20"/>
  <c r="G35" i="30"/>
  <c r="G12" i="30" s="1"/>
  <c r="H12" i="30" s="1"/>
  <c r="G13" i="3" l="1"/>
  <c r="G174" i="3" s="1"/>
  <c r="H9" i="3"/>
  <c r="G43" i="20"/>
  <c r="G58" i="20" s="1"/>
  <c r="G13" i="30"/>
  <c r="H13" i="30" s="1"/>
  <c r="H14" i="20" l="1"/>
  <c r="I14" i="20" s="1"/>
  <c r="G176" i="3"/>
  <c r="G12" i="31"/>
  <c r="H11" i="31" l="1"/>
  <c r="H10" i="32"/>
  <c r="G62" i="20" l="1"/>
  <c r="G64" i="20" s="1"/>
  <c r="H12" i="31"/>
  <c r="H46" i="20"/>
  <c r="I46" i="20" s="1"/>
  <c r="H12" i="8" l="1"/>
  <c r="G75" i="30" l="1"/>
  <c r="G17" i="30" s="1"/>
  <c r="H17" i="30" s="1"/>
  <c r="G26" i="30"/>
  <c r="G10" i="30" s="1"/>
  <c r="G22" i="30"/>
  <c r="G130" i="25"/>
  <c r="G18" i="25" s="1"/>
  <c r="H18" i="25" s="1"/>
  <c r="G13" i="25"/>
  <c r="H10" i="30" l="1"/>
  <c r="H13" i="25"/>
  <c r="G19" i="25"/>
  <c r="G9" i="30"/>
  <c r="G138" i="26"/>
  <c r="G16" i="26" s="1"/>
  <c r="H16" i="26" s="1"/>
  <c r="G118" i="26"/>
  <c r="G14" i="26" s="1"/>
  <c r="G17" i="26" s="1"/>
  <c r="G83" i="30" l="1"/>
  <c r="G144" i="26"/>
  <c r="H32" i="42" s="1"/>
  <c r="H19" i="25"/>
  <c r="G155" i="25"/>
  <c r="H9" i="30"/>
  <c r="H14" i="26"/>
  <c r="H28" i="20"/>
  <c r="G244" i="24"/>
  <c r="G118" i="21"/>
  <c r="G13" i="21" s="1"/>
  <c r="G34" i="21" s="1"/>
  <c r="G390" i="21" s="1"/>
  <c r="H29" i="42" l="1"/>
  <c r="H29" i="20"/>
  <c r="H44" i="20"/>
  <c r="I44" i="20" s="1"/>
  <c r="G85" i="30"/>
  <c r="H44" i="42"/>
  <c r="K44" i="42" s="1"/>
  <c r="K29" i="42"/>
  <c r="I29" i="42"/>
  <c r="K32" i="42"/>
  <c r="I32" i="42"/>
  <c r="I28" i="20"/>
  <c r="G157" i="25"/>
  <c r="H32" i="20"/>
  <c r="I32" i="20" s="1"/>
  <c r="G146" i="26"/>
  <c r="H50" i="42"/>
  <c r="I50" i="42" s="1"/>
  <c r="H34" i="21"/>
  <c r="H18" i="30"/>
  <c r="H43" i="20"/>
  <c r="I43" i="20" s="1"/>
  <c r="H17" i="26"/>
  <c r="H31" i="20"/>
  <c r="I31" i="20" s="1"/>
  <c r="G14" i="24"/>
  <c r="H14" i="24" s="1"/>
  <c r="H13" i="21"/>
  <c r="G19" i="24"/>
  <c r="I44" i="42" l="1"/>
  <c r="G392" i="21"/>
  <c r="H50" i="20"/>
  <c r="I29" i="20"/>
  <c r="H49" i="20"/>
  <c r="G8" i="24"/>
  <c r="I49" i="20" l="1"/>
  <c r="I50" i="20"/>
  <c r="H8" i="24"/>
  <c r="H9" i="28" l="1"/>
  <c r="G56" i="5" l="1"/>
  <c r="G9" i="5" s="1"/>
  <c r="G12" i="5" s="1"/>
  <c r="H9" i="5" l="1"/>
  <c r="G94" i="5"/>
  <c r="G35" i="28"/>
  <c r="G12" i="28" s="1"/>
  <c r="G14" i="28" s="1"/>
  <c r="G44" i="28" s="1"/>
  <c r="G251" i="24"/>
  <c r="G15" i="24" s="1"/>
  <c r="G16" i="24" s="1"/>
  <c r="H38" i="42" l="1"/>
  <c r="G46" i="28"/>
  <c r="H38" i="20"/>
  <c r="G96" i="5"/>
  <c r="H17" i="42"/>
  <c r="H17" i="20"/>
  <c r="H15" i="24"/>
  <c r="H16" i="20"/>
  <c r="H58" i="20" s="1"/>
  <c r="H12" i="5"/>
  <c r="H12" i="28"/>
  <c r="H37" i="20"/>
  <c r="I37" i="20" s="1"/>
  <c r="I38" i="20" l="1"/>
  <c r="I17" i="20"/>
  <c r="I16" i="20"/>
  <c r="K38" i="42"/>
  <c r="I38" i="42"/>
  <c r="K17" i="42"/>
  <c r="I17" i="42"/>
  <c r="H16" i="24"/>
  <c r="G257" i="24"/>
  <c r="H26" i="42" s="1"/>
  <c r="H25" i="20"/>
  <c r="I25" i="20" s="1"/>
  <c r="H14" i="28"/>
  <c r="K26" i="42" l="1"/>
  <c r="K68" i="42" s="1"/>
  <c r="K70" i="42" s="1"/>
  <c r="I26" i="42"/>
  <c r="H68" i="42"/>
  <c r="G259" i="24"/>
  <c r="H26" i="20"/>
  <c r="H68" i="20" s="1"/>
  <c r="H12" i="3"/>
  <c r="H70" i="42" l="1"/>
  <c r="I70" i="42" s="1"/>
  <c r="I68" i="42"/>
  <c r="I26" i="20"/>
  <c r="H13" i="3"/>
  <c r="I68" i="20" l="1"/>
  <c r="H70" i="20"/>
  <c r="I70" i="20" s="1"/>
  <c r="H13" i="20"/>
  <c r="I13" i="20" l="1"/>
  <c r="H62" i="20" l="1"/>
  <c r="I58" i="20"/>
  <c r="I62" i="20" l="1"/>
  <c r="H64" i="20"/>
  <c r="I64" i="20" s="1"/>
</calcChain>
</file>

<file path=xl/sharedStrings.xml><?xml version="1.0" encoding="utf-8"?>
<sst xmlns="http://schemas.openxmlformats.org/spreadsheetml/2006/main" count="1650" uniqueCount="911">
  <si>
    <t>Zastupitelé</t>
  </si>
  <si>
    <t xml:space="preserve">Správce: </t>
  </si>
  <si>
    <t>§</t>
  </si>
  <si>
    <t>seskupení položek</t>
  </si>
  <si>
    <t>Název seskupení položek</t>
  </si>
  <si>
    <t>%</t>
  </si>
  <si>
    <t>v tis.Kč</t>
  </si>
  <si>
    <t>Neinvestiční nákupy a související výdaje</t>
  </si>
  <si>
    <t>Celkem</t>
  </si>
  <si>
    <t>Neinvestiční transfery obyvatelstvu</t>
  </si>
  <si>
    <t>Komentář:</t>
  </si>
  <si>
    <t>Ostatní platy</t>
  </si>
  <si>
    <t>Konzultační, poradenské a právní služby</t>
  </si>
  <si>
    <t>Služby školení a vzdělávání</t>
  </si>
  <si>
    <t>Nákup ostatních služeb</t>
  </si>
  <si>
    <t>Opravy a udržování</t>
  </si>
  <si>
    <t xml:space="preserve">V souvislosti s platnou legislativou navrhujeme rozpočtovat i tuto položku.  </t>
  </si>
  <si>
    <t>Ing. Luděk Niče</t>
  </si>
  <si>
    <t>Ostatní osobní výdaje</t>
  </si>
  <si>
    <t>Odměny členů zastupitelstva obcí a krajů</t>
  </si>
  <si>
    <t>Povinné pojistné na sociální zabezpečení a příspěvek na státní politiku zaměstnanosti</t>
  </si>
  <si>
    <t>Ostatní povinné pojistné placené zaměstnavatelem</t>
  </si>
  <si>
    <t>Teplo</t>
  </si>
  <si>
    <t>Elektrická energie</t>
  </si>
  <si>
    <t>Pohonné hmoty a maziva</t>
  </si>
  <si>
    <t>Služby peněžních ústavů</t>
  </si>
  <si>
    <t xml:space="preserve">Nájemné </t>
  </si>
  <si>
    <t>Pohoštění</t>
  </si>
  <si>
    <t>Nákup kolků</t>
  </si>
  <si>
    <t>Ostatní neinvestiční výdaje</t>
  </si>
  <si>
    <t>Nájemné</t>
  </si>
  <si>
    <t>Nespecifikované rezervy</t>
  </si>
  <si>
    <t>§ 6172, seskupení pol. 51 - Neinvestiční nákupy a související výdaje</t>
  </si>
  <si>
    <t>ORJ - 03</t>
  </si>
  <si>
    <t>Ostatní platby za provedenou práci jinde nezařazené</t>
  </si>
  <si>
    <t>Povinné pojistné na veřejné zdravotní pojištění</t>
  </si>
  <si>
    <t>Teplá voda</t>
  </si>
  <si>
    <t>Nákup ostatních paliv a energie</t>
  </si>
  <si>
    <t>Nafta do náhradního zdroje elektrické energie.</t>
  </si>
  <si>
    <t>ORJ - 04</t>
  </si>
  <si>
    <t>Mgr. Hana Kamasová</t>
  </si>
  <si>
    <t>vedoucí odboru</t>
  </si>
  <si>
    <t>§ 6172, seskupení pol. 61 - Investiční nákupy a související výdaje</t>
  </si>
  <si>
    <t>Pozemky</t>
  </si>
  <si>
    <t>ORJ - 17</t>
  </si>
  <si>
    <t>Ing. Miroslav Kubín</t>
  </si>
  <si>
    <t>Odbor ekonomický</t>
  </si>
  <si>
    <t>ORJ - 07</t>
  </si>
  <si>
    <t xml:space="preserve">Kurzové ztráty týkající se pohybu finančních prostředků na bankovních účtech vedených v EUR.  </t>
  </si>
  <si>
    <t xml:space="preserve">Jedná se o služby spojené s vedením bankovních účtů - za vedení účtů, poplatky za položky apod. a o pojištění platebních karet.   </t>
  </si>
  <si>
    <t>§ 6409, seskupení pol. 59 - Ostatní neinvestiční výdaje</t>
  </si>
  <si>
    <t xml:space="preserve">Odbor životního prostředí a zemědělství </t>
  </si>
  <si>
    <t xml:space="preserve">Odbor sociálních věcí </t>
  </si>
  <si>
    <t xml:space="preserve">Odbor dopravy a silničního hospodářství </t>
  </si>
  <si>
    <t>Odbor (kancelář)</t>
  </si>
  <si>
    <t>ORJ</t>
  </si>
  <si>
    <t xml:space="preserve">Odbor ekonomický  </t>
  </si>
  <si>
    <t xml:space="preserve">Odbor zdravotnictví </t>
  </si>
  <si>
    <t>Ochranné pomůcky</t>
  </si>
  <si>
    <t>ORJ - 18</t>
  </si>
  <si>
    <t>§ 6409, seskupení pol. 51 - Neinvestiční nákupy a související výdaje</t>
  </si>
  <si>
    <t>Úroky vlastní</t>
  </si>
  <si>
    <t xml:space="preserve">Výdaje na úhradu nákladů za daňové poradenství a konzultační činnosti v oblasti účetnictví na základě uzavřených smluv.  </t>
  </si>
  <si>
    <t>Léky a zdravotnický materiál</t>
  </si>
  <si>
    <t>Zpracování dat a služby související s informačními a komunikačními technologiemi</t>
  </si>
  <si>
    <t>Odměny za užití duševního vlastnictví</t>
  </si>
  <si>
    <t>Poštovní služby</t>
  </si>
  <si>
    <t>ORJ - 08</t>
  </si>
  <si>
    <t xml:space="preserve">Ing. Radek Dosoudil </t>
  </si>
  <si>
    <t>ORJ - 09</t>
  </si>
  <si>
    <t>ORJ - 10</t>
  </si>
  <si>
    <t>Mgr. Miroslav Gajdůšek, MBA</t>
  </si>
  <si>
    <t>ORJ - 11</t>
  </si>
  <si>
    <t>ORJ - 12</t>
  </si>
  <si>
    <t>Ing. Ladislav Růžička</t>
  </si>
  <si>
    <t>Odbor zdravotnictví</t>
  </si>
  <si>
    <t>ORJ - 14</t>
  </si>
  <si>
    <t>Provoz záchytné stanice</t>
  </si>
  <si>
    <t xml:space="preserve">Inzerce pro personální výběrová řízení, psychologická vyšetření.  </t>
  </si>
  <si>
    <t xml:space="preserve">Pohoštění </t>
  </si>
  <si>
    <t xml:space="preserve">a) Odbory Krajského úřadu Olomouckého kraje </t>
  </si>
  <si>
    <t xml:space="preserve">Léky a zdravotnický materiál </t>
  </si>
  <si>
    <t xml:space="preserve">Zpracování dat a služby související s informačními a komunikačními technologiemi </t>
  </si>
  <si>
    <t>1. Realizace seminářů pro sociální pracovníky</t>
  </si>
  <si>
    <t>3. Realizace seminářů pro sociální pracovníky v oblasti sociálně-právní ochrany dětí</t>
  </si>
  <si>
    <t xml:space="preserve">2. Realizace seminářů (školení), workshopů pro oblast prevence sociálního vyloučení a prevence kriminality </t>
  </si>
  <si>
    <t>Odbor kancelář ředitele</t>
  </si>
  <si>
    <t>1. Předplatné novin a odborných časopisů, jiných nosičů</t>
  </si>
  <si>
    <t xml:space="preserve">1. Členský příspěvek Olomouckého kraje Euroregionu Praděd </t>
  </si>
  <si>
    <t>2. Členský příspěvek Olomouckého kraje Euroregion Glacensis</t>
  </si>
  <si>
    <t>1. Propagační a prezentační materiály kraje v oblasti podnikání, obchodu, průmyslu, průmyslových zón, rozvojových ploch a brownfieldů</t>
  </si>
  <si>
    <t xml:space="preserve">Neinvestiční transfery obcím </t>
  </si>
  <si>
    <t xml:space="preserve">Krajská konference environmentálního vzdělávání, výchovy a osvěty Olomouckého kraje </t>
  </si>
  <si>
    <t xml:space="preserve">Environmentální vzdělávání, výchova a osvěta </t>
  </si>
  <si>
    <t xml:space="preserve">Neinvestiční příspěvky zřízeným příspěvkovým organizacím </t>
  </si>
  <si>
    <t xml:space="preserve">Odbor podpory řízení příspěvkových organizací </t>
  </si>
  <si>
    <t>ORJ - 19</t>
  </si>
  <si>
    <t xml:space="preserve">Náhrada za přičlenění honebních pozemků na základě dohod uzavřených mezi Olomouckým krajem a vlastníky pozemků, Městem Hranice a Lesy ČR, s.p., o přičlenění honebních pozemků k vlastní honitbě Olomouckého kraje Valšovice.  </t>
  </si>
  <si>
    <t xml:space="preserve">Výdaje na úhradu daně z přidané hodnoty na základě daňového přiznání. DPH je odváděno za krátkodobé nájmy (do 48 hod.) včetně vybavení (např. pronájem kongresového sálu), pronájem nebytových prostor a movitých věcí - kantýna, nájem parkovacích míst, úplata za poskytnutí věcného břemene, nájem honebních pozemků, stravovací služby ZELOS, EKO-KOM (zajištění informační kampaně v oblasti vzdělávání a osvěty obyvatel s odpady) a další.  </t>
  </si>
  <si>
    <t xml:space="preserve">Poradenství, analýzy a studie zpracovávané externími experty a organizacemi pro potřebu zabezpečení výkonu státní správy a samosprávy v oblasti odpadového hospodářství.   </t>
  </si>
  <si>
    <t xml:space="preserve">4. Střednědobý plán rozvoje sociálních služeb </t>
  </si>
  <si>
    <t>1. Administrativní služby</t>
  </si>
  <si>
    <t>Odbor kontroly</t>
  </si>
  <si>
    <t>ORJ - 20</t>
  </si>
  <si>
    <t xml:space="preserve">Mgr. Bc. Zuzana Punčochářová </t>
  </si>
  <si>
    <t xml:space="preserve">vedoucí odboru </t>
  </si>
  <si>
    <t xml:space="preserve">Zajištění konzultační, poradenské a právní služby pro potřeby odboru kontroly. Lze také využít pro potřeby analýz, případně studií zpracovaných externími odborníky. Nejde o duplicitní činnosti s již existující právní a daňovou činností pro Olomoucký kraj.  </t>
  </si>
  <si>
    <t xml:space="preserve">Odbor kontroly </t>
  </si>
  <si>
    <t>Ostatní nákupy jinde nezařazené</t>
  </si>
  <si>
    <t xml:space="preserve">Neinvestiční transfery státnímu rozpočtu </t>
  </si>
  <si>
    <t xml:space="preserve">Poskytnuté náhrady </t>
  </si>
  <si>
    <t>1. Projekt Rodinných pasů v Olomouckém kraji</t>
  </si>
  <si>
    <t xml:space="preserve">2. Semináře, pracovní setkání </t>
  </si>
  <si>
    <t>3. Akce pro rodiny</t>
  </si>
  <si>
    <t>2. Specializovaná lékařská a psychologická vyšetření pro potřeby posuzování žadatelů o náhradní rodinnou péči</t>
  </si>
  <si>
    <t xml:space="preserve">Ing. Svatava Špalková </t>
  </si>
  <si>
    <t>Poskytnuté náhrady</t>
  </si>
  <si>
    <t xml:space="preserve">Ostatní nákupy jinde nezařazené </t>
  </si>
  <si>
    <t xml:space="preserve">Jedná se o finanční prostředky nárokované na úhradu členského poplatku Olomouckého kraje v Československém ústavu zahraničním.  Z této položky budou hrazeny výdaje např. za vyřízení víz při zahraniční služební cestě.  </t>
  </si>
  <si>
    <t xml:space="preserve">Odbor majetkový, právní a správních činností </t>
  </si>
  <si>
    <t>Úhrada nákladů soudních řízení v případě prohry soudních sporů. Termín pro uhrazení nákladů soudních řízení bývá v rozhodnutí soudu stanoven v řádu několika dní.</t>
  </si>
  <si>
    <t xml:space="preserve">1. Poradenství, analýzy a studie zpracovávané externími experty a organizacemi pro potřebu zabezpečení výkonu státní správy v oblasti:  </t>
  </si>
  <si>
    <t>2. Úhrada nákladů na zajištění technického zabezpečení konání veřejného projednání dokumentace a posudku</t>
  </si>
  <si>
    <t>Odbor strategického rozvoje kraje</t>
  </si>
  <si>
    <t>Evropské seskupení pro územní spolupráci (ESÚS NOVUM)</t>
  </si>
  <si>
    <t xml:space="preserve">Nákup materiálu v rámci ocenění garantů soutěží. </t>
  </si>
  <si>
    <t xml:space="preserve">Finanční prostředky na zajištění pravidelných porad s řediteli a ekonomy příspěvkových organizací zřizovaných Olomouckým krajem v oblasti kultury. </t>
  </si>
  <si>
    <t xml:space="preserve"> </t>
  </si>
  <si>
    <t>Výdaje odborů - provozní výdaje</t>
  </si>
  <si>
    <t>1. Program prevence kriminilaity z MVČR - podíl OK</t>
  </si>
  <si>
    <t xml:space="preserve">Podle ust. § 18 odst. 2 zákona č. 100/2001 Sb., o posuzování vlivu na životní prostředí, náklady spojené s veřejným projednáním podle § 9 odst. 9 tohoto zákona a náklady spojené  se zveřejňováním podle tohoto zákona nese příslušný krajský úřad. </t>
  </si>
  <si>
    <t>Podlimitní věcná břemena</t>
  </si>
  <si>
    <t>1. Podlimitní věcná břemena do 40 000 Kč</t>
  </si>
  <si>
    <t xml:space="preserve">2. Výdaje související s dokončenými investicemi </t>
  </si>
  <si>
    <t>Nadlimitní věcná břemena</t>
  </si>
  <si>
    <t>1. Nadlimitní věcná břemena nad 40 000 Kč</t>
  </si>
  <si>
    <t xml:space="preserve">2. Nadlimitní věcná břemena nad 40 000 Kč související s dokončenými investičními akcemi </t>
  </si>
  <si>
    <t xml:space="preserve">Členské příspěvky mezinárodním nevládním organizacím </t>
  </si>
  <si>
    <t>2. Překlady</t>
  </si>
  <si>
    <t>2. Regionální centrum Olomouc, s. r .o., Olomouc - Smlouva č. 2008/0424/KŘ/DSM o zajištění služeb - budova RCO</t>
  </si>
  <si>
    <t xml:space="preserve">Plyn </t>
  </si>
  <si>
    <t xml:space="preserve">2.  MERIT GROUP, a.s., Olomouc - Smlouva č. 2003/1070/OIT/DSM o poskytování telekomunikačních služeb </t>
  </si>
  <si>
    <t>2. Výdaje na semináře, školení, kurzy, workshopy, stáže pro neúředníky</t>
  </si>
  <si>
    <t xml:space="preserve">Odbor informačních technologií </t>
  </si>
  <si>
    <t>ORJ - 06</t>
  </si>
  <si>
    <t>Odbor investic</t>
  </si>
  <si>
    <t>Odbor školství a mládeže</t>
  </si>
  <si>
    <t xml:space="preserve">1. Nákup materiálu pro potřeby odboru </t>
  </si>
  <si>
    <t xml:space="preserve">2. Talent Olomouckého kraje </t>
  </si>
  <si>
    <t>2. Zastupitelstvo mládeže Olomouckého kraje (dále jen ZMOK)</t>
  </si>
  <si>
    <t xml:space="preserve">3. Talent Olomouckého kraje </t>
  </si>
  <si>
    <t>1. Zastupitelstvo mládeže Olomouckého kraje</t>
  </si>
  <si>
    <t>3. Talent Olomouckého kraje</t>
  </si>
  <si>
    <t xml:space="preserve">Talent Olomouckého kraje </t>
  </si>
  <si>
    <t xml:space="preserve">Podpora programů škol a školských zařízení, které jsou zaměřeny na DVPP v oblasti primární prevence sociálně - patologických jevů </t>
  </si>
  <si>
    <t>Odbor sportu, kultury a památkové péče</t>
  </si>
  <si>
    <t>ORJ - 13</t>
  </si>
  <si>
    <t xml:space="preserve">Konzultační a poradenská činnost v oblasti památkové péče. </t>
  </si>
  <si>
    <t>2. Porady s řediteli a ekonomy</t>
  </si>
  <si>
    <t xml:space="preserve">1. Náklady související se zahraničními aktivitami Olomouckého kraje </t>
  </si>
  <si>
    <t>Plyn</t>
  </si>
  <si>
    <t>Odbor kancelář hejtmana</t>
  </si>
  <si>
    <t>Mgr. Jiří Šafránek</t>
  </si>
  <si>
    <t>Skutečnost 2015</t>
  </si>
  <si>
    <t>Skutečnost 2016</t>
  </si>
  <si>
    <t>Úhrada nákladů na zajištění péče o zvláště chráněná území</t>
  </si>
  <si>
    <t>3. Regionální centrum Olomouc, s. r. o., Olomouc - Smlouva č. 2008/0424/KŘ/DSM o zajištění služeb - budova RCO</t>
  </si>
  <si>
    <t>2. Podlimitní věcná břemena do 40 000 Kč</t>
  </si>
  <si>
    <t>3a</t>
  </si>
  <si>
    <t>3b</t>
  </si>
  <si>
    <t>Zastupitelstvo Olomouckého kraje usnesením UZ/10/26/2014 ze dne 11.04.2014 schválilo členství Olomouckého kraje v zájmovém spolku měst, obcí a mikroregionů s názvem "Odpady Olomouckého kraje, z.s." za účelem společného řešení problematiky nakládání s komunálním odpadem. Dle důvodové zprávy je finanční příspěvek Olomouckého kraje na chod spolku 100 tis. Kč ročně.</t>
  </si>
  <si>
    <t>Soudní náhrady památkové péče.</t>
  </si>
  <si>
    <t>vedoucí odboru kancelář hejtmana</t>
  </si>
  <si>
    <t>Platy a podobné související výdaje</t>
  </si>
  <si>
    <t>Neinvestiční transfery veřejnoprávním subjektům a mezi peněžními fondy téhož subjektu a platby daní</t>
  </si>
  <si>
    <t>Neinvestiční transfery a související platby do zahraničí</t>
  </si>
  <si>
    <t>§ 3636, seskupení pol. 55 - Neinvestiční transfery a související platby do zahraničí</t>
  </si>
  <si>
    <t xml:space="preserve">3. Prezentace kraje na konferencích a veletrzích za účelem propagace investičních příležitostí, rozvojových ploch, průmyslových zón apod. </t>
  </si>
  <si>
    <t>Služby pro výkon státní správy v oblasti výběrových řízeních zdravotnických zařízení dle zákona č. 48/1997 Sb., včetně provedení analýzy zdravotního stavu obyvatel OK a systém hospicové péče v OK.</t>
  </si>
  <si>
    <t xml:space="preserve">Úhrada nákladů na očkování proti TBC.Kalmetizace dle zákona č. 258/2000 Sb.,§45 o ochraně veřejného zdraví, předfinancování. </t>
  </si>
  <si>
    <t>1. Úhrada nákladů spojených s organizací chovatelských přehlídek pro hodnocení kvality chované a kontrolou ulovené zvěře - § 59 odst. 2 písm. b) zákona č. 449/2001Sb., o myslivosti. V současnosti je na území kraje vymezeno krajským úřadem 19 oblastí chovu zvěře.</t>
  </si>
  <si>
    <t xml:space="preserve">Zabezpečení konání porad kraje a obcí organizovaných na jednotlivých úsecích státní správy v gesci odboru. </t>
  </si>
  <si>
    <t>Platy zaměstnanců v pracovním poměru vyjma zaměstnanců na služebních místech</t>
  </si>
  <si>
    <t>2. Nákup odborných publikací pro potřeby zaměstnanců KÚOK</t>
  </si>
  <si>
    <t xml:space="preserve">1. Nákupy spotřebního materiálu - elektromateriál, razítka, polymery, sanitární prostředky </t>
  </si>
  <si>
    <t xml:space="preserve">1. Úhrada nájemného pro potřeby odboru </t>
  </si>
  <si>
    <t xml:space="preserve">Finanční prostředky budou použity na pronájem sálu k zajištění akce. </t>
  </si>
  <si>
    <t xml:space="preserve">Poskytnutí neinvestičního příspěvku v souvislosti s realizací nostrifikačních zkoušek dotčeným středním školám zřizovaným Olomouckým krajem. </t>
  </si>
  <si>
    <t>2. Organizace soutěží a přehlídek</t>
  </si>
  <si>
    <t>5. Podpora polytechnického vzdělávání a řemesel v Olomouckém kraji (stipendia)</t>
  </si>
  <si>
    <t xml:space="preserve">Zahrnuje finanční prostředky pro školy na území Olomouckého kraje oceněných v rámci soutěže Zelená škola Olomouckého kraje v souladu s pravidly příslušného veřejného příslibu.  
</t>
  </si>
  <si>
    <t>Nájemné při zajištění porad s pracovníky příspěvkových organizací zřizovaných Olomouckým krajem včetně pracovní porady vedení Olomouckého kraje s příspěvkovými organizacemi.</t>
  </si>
  <si>
    <t>Občerstvení při jednáních s pracovníky příspěvkových organizací zřizovaných Olomouckým krajem včetně pracovní porady vedení Olomouckého kraje s příspěvkovými organizacemi.</t>
  </si>
  <si>
    <t>ORJ - 01</t>
  </si>
  <si>
    <t>Zahrnuje finanční prostředky na úhradu nákladů spojených se zasedáním Rady a Zastupitelstva mládeže Olomouckého kraje.</t>
  </si>
  <si>
    <t>Nákup materiálu j.n.</t>
  </si>
  <si>
    <t xml:space="preserve">Služby elektronických komunikací </t>
  </si>
  <si>
    <t xml:space="preserve">Zahrnuje finanční prostředky na úhradu nákladů na pohoštění v rámci slavnostního vyhlášení ocenění. </t>
  </si>
  <si>
    <t xml:space="preserve">Zastupitelstvo mládeže Olomouckého kraje </t>
  </si>
  <si>
    <t>Zelená škola Olomouckého kraje</t>
  </si>
  <si>
    <t>2. Drobný materiál - dílny údržby</t>
  </si>
  <si>
    <t>5. ČD Telematika, a.s., Praha - nájemní smlouva č. 2017/03677/OKŘ/DSM - centrální spisovna na Trocnovské ulici v Olomouci - internet</t>
  </si>
  <si>
    <t>7=6/4</t>
  </si>
  <si>
    <t>6=5/3</t>
  </si>
  <si>
    <t xml:space="preserve">Základní příděl fondu kulturních a sociálních potřeb a sociálnímu fondu obcí a krajů </t>
  </si>
  <si>
    <t xml:space="preserve">Cestovné </t>
  </si>
  <si>
    <t>1. Moravská vodárenská, a.s., Olomouc - Smlouva č. 2003/0645/KŘ/DSM o dodávce vody a Smlouva č. 2006/1251/KŘ/DSM o odvádění odpadních vod - budova KÚOK</t>
  </si>
  <si>
    <t>3. CESNET, Praha - Smlouva č. 2018/04573/OIT/DSM o přístupu účastníka do E-infrastruktury CESNET</t>
  </si>
  <si>
    <t>1. Smlouva s AK Ritter - Šťastný a úhrada znaleckých posudků a geometrických plánů</t>
  </si>
  <si>
    <t xml:space="preserve">2. Úhrada znaleckých posudků a geometrických plánů u dokončených investičních akcí </t>
  </si>
  <si>
    <t>1. Majetkoprávní vypořádání pozemků u dokončených investičních staveb</t>
  </si>
  <si>
    <t xml:space="preserve">Úhrada soudních nákladů. Výše odhadnuta podle počtu podaných žalob. </t>
  </si>
  <si>
    <t>Členský příspěvek  - Národní sportovní centrum Prostějov, z.s.</t>
  </si>
  <si>
    <t>4. Navazující specifické vzdělávání pro budoucí pěstouny, pěstouny na přechodnou dobu a osvojitele</t>
  </si>
  <si>
    <t>3. Členský příspěvek Olomouckého kraje  Partnerství pro městskou mobilitu</t>
  </si>
  <si>
    <t>Výdaje na překlady dokumentů zahraničních subjektů vč. tlumočení.  Překlady informačních publikací, broužur a letáků v oblasti podpory podnikání do cizích jazyků dle aktuálních potřeb (angličtina, čínština, polština).</t>
  </si>
  <si>
    <t xml:space="preserve">a) posuzování vlivu na životní prostředí - úhrada nákladů na zpracování posudků na dokumentaci o posouzení vlivu na životní prostředí (ust. § 18 odst. 2 zákona č. 100/2001 Sb., o posuzování vlivu na životní prostředí). Vynaložené finanční prostředky na zpracování posudku 
jsou následně vyúčtovány krajem oznamovateli záměru,  </t>
  </si>
  <si>
    <t>4. Podpora mezinárodních výměnných pobytů mládeže a mezinárodních vzdělávacích programů</t>
  </si>
  <si>
    <t>Zahrnuje prostředky na úhradu nákladů na pohoštění pro účastníky Krajské konference environmentálního vzdělávání, výchovy a osvěty Olomouckého kraje.</t>
  </si>
  <si>
    <t>§ 5213, seskupení pol. 59 - Ostatní neinvestiční výdaje</t>
  </si>
  <si>
    <t xml:space="preserve">Rezerva na krizová opatření </t>
  </si>
  <si>
    <t xml:space="preserve">Odborné konzultace spojené s veřejnými zakázkami na nákup komodit a služeb a odborné konzultace se specialisty pro potřeby podpory řízení PO. </t>
  </si>
  <si>
    <t>Výdaje na náhrady za nezpůsobenou újmu</t>
  </si>
  <si>
    <t>§ 3599, seskupení pol. 58 - Výdaje na náhrady za nezpůsobenou újmu</t>
  </si>
  <si>
    <t xml:space="preserve">Mgr. Olga Fidrová, MBA </t>
  </si>
  <si>
    <t xml:space="preserve">Intenzifikace odděleného sběru a zajištění využití komunálního odpadu </t>
  </si>
  <si>
    <t xml:space="preserve">1. Úhrada za bankovní poplatky </t>
  </si>
  <si>
    <t>1. Výdaje na semináře, školení, kurzy, workshopy, stáže  a supervize pro úředníky</t>
  </si>
  <si>
    <t>2. Další  výdaje na udržovací poplatky, legislativní update, aktulizace počítačových programů - GPS</t>
  </si>
  <si>
    <t xml:space="preserve">Náhrady mezd v době nemoci. </t>
  </si>
  <si>
    <t>Schválený rozpočet 2020</t>
  </si>
  <si>
    <t>Návrh rozpočtu 2021</t>
  </si>
  <si>
    <t>2. Majetkoprávní vypořádání odkupu pozemků pod silnicemi II. a III. třídy</t>
  </si>
  <si>
    <t xml:space="preserve">Ostatní platby za provedenou práci jinde nezařazené </t>
  </si>
  <si>
    <t>Jedná se o průběžné zálohy na drobné výdaje spojené se zajištěním akcí a chodů sekretariátů členů vedení OK vyplácené přes pokladnu.</t>
  </si>
  <si>
    <t xml:space="preserve">Náklady spojené s dočasnými zábory pozemků pro realizaci staveb dle uzavřených smluv.  </t>
  </si>
  <si>
    <t>3. Propagace náhradní rodinné péče</t>
  </si>
  <si>
    <t xml:space="preserve">2. Prezentace Olomouckého kraje v tištěných a on-line médiích </t>
  </si>
  <si>
    <t>5. Centrála cestovního ruchu OK</t>
  </si>
  <si>
    <t xml:space="preserve">1. Konzultační a poradenská činnost v oblasti územního plánování </t>
  </si>
  <si>
    <t xml:space="preserve">2. Konzultační a poradenská činnost v oblasti stavebního řádu </t>
  </si>
  <si>
    <t xml:space="preserve">K rozsudkům soudů vzniklých v řízení (soudní přezkumy dle Soudního řádu správního). Stanovené dle ustanovení § 60 odst. 1 zákona č. 150/2002 Sb., soudního řádu správního. </t>
  </si>
  <si>
    <t>2. Náklady na pořízení změn územních plánů</t>
  </si>
  <si>
    <t>6. Zajištění projektů Smart Region - Olomoucký kraj</t>
  </si>
  <si>
    <t>Balíková položka pro celý KÚOK na přípravu a realizaci konkrétních projektů v oblasti smart opatření, které schválí řídící výbor Smart Regionu Olomouckého kraje. Dále se předpokládá i nákup expertního poradenství k jednotlivým navrženým opatřením v koncepci na území Olomouckého kraje.</t>
  </si>
  <si>
    <t>Odměny za užití počítačových programů</t>
  </si>
  <si>
    <t>Náklady související s polepy vozidel a administrace dvou veřejných zakázek (dezinfekce a OOP).</t>
  </si>
  <si>
    <t>Nákup polepů na pořízená vozidla pro příspěvkové organizace Olomouckého kraje.</t>
  </si>
  <si>
    <t>Upravený rozpočet k 
30. 9. 2020</t>
  </si>
  <si>
    <t>Úhrada nákladů na pořízení změn územních plánů vyplývajících z Akt. č. 2a ZÚR OK dle § 45 odst.2 stavebního zákona.</t>
  </si>
  <si>
    <t xml:space="preserve">Ing. Bohuslav Kolář, MBA, LL.M. </t>
  </si>
  <si>
    <t>Prezentace cestovního ruchu v Olomouckém kraji nad rámec propagace zajištěné Centrálou cestovního ruchu OK.</t>
  </si>
  <si>
    <t>Prostředky rozpočtované na této položce zahrnují náklady za občerstvení na tiskových konferencích a na další akce pořádané pro novináře, příp. s účastí novinářů.</t>
  </si>
  <si>
    <t xml:space="preserve">Ing. Miroslava Kubová Březinová </t>
  </si>
  <si>
    <t xml:space="preserve">Nákup materiálu pro potřeby odboru v oblasti kultury – zabezpečení konání zasedání jednotlivých komisí. </t>
  </si>
  <si>
    <t>1. Pohoštění pro porady orgánů státní památkové péče s odbornou veřejností v rámci celého kraje</t>
  </si>
  <si>
    <t>Služby dle  smlouvy BOZP, PO a OŽP jsou poskytovány Olomouckému kraji (Krajskému úřadu Olomouckého kraje) a příspěvkovým organizacím mimo Správy silnic Olomouckého kraje. Cena celkem za 12 měsíců poskytování služeb, včetně 21% DPH činí 31 596 626,55 Kč. Za poskytnuté služby je fakturováno měsíčně vždy 1/12 z ceny celkem za uplynulý kalendářní měsíc, se splatností 30 dní od doručení faktur. Smlouva obsahuje ustanovení týkající se vyhrazené změny sazby DPH a změny ceny v důsledku inflace. Dále byly v souladu s § 100 zákona o zadávání veřejných zakázek vyhrazeny změny závazku, a to navýšení/snížení počtu poskytovaných služeb a vyhrazených technických zařízení dle stavu k 31. 12. uplynulého kalendářního roku. Z tohoto důvodu lze očekávat navýšení plnění dle úpravy poskytovaných služeb. Aktualizovaný přehled poskytovaných služeb a vyhrazených technických zařízení bude zpracován nejpozději do 31. 1. běžného kalendářního roku. Změny závazku a z toho vyplývající změny ceny budou vždy řešeny formou dodatku ke Smlouvě s účinností od 1. 4.  běžného kalendářního roku. Smlouva o poskytování služeb BOZP, PO a OŽP byla uzavřena na základě zadávacího řízení veřejné zakázky „Komplexní služby v oblasti bezpečnosti a ochrany zdraví při práci, požární ochrany a ochrany životního prostředí“, které proběhlo v období září 2019 – leden 2020. Smlouva byla schválena usnesením Rady Olomouckého kraje č. UR/80/39/2020 ze dne 13. 1. 2020. Předchozí smlouvy BOZP, PO a OŽP byly dvě a obě byly uzavřeny s poskytovatelem služeb: Vzdělávací institut, s.r.o., IČO 13692020, a to na dobu neurčitou. První smlouva byla v roce 2004 uzavřena pro příspěvkové organizace Olomouckého kraje z oblasti školství. V roce 2016 byly pod tuto smlouvu zahrnuty také příspěvkové organizace Olomouckého kraje z oblasti kultury a zdravotnictví. Druhá smlouva byla uzavřena v roce 2012 pro příspěvkové organizace Olomouckého kraje z oblasti sociální. S ohledem na skutečnost, že ke smlouvě z roku 2004 nelze dodatkem provést aktualizaci stavu poskytovaných služeb, neboť je již vyčerpán limit pro podstatnou změnu závazku ze smlouvy dle § 222 zákona o zadávání veřejných zakázek, bylo provedeno zadávací řízení na novou smlouvu. 
Výpověď ze „starých“ smluv BOZP, PO a OŽP schválila Rada Olomouckého kraje usnesením č. UR/84/26/2020 ze dne 09. 03. 2020. Výpovědní doba začala běžet ode dne 1. 4. 2020 a končila uplynutím šesti měsíců od tohoto data, tj. poskytování služeb dle „starých“ smluv BOZP, PO a OŽP skončila ke dni 30. 09. 2020. Od 1. 10. 2020 poskytuje služby BOZP, PO a OŽP Olomouckému kraji (Krajskému úřadu Olomouckého kraje) a příspěvkovým organizacím již nový poskytovatel služeb: SAFETY PRO s.r.o.</t>
  </si>
  <si>
    <t xml:space="preserve">Olomoucký kraj má v současné době uzavřené 2 pojistné smlouvy, obě pojistné smlouvy jsou uzavřené na dobu neurčitou, mají stanovený stejný pojistný rok od 1. 12. kalendářního roku do 30. 11. následujícího kalendářního roku a způsob úhrady pojistného. Poskytovatelem pojištění je Generali Česká pojišťovna a.s., IČO: 45272956. Pojistné se hradí ve čtvrtletních splátkách za uplynulé pojistné čtvrtletí příslušného kalendářního roku. 
První pojistná smlouva se týká pojištění majetku a odpovědnosti s výjimkou vozidel. Pojištěnými jsou Olomoucký kraj, jeho příspěvkové organizace a obchodní společnost Nemocnice Olomouckého kraje a.s. Předmětem poskytovaných služeb je pojištění živelní, pojištění odcizení, pojištění skel, pojištění elektronických zařízení, pojištění strojů, pojištění věci při dopravě, pojištění koní, pojištění lesů, lesních porostů a sadových úprav a pojištění odpovědnosti. Touto smlouvou je pojištěn majetek v hodnotě cca 40 mld. Kč. Částka pojistného za pojistný rok činí 25 948 037 Kč.
Druhá pojistná smlouva se týká sdruženého pojištění souboru vozidel. Pojištěnými jsou Olomoucký kraj, příspěvkové organizace a obchodní společnosti založené pojistníkem (Olomouckým krajem). Předmětem poskytovaných služeb je pojištění zákonné (povinné), havarijní, pojištění skel a pojištění odpovědnosti za újmu z provozu motorových vozidel. Ke dni 12. 11. 2020 je pojištěno 1247 vozidel. V průběhu pojistného roku dochází průběžně dle potřeb pojištěných k připojištění a odpojištění vozidel prostřednictvím pojišťovacího makléře společnosti SATUM CZECH s.r.o. K výročnímu dni pojistné smlouvy se provádí aktualizace stavu vozového parku a aktualizace pojistné částky formou dodatku ke smlouvě. Dle posledního dodatku (Dodatek č. 2) činí celkové roční pojistné částku 11 107 720 Kč (pojistný rok od 1. 12. 2019 do  30. 11. 2020). Doplatek pojistného (připojištění/odpojištění vozidel v průběhu roku) za uplynulý pojistný rok činil částku 253 199 Kč. V návaznosti na obnovu vozového parku Krajského úřadu Olomouckého kraje a příspěvkových organizací dochází každý rok k nárůstu celkové roční částky pojistného. Největší dopad na navýšení částky pojistného má pořízení nových sanitních vozidel pro Zdravotnickou záchrannou službu Olomouckého kraje, případně vozidel údržby, které pořizuje Správa silnic Olomouckého kraje v souladu se svým schváleným Provozním plánem. Předpokládaný nárůst pojistného pro další pojistný rok dle sdělení pojišťovacího makléře ze dne 12. 11. 2020 by měl činit cca 856 tis. Kč, doplatek za tento pojistný rok cca 140 tis. Kč. Přesné částky budou k dispozici až 1. 12. 2020. 
Obě pojistné smlouvy byly uzavřeny na základě zadávacího řízení veřejné zakázky „Centrální pojištění nemovitého a movitého majetku, vozidel a odpovědnosti Olomouckého kraje a jeho organizací“, které proběhlo na podzim roku 2017 v souladu se zákonem o zadávání veřejných zakázek. Předchozí pojistné smlouvy byly uzavřeny na dobu určitou 5 let. S ohledem na složitost veřejné zakázky bylo rozhodnuto, že nové smlouvy budou uzavřeny na dobu neurčitou. Předpokládaná hodnota veřejné zakázky činila 140 mil. Kč. Vyhrazená změna závazku byla stanovena v částce 8 mil. Kč.                                                    
 </t>
  </si>
  <si>
    <t xml:space="preserve">mezisoučet </t>
  </si>
  <si>
    <t>Jedná se o výdaje na úhradu nákladů na bezpečnostní schránky zřízené u Komerční banky, a.s. a na úhradu nákladů na platební termínál na pokladně KÚOK.</t>
  </si>
  <si>
    <t>Transfer plynoucí ze zákona č. 257/2001 Sb., (knihovní zákon).</t>
  </si>
  <si>
    <t>Náklady spojené s následnou péčí o zeleň po rekontrukci silnic II. a III. třídy dle uzavřených smluv.</t>
  </si>
  <si>
    <t xml:space="preserve">4. Členský příspěvek Inovační centrum Olomouckého kraje </t>
  </si>
  <si>
    <t xml:space="preserve">Rezerva Rady </t>
  </si>
  <si>
    <t>Odbory - provozní výdaje</t>
  </si>
  <si>
    <t xml:space="preserve">Celkem </t>
  </si>
  <si>
    <t xml:space="preserve">Rekapitulace: </t>
  </si>
  <si>
    <t>Schválený rozpočet 2021</t>
  </si>
  <si>
    <t>Návrh rozpočtu 2022</t>
  </si>
  <si>
    <t xml:space="preserve">Běžné výdaje </t>
  </si>
  <si>
    <t>Kapitálové výdaje</t>
  </si>
  <si>
    <t>Upravený rozpočet k 
31. 7. 2021</t>
  </si>
  <si>
    <t xml:space="preserve">Úhrada objednávaných příkazových bloků dodavateli. Zajištění distribuce příkazových bloků městským a obecním úřadům dle §92 odst. 3 zákona č. 250/2016 Sb., o odpovědnosti za přestupky a řízení o nich, ve znění pozdějších předpisů, a dle Rámcové dohody na výrobu a distribuci příkazových bloků č. j. 16777/2021/39-1 uzavřené dne 24. 5. 2021.  
</t>
  </si>
  <si>
    <t xml:space="preserve">z toho: běžné výdaje </t>
  </si>
  <si>
    <t xml:space="preserve">           kapitálové výdaje </t>
  </si>
  <si>
    <t xml:space="preserve">Prostředky určené na dovybavení lékárniček v kancelářích asistentek uvolněných členů ZOK. </t>
  </si>
  <si>
    <t>ORJ - 02</t>
  </si>
  <si>
    <t>Personální útvar</t>
  </si>
  <si>
    <t xml:space="preserve">Mgr. Bc. Jitka Keková </t>
  </si>
  <si>
    <t>vedoucí útvaru</t>
  </si>
  <si>
    <t xml:space="preserve">Výdaje na Dohody o provedení práce a Dohody o pracovní činnosti dle žádostí VO včetně rezervy. </t>
  </si>
  <si>
    <t>Výdaje na ostatní platby za provedenou práci včetně paušálu na home office.</t>
  </si>
  <si>
    <t xml:space="preserve">Ostatní povinné pojistné placené zaměstnavatelem </t>
  </si>
  <si>
    <t xml:space="preserve">Vydaje na kurzové rozdíly vyplývající z cestovních náhrad. </t>
  </si>
  <si>
    <t xml:space="preserve">Výdaje na cestovní pojištění do zahraničí </t>
  </si>
  <si>
    <t xml:space="preserve">4. ČD Telematika, a.s., Praha - nájemní smlouva č. 2016/03037/OKŘ/DSM - centrální spisovna na Trocnovské ulici v Olomouci </t>
  </si>
  <si>
    <t xml:space="preserve">1. O2 Czech Republic, a. s., Praha - poskytování telekomunikačních služeb (telefonní hovory, služby IP VPN, referenční čísla za služby ISDN) </t>
  </si>
  <si>
    <t>2. Česká pojišťovna a. s., Praha - Smlouva č. 2017/03667/OPŘPO/DSM - kolektivní pojištění odpovědnosti z výkonu povolání</t>
  </si>
  <si>
    <t>3. Častulíková Marie, Jeseník - Smlouva č. 2017/03582/OKŘ/DSM,  o nájmu garáže v Jeseníku</t>
  </si>
  <si>
    <t>11. SAFETY PRO s.r.o., Olomouc - Smlouva č. 200/00883/OPŘPO/DSM, poskytování služeb v oblasti bezpečnosti práce a požární ochrany</t>
  </si>
  <si>
    <t>4. DIGITAL TELECOMMUNICATIONS, spol. s r. o., Ostrava - Smlouva č. 2012/01347/KŘ/DSM - servisní smlouva na telefonní ústřednu</t>
  </si>
  <si>
    <t xml:space="preserve">7. TRADE FIDES, a. s., Brno - Smlouva č. 2021/00974/OKŘ/DSM - servis systému SCO PČR </t>
  </si>
  <si>
    <t xml:space="preserve">9. Mechanika a. s., Prostějov - Smlouva č. 2018/04749/OKŘ/DSM o poskytování servisu vrat a závor </t>
  </si>
  <si>
    <t xml:space="preserve">10. Air-klimont, s.r.o., Fryčovice - Smlouva č. 2020/05136/OKŘ/DSM - servis klimatizace pro místnost serveru </t>
  </si>
  <si>
    <t xml:space="preserve">23. SAFETY PRO s.r.o., Olomouc - smlouva č. 2020/00883/OPŘPO/DSM - poskytování služeb v oblasti bezpečnosti a ochrany zdraví při práci, požární ochrany a ochrany životního prostředkí pro Olomoucký kraj a příspěvkové organizace OK (na základě vyhrazené změny závazku ze smlouvy, lze v roce 2022 předpokládat navýšení ceny v důsledku inflace a současně v důsledku aktualizace počtu poskytovaných služeb a vyhrazených technických zařízení) </t>
  </si>
  <si>
    <t xml:space="preserve">Vypracování znaleckých posudků </t>
  </si>
  <si>
    <t>d) Zajištění veřejné, elektronicky dostupné, ověřené a aktualizované služby - žádost pro vyjádření o existenci sítí, určené ke stavebnímu řízení v rámci všech stavebních úřadů v Olomouckém kraj</t>
  </si>
  <si>
    <t>Roční členský příspěvěk Inovačnímu centru Olomouckého kraje (ICOK) na základě smlouvy č. 2011/04110/OSR/DSM. Výši a dobu splatnosti členského příspěvku stanovuje valná hromada ICOK.</t>
  </si>
  <si>
    <t>pol. 5164</t>
  </si>
  <si>
    <t xml:space="preserve">Zajištění provozu Turistického informačního portálu Olomouckého kraje (552 tis. Kč) - částka je určena na technickou správu portálu dle Smlouvy o zajištění provozu serveru internetového portálu cestovního ruchu (2010/05397/KH/DSM, smlouva je uzavřena  na dobu neurčitou). UZ 153.  
</t>
  </si>
  <si>
    <t xml:space="preserve">Prostředky rozpočtované na této položce zahrnují náklady na členský příspěvek pro Centrálu cestovního ruchu OK pro rok 2022 (schváleno usnesením Zastupitelstva Olomouckého kraje č. UZ/17/72/2019 ze dne 23. 9. 2019) - UZ 153. </t>
  </si>
  <si>
    <t>Položka je vyhrazena na vyžádané osobní pomoci při řešení mimořádných událostí nebo krizových situací na území kraje.</t>
  </si>
  <si>
    <t>§ 5171, seskupení pol. 58 - Výdaje na náhrady za nezpůsobenou újmu</t>
  </si>
  <si>
    <t xml:space="preserve">Projekt Rodinných pasů v Olomouckém kraji je realizován od roku 2007. V projektu se bude pokračovat i v roce 2022, a to na základě smlouvy o dílo, která byla uzavřena v roce 2019.  Pro rok 2022 jsou očekávány náklady cca 1 125 300 Kč s ohledem na nastavené zadání VZMR, počet realizovaných akcí pro držitele rodinných pasů, počet vydaných pasů, kontaktování potenciálních zájemců ze strany měst a obcí, resp. jejich příspěvkových organizací, provozovatelů zařízení v oblasti kultury, sportu, volnočasových aktivit a cestovního ruchu, administraci projektu, vedení databáze, rozeslání informačních materiálů, výrobu samolepek Rodinný pas s daným grafickým provedením, výrobu informačních letáků s oboustranným plnobarevným tiskem, výrobu drobných propagačních předmětů, výrobu reklamních letáků propagující Rodinný pas, tisk a distribuci Rodinných pasů zapojeným rodinám v Olomouckém kraji, aktualizaci sekce internetových stránek Rodinné pasy a další  aktivity. Administrátorem projektu je firma SunDrive Communications s.r.o. Jedná se o aktivitu v samostatné působnosti. </t>
  </si>
  <si>
    <t xml:space="preserve">4. Audit Family Friendly Community pro obce Olomouckého kraje </t>
  </si>
  <si>
    <t xml:space="preserve">3. Pohoštění pro účastníky slavnostního vyhlášení ceny Venkovnský knihovník roku </t>
  </si>
  <si>
    <t xml:space="preserve">Odměny - Venkovský knihovník roku </t>
  </si>
  <si>
    <t>1. Hry X. letní olympiády dětí a mládeže 2021</t>
  </si>
  <si>
    <t xml:space="preserve">Jedná se o pokračování cyklu Olympiád pro děti a mládež - letní verze. V termínu od 26.6. - 1.7.2022 se uskuteční v Olomouckém kraji již X. letní olympiáda dětí a mládeže za účasti 14 krajů. Zahrnuje finanční prostředky na úhradu komplexních organizačních nákladů pro účastníky, dopravu účastníků, odměnu trenérům. Celkový předpokládaný počet účastníků za Olomoucký kraj je 316. Oproti předchozí letní olympiádě v Libereckém kraji (IX. letní ODM 2019) došlo k navýšení počtu sportů na 20, kdy dojde ke zvýšení nákladů celé olympiády. </t>
  </si>
  <si>
    <t>2. Hry X. letní olympiády dětí a mládeže 2021</t>
  </si>
  <si>
    <t>Jedná se o finanční prostředky na organizaci Her X. letní olympiády dětí a mládeže ČR 2022. Celková výše činí 17 634 500 Kč ( 15 000 000 Kč - smluvní závazek z uzavřené smlouvy mezi OK a ČOV a Českou olympijskou a.s. + 1 934 500 Kč - navýšený účastnický poplatek o 100 Kč/účastníka ze strany Správy kolejí a menz UPOL/řešeno Dodatkem č.1 Smlouvy + 700 000 Kč - újma za neubytované studenty/řešeno Dodatkem č.2 Smlouvy)</t>
  </si>
  <si>
    <t xml:space="preserve">Kurzové rozdíly              </t>
  </si>
  <si>
    <t xml:space="preserve">Cílem příspěvků je finanční podpora škol a školských zařízením se sídlem v Olomouckém kraji v rámci výjezdů dětí a mládeže do zahraničí, dále příspěvek na náklady spojené s organizací mezinárodní výměny mládeže z partnerských zahraničních škol a školských zařízení na území Olomouckého kraje, kofinancování mezinárodních vzdělávacích projektů v rámci programu Erasmus+ či jiných mezinárodních nadačních fondů (Visegrádský fond, Česko-německý fond budoucnosti apod.) a dále na poskytnutí finančního příspěvku na zapojení do programu Mezinárodní ceny vévody z Edinburghu.    </t>
  </si>
  <si>
    <t>Novelou vodního zákona č. 544/2020 Sb., která nabyl účinnosti dne 1.2.2021, bylo uloženo krajům zpracování Plánu pro sucho a stavu nedostatku vody pro území kraje.Plán zahrnuje základní část (údaje potřebné pro zvládání sucha v daném území, charakteristiku území, popis vodních zdrojů vč. záložních a jejich případné zastupitelnosti, popis úpravy, dopravy, převodů vody a zásobování vodou, seznam a popis technických zařízení využitelých k řešení stavu nedostatku vody, seznam uživatelů vody významných pro dané území, seznam povolených nakládání s vodami významněji ovlivňujících množství a jakost vod, popis rizik sucha a místní směrodatné loimity a kritéria pro vyhlášení stavu nedostatku vody), operativní část (obsahuje seznam orgánů veřejné moci a osob podílejících se na zvládání sucha a stavu neodstatku vody, popis čínností, které vykonávají, popis přenosu informací, priority zásobování, návrh postupů pro zvládání sucha a opatření při vyhlášení stavu nedostatku vody) a grafickou část (mapy a plány, na kterých jsou zakreslena zejména území ohrožená suchem, vodohospodářské a vodárenské soustavy, zdroje a úpravny vody a uživatelé vody, významní pro dané území). Plán pro sucho musí být zpracován nejpozději do 31.12.2022.</t>
  </si>
  <si>
    <t xml:space="preserve">a) Smlouva o úvěru ve výši 900 mil. Kč s Evropskou investiční bankou na projekt "Modernizace silnic II. a III. třídy v Olomouckém kraji. Úvěr je ve fázi splácení.  </t>
  </si>
  <si>
    <t>b) Smlouva o úvěrovém rámci ve výši 3 000 mil. Kč s Evropskou investiční bankou na spolufinancování evropských programů a financování vlastních investičních akcí. Úvěr je ve fázi splácení.</t>
  </si>
  <si>
    <t>c) Smlouva o úvěrovém rámci ve výši 700 mil. Kč s Komerční bankou, a.s.</t>
  </si>
  <si>
    <t>Běžné výdaje</t>
  </si>
  <si>
    <t>3. Výdaje Olomouckého kraje na rok 2022</t>
  </si>
  <si>
    <r>
      <t xml:space="preserve">Odbory - platy a podobné související výdaje </t>
    </r>
    <r>
      <rPr>
        <sz val="10"/>
        <rFont val="Arial"/>
        <family val="2"/>
        <charset val="238"/>
      </rPr>
      <t>(ORJ 01, 02 a 03)</t>
    </r>
  </si>
  <si>
    <t>3. Dozorový audit v rámci Certifikace systému managementu společenské odpovědnosti organizací ČSN 01 0391:2013</t>
  </si>
  <si>
    <t xml:space="preserve">Neinvestiční transfery spolkům </t>
  </si>
  <si>
    <t>Položky rozpočtu odborů s mimořádným nárůstem výdajů</t>
  </si>
  <si>
    <t>Odbor</t>
  </si>
  <si>
    <t>Akce - popis</t>
  </si>
  <si>
    <t>Schválený Rozpočet 2021</t>
  </si>
  <si>
    <t>Nárůst 2022-2021</t>
  </si>
  <si>
    <t>Poznámka</t>
  </si>
  <si>
    <t>07 EO</t>
  </si>
  <si>
    <t>Rezerva na splátky revolvingu SSOK</t>
  </si>
  <si>
    <t>nezbytné</t>
  </si>
  <si>
    <t>08 OSR</t>
  </si>
  <si>
    <t>K potvrzení ROK</t>
  </si>
  <si>
    <t>09 OŽP</t>
  </si>
  <si>
    <t>zákonná povinnost</t>
  </si>
  <si>
    <t>11 OSV</t>
  </si>
  <si>
    <t>13 OSKP</t>
  </si>
  <si>
    <t>Podepsaná smlouva</t>
  </si>
  <si>
    <t>14 OZ</t>
  </si>
  <si>
    <t>18 OKH</t>
  </si>
  <si>
    <t>K potvrzení ROK                   Celkové náklady sníženy díky razantnímu poklesu na kriz. Řízení a TK Plus</t>
  </si>
  <si>
    <t>celkem</t>
  </si>
  <si>
    <t>z toho k potvrzení v ROK</t>
  </si>
  <si>
    <t>Položka rozpočtu s mimořádným objemem výdajů bez nárůstu</t>
  </si>
  <si>
    <t>tuto položku bude třeba spíše prověřit, asi se nepodaří dosáhnout úspory v rozpočtu</t>
  </si>
  <si>
    <t>03 OKŘ</t>
  </si>
  <si>
    <t>Komentář :</t>
  </si>
  <si>
    <t>V roce 2017, 2018 a 2019 měl kraj 4 smlouvy řešící tuto problematiku</t>
  </si>
  <si>
    <t>Oblast školství</t>
  </si>
  <si>
    <t>oblast kultury</t>
  </si>
  <si>
    <t>oblast zdravotnictví</t>
  </si>
  <si>
    <t>oblast sociální</t>
  </si>
  <si>
    <t>celkem v r. 2017 a 2018, v roce 2019 mírný nárůst</t>
  </si>
  <si>
    <t>Schváleno v ROK 18.10.2021</t>
  </si>
  <si>
    <t>06 OIT</t>
  </si>
  <si>
    <t>Navýšení celkových výdajů odboru dle ROK 18.10.2021</t>
  </si>
  <si>
    <r>
      <t>Rezerva Rady OK byla snížena ze 70 000 tis. Kč na 50 000 tis. Kč
Úroky vlastní byly přepočítány dle predikce ČNB ze dne 21.11. a byly nastaveny na cca 3% - ze dne 27.11. report KB - navýšení o</t>
    </r>
    <r>
      <rPr>
        <b/>
        <sz val="11"/>
        <rFont val="Arial"/>
        <family val="2"/>
        <charset val="238"/>
      </rPr>
      <t xml:space="preserve"> 27 mil. Kč</t>
    </r>
  </si>
  <si>
    <t>podepsán dodatek</t>
  </si>
  <si>
    <r>
      <t xml:space="preserve">navýšení pouze ve výši 8 441 tis. Kč. (rozdíl dle I. Verze)
</t>
    </r>
    <r>
      <rPr>
        <sz val="10"/>
        <color rgb="FFFF0000"/>
        <rFont val="Arial"/>
        <family val="2"/>
        <charset val="238"/>
      </rPr>
      <t>Dle rozhodnutí sníženo o částku 1 360 tis. Kč</t>
    </r>
  </si>
  <si>
    <t>Vyčíslení výše úspory v tis. Kč (3%)</t>
  </si>
  <si>
    <t>Návrh rozpočtu 2022 po úsprách</t>
  </si>
  <si>
    <t>Ing. Petr Flora</t>
  </si>
  <si>
    <r>
      <t>3. Střední škola řemesel Šumperk - Smlouva č.</t>
    </r>
    <r>
      <rPr>
        <sz val="10"/>
        <rFont val="Arial"/>
        <family val="2"/>
        <charset val="238"/>
      </rPr>
      <t xml:space="preserve"> </t>
    </r>
    <r>
      <rPr>
        <sz val="11"/>
        <rFont val="Arial"/>
        <family val="2"/>
        <charset val="238"/>
      </rPr>
      <t>2015/03658/OKŘ/DSM, dohoda o užívání nebytových prostor a úhrada za služby</t>
    </r>
  </si>
  <si>
    <t xml:space="preserve">Jedná se o refundace mezd neuvolněných členů ZOK - kteří jsou OSVČ (při účasti členů na zasedáních ZOK, v komisích či výborech nebo v jiných zvláštním orgánech kraje). </t>
  </si>
  <si>
    <t>Výše výdajů této položky je stanovena výpočtem z položky 5021 a z položky 5023 – uvolnění členové zastupitelstva .</t>
  </si>
  <si>
    <t xml:space="preserve">Pojistné je odváděno z odměn uvolněných i neuvolněných členů zastupitelstva z pol. 5021 a 5123 . </t>
  </si>
  <si>
    <t xml:space="preserve">Jedná se o refundace pojistného (při účasti členů na zasedáních ROK/ZOK,  poradách vedení apod.).   </t>
  </si>
  <si>
    <t>Prostředky na úhradu kurzových rozdílů při vyúčtování zahraničních pracovních cest členů zastupitelstva. Přesné čerpání této položky předem nikdy nelze určit, je stanovena minimální částka s ohledem na čerpání v minulých (covidových) letech.</t>
  </si>
  <si>
    <t>Nákup materiálu jinde nezařazený</t>
  </si>
  <si>
    <t>Studená voda včetně stočného a úplaty za odvod dešťových vod</t>
  </si>
  <si>
    <t xml:space="preserve">Výdaje této položky tvoří v převážné většině úhrady pronájmu prostor pro jednání či setkáních mimo sídlo kraje. Rovněž jsou na této položce plánovány výdaje za nájemné prostor pro akce související se zahraničními aktivitami OK (oficiální návštěvy apod.). </t>
  </si>
  <si>
    <t xml:space="preserve">Z této položky jsou hrazeny výdaje na občerstvení při jednání ZOK-Hynaisova, ROK, výborů a komisí, při oficiálních návštěvách OK včetně zahraničních, občerstvení na různé akce Olomouckého kraje a pro vedení OK. </t>
  </si>
  <si>
    <t>Vratky jistot</t>
  </si>
  <si>
    <t>Výdaje na věcné dary</t>
  </si>
  <si>
    <t xml:space="preserve">Povinné pojistné na sociální zabezpečení a příspěvek na státní politiku zaměstnanosti. Vyměřovací základ = platy zaměstnanců + dohody (DPČ,DPP) </t>
  </si>
  <si>
    <t xml:space="preserve">Povinné pojistné na veřejné zdravotní pojištění. Vyměřovací základ = platy zaměstnanců + dohody (DPČ, DPP). </t>
  </si>
  <si>
    <t>Pojistné na zákonné pojištění odpovědnosti zaměstnavatele za škodu při pracovním úrazu nebo nemoci z povolání</t>
  </si>
  <si>
    <t>Povinné pojistné na úrazové pojištění. Vyměřovací základ = platy zaměstnanců + 1 000 tis. Kč z dohod + refundace x 4,2 ‰</t>
  </si>
  <si>
    <t xml:space="preserve">Výdaje za pronájem </t>
  </si>
  <si>
    <t xml:space="preserve">Výdaje na inzerci a další služby </t>
  </si>
  <si>
    <t xml:space="preserve">Výdaje na tuzemské a zahraniční pracovní cesty zaměstnanců. </t>
  </si>
  <si>
    <t>Účastnické úplaty na konference</t>
  </si>
  <si>
    <t>Výdaje na konference, kongresy pro neúředníky</t>
  </si>
  <si>
    <t xml:space="preserve">Knihy a obdobné listinné informační prostředky </t>
  </si>
  <si>
    <t>Platby daní státnímu rozpočtu</t>
  </si>
  <si>
    <t>Náhrady mezd a příspěvky v době nemoci nebo karantény</t>
  </si>
  <si>
    <t>Dary fyzickým osobám</t>
  </si>
  <si>
    <t xml:space="preserve">Výdaje na této položce budou použity na úhradu věcných břemen souvisejících s dokončenými investičními akcemi Olomouckého kraje a to v cenové hladině nepřekračující 40 000,00 Kč (dle vyhlášky č. 410/2009 Sb., § 14 odst. 6 bod c). Výše navrhovaných prostředků představuje 100% schválené částky z roku 2022. </t>
  </si>
  <si>
    <t xml:space="preserve">1. Úhrada provizí realitním kancelářím dle uzavřených smluv o zprostředkování odprodeje nepotřebného nemovitého majetku </t>
  </si>
  <si>
    <t xml:space="preserve">Ostatní neinvestiční transfery fyzickým osobám </t>
  </si>
  <si>
    <t xml:space="preserve">Nákup příručních lékárniček na pracovištích, do služebních vozidel a jejich vybavení. </t>
  </si>
  <si>
    <t xml:space="preserve">Nákup materiálu jinde nezařazený </t>
  </si>
  <si>
    <t xml:space="preserve">Úhrada poštovného </t>
  </si>
  <si>
    <t xml:space="preserve">4.  Dopravní zdravotnictví, a.s., Praha - Smlouva č. 2004/1007/KŘ/DSM o nájmu pozemkové plochy (horní parkoviště) </t>
  </si>
  <si>
    <t xml:space="preserve">11. POWER BRIDGEm spol.s.r.o. Popůvky - smlouva č. 2022/00879/OKŘ/DSM - servis záložního zdroje </t>
  </si>
  <si>
    <t xml:space="preserve">                                           oprava garáží </t>
  </si>
  <si>
    <t xml:space="preserve">                                           výměna světel za úsporné LED v kantýně budovy </t>
  </si>
  <si>
    <t xml:space="preserve">                                           výměna světel v nakcelářích za LED světla</t>
  </si>
  <si>
    <t xml:space="preserve">Odměna makléři za zastupování na komoditní burze při nákupu energií na období dvou let, včetně předpokládaných poplatků komoditní burze za realizovaný nákup energií prostřednictvím komoditní burzy </t>
  </si>
  <si>
    <t xml:space="preserve">Položka zahrnuje výdaje na úhradu soudních poplatků ze soudních sporů, úhrady advokátům a notářům. </t>
  </si>
  <si>
    <t xml:space="preserve">Nákup kolků (cenin) pro potřeby jednotlivých odborů KÚOK </t>
  </si>
  <si>
    <t xml:space="preserve">Položka zahrnuje výdaje na nákup dálničních známek pro služební vozidla KÚOK, včetně zahraničních při zahraničních služebních cestách </t>
  </si>
  <si>
    <t>Zásady územního rozvoje Olomouckého kraje (ZÚR OK)</t>
  </si>
  <si>
    <t>b) Zajištění občerstvení na jednáních odborné veřejnosti a pracovních skupin pro realizaci Strategie rozvoje územního obvodu Olomouckého kraje</t>
  </si>
  <si>
    <t>c) Zajištění občerstvení na jednání odborné veřejnosti a pracovních skupin pro plnění akčního plánu Územně energetické koncepce Olomouckého kraje včetně zpracování studií</t>
  </si>
  <si>
    <t>d) Zajištění občerstvení na jednáních u kulatých stolů a panelových diskusích. Zajištění občerstvení na jednáních Teritoriálního paktu zaměstnanosti Olomouckého kraje, z.s. Regionální sektorové dohody v oblasti textilního, obuvnického a kožedělného průmyslu, RHSD OK apod</t>
  </si>
  <si>
    <t>e) Zajištění občerstvení pro setkání vedení kraje s partnery z oblasti venkova, zástupci mikroregionů, MAS, obcí a měst. Cílem akcí je přenos aktuálních informací z oblasti regionálního rozvoje, kohezní politiky EU, aktivity kraje směrem k venkovskému prostředí apod.</t>
  </si>
  <si>
    <t>f) Zajištění občerstvení pro setkání odboru s pracovníky regionálního rozvoje na magistrátech a městských úřadech ORP Olomouckého kraje.  Důvodem realizace akce je přenos aktuálních informací z oblasti regionálního rozvoje, kohezní politiky EU, aktivity kraje a měst pro podporu podnikatelů, rozvoj venkova, energetika, koncepční práce apod.</t>
  </si>
  <si>
    <t>g) Zajištění občerstvení na semináře k Rámcovým programům, EHP/Norsko a Evropské územní spolupráce. Důvodem realizace akcí je spolupráce s MMR a MF, kteří plní funkci koordinátorů programů v ČR.</t>
  </si>
  <si>
    <t>h) Zajištění občerstvení na setkání zástupců Olomouckého kraje s územními partnery v ORP Olomouckého kraje</t>
  </si>
  <si>
    <t>i)  Zajištění občerstvení na další akce pořádané během roku, u nichž nastane potřeba realizace</t>
  </si>
  <si>
    <t>Výdaje na zajištění občerstvení pro účastníky porad pro 38 stavebních úřadů, 13 úřadů územního plánování:</t>
  </si>
  <si>
    <t>1. Pohoštění na akce pořádané oddělením regionálního rozvoje</t>
  </si>
  <si>
    <t>2. Pohoštění na porady stavebních úřadů, úřadů územního plánování</t>
  </si>
  <si>
    <t xml:space="preserve">ZOK schválilo dne 18. 9. 2017 svým usnesením UZ/6/64/2017 zvýšení členského příspěvku na 400 000 Kč a dodatek č. 1 (2009/03250/OSR/DSM/1) ke smlouvě o přidruženém členství. Poskytnutí příspěvku je realizováno vždy dle smlouvy v I. čtvrtletí daného kalendářního roku na žádost euroregionu.  </t>
  </si>
  <si>
    <t xml:space="preserve">Členství Olomouckého kraje bylo schváleno Radou Olomouckého kraje dne 4. 6. 2018, č. usnesení UR/43/32/2018 a následně Zastupitelstvem Olomouckého kraje dne 25. 6. 2018, č. usnesení UZ/11/55/2018, dále Radou Olomouckého kraje dne 18. 3. 2019, č. usnesení UR/61/36/2019. Poskytnutí příspěvku je realizováno vždy v I. čtvrtletí daného kalendářního roku na žádost spolku. </t>
  </si>
  <si>
    <t>1. Pronájem na akce pořádané oddělením regionálního rozvoje</t>
  </si>
  <si>
    <t>b) Pronájem pro pracovní setkání zástupců mikroregionů Olomouckého kraje. Tradiční aktivita vedení kraje směrem ke klíčovým partnerům z oblasti venkova, zástupcům mikroregionů, MAS, obcí a měst. Cílem realizace akce je přenos aktuálních informací (problematika kohezní politiky 2020+, regionálního rozvoje, dotační programy OK pro obce apod.) z vedení kraje na zástupce venkova.  Finanční prostředky budou využity na pronájem místnosti včetně pronájmu techniky a ozvučení</t>
  </si>
  <si>
    <t xml:space="preserve">c) Pronájem pro workshop pro zástupce obcí s rozšířenou působností Olomouckého kraje (ORP Olomouckého kraje). Tradiční aktivita odboru směrem k pracovníkům regionálního rozvoje na magistrátech a městských úřadech ORP Olomouckého kraje. Důvodem realizace akce je přenos aktuálních informací z krajského úřadu na ORP (problematika kohezní politiky 2020+, regionálního rozvoje, dotační zdroje kraje, energetické hospodaření apod.) Finanční prostředky budou využity na pronájem místnosti včetně pronájmu techniky a ozvučení. </t>
  </si>
  <si>
    <t>2. Pronájem - setkání KÚOK s úřady územního plánování a stavebními úřady</t>
  </si>
  <si>
    <t>Pronájem místností v případě konání výjezdních porad KUOK s úřady územního plánování a se stavebními úřady:
a) Pronájem pro stavební úřady 13 tis. Kč
b) Pronájem pro úřady územního plánování 15 tis. Kč</t>
  </si>
  <si>
    <t>3. Pronájem - informační semináře k dotačnímu programu Obchůdek a případně dalším programům</t>
  </si>
  <si>
    <t>Pronájem prostor a pronájem technického vybavení pro účely konání informačních seminářů k dotačnímu programu Obchůdek a případně dalším programům</t>
  </si>
  <si>
    <t xml:space="preserve">Zemědělské pachtovné </t>
  </si>
  <si>
    <t>Prádlo, oděv a obuv s výjimkou ochranných pomůcek</t>
  </si>
  <si>
    <t xml:space="preserve">2. Úhrada části nákladů spojených s konáním 13. ročníku akce ""Oslavy lesa na Floře"". Záštitu nad touto soutěží měl doposud vždy hejtman Olomouckého kraje. Cílem projektu, který je zařazen do programu lesnické pedagogiky, je environmentální osvěta veřejnosti a informovanost o trvale udržitelném lesnickém hospodaření v Olomouckém kraji. V předchozích ročnících byla účast na této dvoudenní akci cca 3.000 účastníků, zejména dětí. Na zajištění přípravy a průběhu akce se podílí řada subjektů. V roce 2014, 2015, 2016, 2017, 2018, 2019, 2020, 2021 a 2022 to bylo asi 20 organizací, např. Výstaviště Flora, a.s., Lesy České republiky, s.p., Lesy města Olomouce, a.s., Ústav pro hospodářskou úpravu lesů, Sdružení vlastníků soukromých a obecních lesů v ČR, Střední lesnická škola v Hranicích, Agentura ochrany přírody a krajiny, CHKO Litovelské Pomoraví, CHKO Jeseníky, Muzeum Komenského v Přerově, Sdružení lesních pedagogů ČR a další. Na realizaci akce se Olomoucký kraj podílí každoročně. </t>
  </si>
  <si>
    <t>Průběžná aktualizace Databáze ochrany pásem vodních zdrojů na území OK včetně grafických a vektorových vrstev pro zachování její aktuálnosti.</t>
  </si>
  <si>
    <t xml:space="preserve">Technická podpora na zpracování návrhů na aktualizaci PRVKOK a zajištění prací na aplikaci PRVKOK. </t>
  </si>
  <si>
    <t xml:space="preserve">Finanční spoluúčast Olomouckého kraje na realizaci projektu "Intenzifikace odděleného sběru a zajištění využití komunálního odpadu včetně jeho obalové složky" v roce 2023. Rada Olomouckého kraje usnesením UR/22/47/2022 schválila účast Olomouckého kraje ve výše uvedeném projektu.  </t>
  </si>
  <si>
    <t>úhrady v cizích měnách - produkty Microsoft, služba VIMEO</t>
  </si>
  <si>
    <t xml:space="preserve">Finanční prostředky zahrnují finanční příspěvek na vyhlášení ocenění Talent Olomouckého kraje v souladu s pravidly příslušného veřejného příslibu. V rámci tohoto vyhlášení jsou oceňováni mimořádně nadaní žáci a studenti škol a školských zařízeních na území Olomouckého kraje.  </t>
  </si>
  <si>
    <t xml:space="preserve">Nákup materiálu pro potřeby odboru, které souvisí s nákupem zápisových lístků pro uchazeče, kteří se hlásí na střední školu a nepřichází ze základních škol. Toto bylo krajským úřadům uloženo v souvistosti s novelizací zákona 561/2004 Sb., o předškolním, základním, středním, vyšším odborném a jiném vzdělávání. Dále na akce Zastupitelstva mládeže Olomouckého kraje.  </t>
  </si>
  <si>
    <t xml:space="preserve">Olomoucký kraj je členem společenství Platform Network, jehož cílem je podpora kooperace mezi regiony a mladými lidmi v Evropě. Konkrétními výstupy jsou nabídky mezinárodních mládežnických kempů, mobility studentů a učitelů, pořádání seminářů a další mezinárodní spolupráce. Za účelem zlepšení komunikace a lepší prezentace nabízených aktivit členové společenství zřídili webovou stránku. Na její provoz bude přispívat každý z členských regionů společenství. </t>
  </si>
  <si>
    <t xml:space="preserve">Finanční prostředky na zajištění pravidelných porad s řediteli a ekonomy škol a školských zařízení zřizovaných Olomouckým krajem, Pracovní setkání výchovných a kariérových poradců Olomouckého kraje a  dále pro akce Zastupitelstva mládeže Olomouckého kraje.   </t>
  </si>
  <si>
    <t xml:space="preserve">Zahrnuje zpracování výroční zprávy, zpracování analýz v oblasti školství, platby faktur za zveřejněné inzeráty v tisku týkající se vyhlášení konkurzních řízení na pracovní místa ředitelů škol a školských zařízení a platby faktur za zrealizované psychologické testy uchazečů konkurzních řízení (konkurzní řízení jsou realizovány v souladu se  zákonem č. 561/2004 Sb., o předškolním, základním, středním, vyšším odborném a jiném vzdělávání (školský zákon), ve znění pozdějších předpisů a vyhláškou č. 54/2005 Sb., o náležitostech konkursního řízení a konkursních komisích, ve znění pozdějších předpisů, propagaci učebních oborů vzdělávání.
</t>
  </si>
  <si>
    <t xml:space="preserve">Na nákup služeb a hrazení výdajů, např.výdaje související s organizací, spoluorganizací akcí zaměřených na aktivity s činností ZMOK, účast v projektech tematicky zaměřených na mládež a s tím související tématiku.  </t>
  </si>
  <si>
    <t>2. Porady ředitelů škol a školských zařízení, Pracovní setkání výchovných a kariérových poradců Olomouckého kraje</t>
  </si>
  <si>
    <t xml:space="preserve">Zahrnuje finanční prostředky na úhradu nákladů na pohoštění spojených s konáním pravidelných porad s řediteli a ekonomy škol a školských zařízení zřizovaných Olomouckým krajem.  </t>
  </si>
  <si>
    <t xml:space="preserve">Zahrnuje prostředky na proplacení nákladů spojených se zasedáním Rady a Zastupitelstva mládeže Olomouckého kraje (včetně jednání výborů Zastupitelstva), Národního parlamentu dětí a mládeže a akcí souvisejících s činností Rady a Zastupitelstva mládeže Olomouckého kraje.  </t>
  </si>
  <si>
    <t>Ostatní neinvestiční transfery fyzickým osobám</t>
  </si>
  <si>
    <t>§ 6113, seskupení pol. 51 - Výdaje na neinvestiční nákupy a související výdaje</t>
  </si>
  <si>
    <t>Výdaje na neinvestiční nákupy a související výdaje</t>
  </si>
  <si>
    <t>§ 6172, seskupení pol. 51 - Výdaje na neinvestiční nákupy a související výdaje</t>
  </si>
  <si>
    <t>§ 2141, seskupení pol. 51 - Výdaje na neinvestiční nákupy a související výdaje</t>
  </si>
  <si>
    <t>§ 3635, seskupení pol. 51 - Výdaje na neinvestiční nákupy a související výdaje</t>
  </si>
  <si>
    <t>§ 3636, seskupení pol. 51 - Výdaje na neinvestiční nákupy a související výdaje</t>
  </si>
  <si>
    <t>§ 3639, seskupení pol. 51 - Výdaje na neinvestiční nákupy a související výdaje</t>
  </si>
  <si>
    <t>§ 1032, seskupení pol. 51 - Výdaje na neinvestiční nákupy a související výdaje</t>
  </si>
  <si>
    <t>§ 1036, seskupení pol. 51 - Výdaje na neinvestiční nákupy a související výdaje</t>
  </si>
  <si>
    <t>§ 1099, seskupení pol. 51 - Výdaje na neinvestiční nákupy a související výdaje</t>
  </si>
  <si>
    <t>§ 2369, seskupení pol. 51 - Výdaje na neinvestiční nákupy a související výdaje</t>
  </si>
  <si>
    <t>§ 3719, seskupení pol. 51 - Výdaje na neinvestiční nákupy a související výdaje</t>
  </si>
  <si>
    <t>§ 3725, seskupení pol. 51 - Výdaje na neinvestiční nákupy a související výdaje</t>
  </si>
  <si>
    <t>§ 3729, seskupení pol. 51 - Výdaje na neinvestiční nákupy a související výdaje</t>
  </si>
  <si>
    <t>§ 3741, seskupení pol. 51 - Výdaje na neinvestiční nákupy a související výdaje</t>
  </si>
  <si>
    <t>§ 3742, seskupení pol. 51 - Výdaje na neinvestiční nákupy a související výdaje</t>
  </si>
  <si>
    <t>§ 3769, seskupení pol. 51 - Výdaje na neinvestiční nákupy a související výdaje</t>
  </si>
  <si>
    <t>§ 3269, seskupení pol. 51 - Výdaje na neinvestiční nákupy a související výdaje</t>
  </si>
  <si>
    <t>§ 3792, seskupení pol. 51 - Výdaje na neinvestiční nákupy a související výdaje</t>
  </si>
  <si>
    <t>§ 4339, seskupení pol. 51 - Výdaje na neinvestiční nákupy a související výdaje</t>
  </si>
  <si>
    <t>§ 4349, seskupení pol. 51 - Výdaje na neinvestiční nákupy a související výdaje</t>
  </si>
  <si>
    <t>§ 4399, seskupení pol. 51 - Výdaje na neinvestiční nákupy a související výdaje</t>
  </si>
  <si>
    <t>§ 2212, seskupení pol. 51 - Výdaje na neinvestiční nákupy a související výdaje</t>
  </si>
  <si>
    <t>§ 2223, seskupení pol. 51 - Výdaje na neinvestiční nákupy a související výdaje</t>
  </si>
  <si>
    <t>§ 3319, seskupení pol. 51 - Výdaje na neinvestiční nákupy a související výdaje</t>
  </si>
  <si>
    <t>§ 3419, seskupení pol. 51 - Výdaje na neinvestiční nákupy a související výdaje</t>
  </si>
  <si>
    <t>§ 3513, seskupení pol. 51 - Výdaje na neinvestiční nákupy a související výdaje</t>
  </si>
  <si>
    <t>§ 3522, seskupení pol. 51 - Výdaje na neinvestiční nákupy a související výdaje</t>
  </si>
  <si>
    <t>§ 3599, seskupení pol. 51 - Výdaje na neinvestiční nákupy a související výdaje</t>
  </si>
  <si>
    <t>§ 2143, seskupení pol. 51 - Výdaje na neinvestiční nákupy a související výdaje</t>
  </si>
  <si>
    <t>§ 3341, seskupení pol. 51 - Výdaje na neinvestiční nákupy a související výdaje</t>
  </si>
  <si>
    <t>§ 3349, seskupení pol. 51 - Výdaje na neinvestiční nákupy a související výdaje</t>
  </si>
  <si>
    <t>§ 5272, seskupení pol. 51 - Výdaje na neinvestiční nákupy a související výdaje</t>
  </si>
  <si>
    <t>§ 5273, seskupení pol. 51 - Výdaje na neinvestiční nákupy a související výdaje</t>
  </si>
  <si>
    <t>§ 5529, seskupení pol. 51 - Výdaje na neinvestiční nákupy a související výdaje</t>
  </si>
  <si>
    <t>Neinvestiční transfery veřejnoprávním osobám a mezi peněžními fondy téže osoby a platby daní</t>
  </si>
  <si>
    <t>§ 6113, seskupení pol. 53 - Neinvestiční transfery veřejnoprávním osobám a mezi peněžními fondy téže osoby a platby daní</t>
  </si>
  <si>
    <t>§ 6330, seskupení pol. 53 - Neinvestiční transfery veřejnoprávním osobám a mezi peněžními fondy téže osoby a platby daní</t>
  </si>
  <si>
    <t>§ 6172, seskupení pol. 53 - Neinvestiční transfery veřejnoprávním osobám a mezi peněžními fondy téže osoby a platby daní</t>
  </si>
  <si>
    <t>§ 5511, seskupení pol. 53 - Neinvestiční transfery veřejnoprávním osobám a mezi peněžními fondy téže osoby a platby daní</t>
  </si>
  <si>
    <t xml:space="preserve">Neinvestiční transfery a některé náhrady fyzickým osobám </t>
  </si>
  <si>
    <t xml:space="preserve">§ 6113, seskupení pol. 54 - Neinvestiční transfery a některé náhrady fyzickým osobám </t>
  </si>
  <si>
    <t xml:space="preserve">§ 6172, seskupení pol. 54 - Neinvestiční transfery a některé náhrady fyzickým osobám </t>
  </si>
  <si>
    <t xml:space="preserve">§ 3269, seskupení pol. 54 - Neinvestiční transfery a některé náhrady fyzickým osobám </t>
  </si>
  <si>
    <t xml:space="preserve">§ 3319, seskupení pol. 54 - Neinvestiční transfery a některé náhrady fyzickým osobám </t>
  </si>
  <si>
    <t xml:space="preserve">Finanční prostředky zahrnují finanční příspěvek na vyhlášení ocenění Talent Olomouckého kraje v souladu s pravidly příslušného veřejného příslibu. V rámci tohoto vyhlášení jsou finančně podpořeny školy a školská zařízení na území Olomouckého kraje.  </t>
  </si>
  <si>
    <t xml:space="preserve">1. Nostrifikace </t>
  </si>
  <si>
    <t xml:space="preserve">Finančními prostředky budou realizovány činnosti vyplývající z Koncepce environmentální výchovy a osvěty Olomouckého kraje - uspořádání Krajské konference environmentálního vzdělávání, výchovy a osvěty Olomouckého kraje a podpora dalších služeb, které významně přispívají k naplnění koncepce EVVO. </t>
  </si>
  <si>
    <t>Mgr. Bc. Zbyněk Vočka</t>
  </si>
  <si>
    <t xml:space="preserve">1. Projekt Rodinné pasy </t>
  </si>
  <si>
    <t>1. Posuzování žadatelů o příbuzenskou pěstounskou péči</t>
  </si>
  <si>
    <t>2. Audit kvality sociálních služeb příspěvkových organitací</t>
  </si>
  <si>
    <t xml:space="preserve">Audity zaměřené na úroveň, rozsah, kvalitu sociálních služeb poskytovaných příspěvkovými organizacemi Olomouckého kraje jako nástroj pro předcházení nevhodného zacházení, či jako jeden z nástrojů pro zjištění skutečného stavu v případech šetření stížností či podnětů. </t>
  </si>
  <si>
    <t xml:space="preserve">Úhrada za služby pošt související s odesíláním zdravotní dokumentace žadatelů o náhradní rodinnou péči a specializovaných vyšetření, která jsou nezbytná v rámci rozhodování o zařazení žadatelů do evidence osob vhodných stát se osvojiteli či pěstouny dle § 27 zákona č. 359/1999 Sb., o sociálně-právní ochraně dětí, ve znění pozdějších předpisů. Jedná se o aktivity v přenesené působnosti.  </t>
  </si>
  <si>
    <t xml:space="preserve">Finanční prostředky určené na úhradu poplatku za zajištění nizkorychlostního kontrolního vážení vozidel na silnicích I., II. a III. třídy v Olomouckém kraji, a to na základě schválené objednávky s Centrem služeb pro silniční dopravu Praha, příspěvkovou organizací Ministerstva dopravy. Podle zákona č. 13/1997 Sb., o pozemních komunikacích, ve znění pozdějších předpisů, kraj zajišťuje kontrolní vážení vozidel na silnicích II. a III. třídy a na silnicích I. tříd se souhlasem vlastníka (ŘSD ČR).  
</t>
  </si>
  <si>
    <t xml:space="preserve">Úhrada nákladů řízení při soudních sporech vedených proti Krajskému úřadu Olomouckého kraje, v řízeních spadajících do věcné působnosti ODSH. Úhrada nákladů je prováděna na základě vydaného rozsudku soudem.  </t>
  </si>
  <si>
    <t xml:space="preserve">Pronájem školicích prostor s příslušenstvím pro pořádání "Metodických dnů Krajského úřadu Olomouckého kraje" pro obce s rozšířenou působností se zaměřením na řešení dopravních přestupků. 
</t>
  </si>
  <si>
    <t>§ 3316, seskupení pol. 51 - Výdaje na neinvestiční nákupy a související výdaje</t>
  </si>
  <si>
    <t xml:space="preserve">Publikace Cechovní památky </t>
  </si>
  <si>
    <t xml:space="preserve">Prostředky rozpočtované na této položce zahrnují náklady na nákup odborných publikací pro potřeby krizového řízení, podklady pro metodické řízení obcí v oblasti krizového řízení, mapové podklady Olomouckého kraje atd.  </t>
  </si>
  <si>
    <t xml:space="preserve">Prostředky rozpočtované na této položce jsou vyčleněny na dovybavení pracoviště krizového řízení v souladu s § 14a) zákona č. 240/2000 Sb., o krizovém řízení, zřizuje pracoviště krizového řízení. Kraj vynakládá  finanční prostředky na činnost související s výdaji na pracoviště krizového řízení, jejich zřizování a technické vybavování, zajištění komunikačních prostředků, výdaje na informační podporu krizového řízení a odbornou podporu pro kraje (nákup techniky pro práci v terénu).  </t>
  </si>
  <si>
    <t>Zajištění provozu sítě Krize, která je realizována od roku 2003, finanční prostředky budou po schválení v ZOK převedeny HZS OK formou daru. UZ 405</t>
  </si>
  <si>
    <t>§ 6221, seskupení pol. 51 - Výdaje na neinvestiční nákupy a související výdaje</t>
  </si>
  <si>
    <t xml:space="preserve">2. Koncesní řízení na provozovatele krajských nemocnic </t>
  </si>
  <si>
    <t>pol. 5024</t>
  </si>
  <si>
    <t>Drobný dlouhodobý hmotný majetek</t>
  </si>
  <si>
    <t>Investiční nákupy a související výdaje</t>
  </si>
  <si>
    <t xml:space="preserve">Podlimitní programové vybavení </t>
  </si>
  <si>
    <t>Výdaje na platy a obdobné a související výdaje</t>
  </si>
  <si>
    <t>§ 6113, seskupení pol. 50 - Výdaje na platy a obdobné a související výdaje</t>
  </si>
  <si>
    <t>Neinvestiční transfery fyzickým osobám nemající povahu daru</t>
  </si>
  <si>
    <t>Knihy a obdobné listinné informační prostředky</t>
  </si>
  <si>
    <t>Kursové rozdíly ve výdajích</t>
  </si>
  <si>
    <t>§ 6172, seskupení pol. 50 - Výdaje na platy a obdobné a související výdaje</t>
  </si>
  <si>
    <t>Základní příděl fondu kulturních a sociálních potřeb a sociálnímu fondu obcí a krajů</t>
  </si>
  <si>
    <t xml:space="preserve">§ 3636, seskupení pol. 52 - Neinvestiční transfery soukromoprávním osobám </t>
  </si>
  <si>
    <t>§ 3639, seskupení pol. 53 - Neinvestiční transfery veřejnoprávním osobám a mezi peněžními fondy téže osoby a platby daní</t>
  </si>
  <si>
    <t xml:space="preserve">Neinvestiční transfery soukromoprávním osobám </t>
  </si>
  <si>
    <t>§ 3269, seskupení pol. 50 - Výdaje na platy a obdobné a související výdaje</t>
  </si>
  <si>
    <t>§ 3299, seskupení pol. 53 - Neinvestiční transfery veřejnoprávním osobám a mezi peněžními fondy téže osoby a platby daní</t>
  </si>
  <si>
    <t>§ 3541, seskupení pol. 53 - Neinvestiční transfery veřejnoprávním osobám a mezi peněžními fondy téže osoby a platby daní</t>
  </si>
  <si>
    <t>§ 3792, seskupení pol. 53 - Neinvestiční transfery veřejnoprávním osobám a mezi peněžními fondy téže osoby a platby daní</t>
  </si>
  <si>
    <t>Neinvestiční transfery soukromoprávním osobám</t>
  </si>
  <si>
    <t>§ 3314, seskupení pol. 53 - Neinvestiční transfery veřejnoprávním osobám a mezi peněžními fondy téže osoby a platby daní</t>
  </si>
  <si>
    <t>§ 3544, seskupení pol. 53 - Neinvestiční transfery veřejnoprávním osobám a mezi peněžními fondy téže osoby a platby daní</t>
  </si>
  <si>
    <t xml:space="preserve">§ 2143, seskupení pol. 52 - Neinvestiční transfery soukromoprávním osobám </t>
  </si>
  <si>
    <t xml:space="preserve">8. LARGO PCO s. r. o., Olomouc - Smlouva č. 2019/05143/OKŘ/DSM o technickém zajištění přenosu poplachových zpráv - centrální spisovna na Trocnovské ulici v Olomouci </t>
  </si>
  <si>
    <r>
      <rPr>
        <b/>
        <i/>
        <sz val="11"/>
        <rFont val="Arial"/>
        <family val="2"/>
        <charset val="238"/>
      </rPr>
      <t>1. Soudní náhrady</t>
    </r>
    <r>
      <rPr>
        <b/>
        <sz val="11"/>
        <rFont val="Arial"/>
        <family val="2"/>
        <charset val="238"/>
      </rPr>
      <t xml:space="preserve"> 
</t>
    </r>
  </si>
  <si>
    <t xml:space="preserve">d) Smlouva o úvěru s Komerční bankou, a.s. na kofinancování evropských programů (100 mil.Kč) </t>
  </si>
  <si>
    <t>e) Smlouva o revolvingovém úvěru na financování oprav, investic a projektů (1 000 mil.Kč)</t>
  </si>
  <si>
    <t xml:space="preserve">§ 3544, seskupení pol. 52 - Neinvestiční transfery soukromoprávním osobám </t>
  </si>
  <si>
    <t>Rezerva na splátky revolvingu (pro SSOK)</t>
  </si>
  <si>
    <t xml:space="preserve">Neinvestiční transfery fundacím, ústavům a obecně prospěšným společnostem </t>
  </si>
  <si>
    <t>Finanční dar na podporu činnosti Horské služby ČR v oblasti Jeseník</t>
  </si>
  <si>
    <t xml:space="preserve">§ 5599, seskupení pol. 52 - Neinvestiční transfery soukromoprávním osobám </t>
  </si>
  <si>
    <t>ORJ - 98</t>
  </si>
  <si>
    <t>§ 6221, seskupení pol. 53 -  Neinvestiční transfery veřejnoprávním osobám a mezi peněžními fondy téže osoby a platby daní</t>
  </si>
  <si>
    <t xml:space="preserve">§ 6221, seskupení pol. 58 -  Výdaje na náhrady za nezpůsobenou újmu </t>
  </si>
  <si>
    <t xml:space="preserve">Výdaje na náhrady za nezpůsobenou újmu </t>
  </si>
  <si>
    <t xml:space="preserve">Odbor kancelář ředitele - nouzové ubytování </t>
  </si>
  <si>
    <t xml:space="preserve">Kancelář ředitele - nouzové ubytování </t>
  </si>
  <si>
    <t>Položka zahrnuje nákup výrobků a služeb k pohoštění KÚOK, včetně obědů na ZOK pro vedoucí odborů KÚOK.</t>
  </si>
  <si>
    <t>Schválený rozpočet 2023</t>
  </si>
  <si>
    <t>Upravený rozpočet k 
31. 7. 2023</t>
  </si>
  <si>
    <t>Návrh rozpočtu 2024</t>
  </si>
  <si>
    <t xml:space="preserve">V součinnosti s materiálem Koncepce rodinné politiky Olomouckého kraje na období 2023-2027 a „Akčním plánem Koncepce rodinné politiky Olomouckého kraj na rok 2024“ (bude předložen ZOK k projednání dne 18. 9. 2023), budou v rámci priority 6: Institucionální a koncepční zajištění rodinné politiky podpořeny aktivity spolupráce aktérů rodinné politiky uvedeného opatření, včetně spolupráce s obcemi Olomouckého kraje. Konkrétně jde o realizaci 1 akce – semináře či workshopu pod vedením zkušeného lektora s cílem podpořit činnost koordinátorů rodinné politiky z jednotlivých obcí a měst a zástupců organizací věnujících se rodinné politice. Finanční prostředky budou použity na zajištění odborných lektorů. Jedná se o aktivitu neinvestiční a v samostatné působnosti.   </t>
  </si>
  <si>
    <t>5. Krajská síť služby Family point</t>
  </si>
  <si>
    <t xml:space="preserve">Dne 19. 7. 2022 byla uzavřena licenční smlouva mezi Centrem pro rodinu a sociální péči a Olomouckým krajem pro zakládání a provoz Family Pointů, míst přátelských rodině v Olomouckém kraji. ZOK tuto licenční smlouvu projednalo na svém zasedání dne 27. 6. 2022 (UZ/10/52/2022). Vznik krajské sítě služeb Family Point vychází z Programového prohlášení Rady Olomouckého kraje na období 2021-2024. Jedná se o vznik 11 Family Pointů (1 kontaktního, 10 základních). Family Point je bezbariérové místo přátelské rodině, veřejná nízkoprahová služba, která je poskytována bezplatně. Finanční prostředky jsou určeny na zajištění metodické podpory ze strany poskytovatele licence. Jedná se o aktivity v samostatné působnosti.    
</t>
  </si>
  <si>
    <t xml:space="preserve">6. Akce pro zaměstnavatele - Společnost přátelská rodině (krajské kolo) </t>
  </si>
  <si>
    <t xml:space="preserve">Již od roku 2007 jsou v Olomouckém kraji oceňovány ty společnosti, které pro své zaměstnance zavádějí opatření pro slaďování rodinného a pracovního života. Realizátorem soutěže je Síť pro rodinu, z.s., která v minulých letech vytvořila podrobnou metodiku hodnocení nominovaných organizaci tak, aby byla zajištěna profesionální úroveň celé kampaně. Hlavní oblasti pro hodnocení jsou zaměstnavatelská oblast, společenská odpovědnost firem, prorodinné aktivity organizace a prostředí firmy. V rámci soutěže budou oslovovány firmy z Olomouckého kraje, přihlášené organizace projdou specifickým hodnocením a vítězná/é organizace bude/budou oceněna/y. Jedná se o akci, která je realizována jednou za dva roky, poslední akce proběhla v roce 2022. Akce proběhne formou objednávky služby. Jedná se o aktivitu neinvestiční a v samostatné působnosti. </t>
  </si>
  <si>
    <t>7. Akce Babička roku 2024</t>
  </si>
  <si>
    <t>Organizační zajištění akce Babička roku, kterou každoročně pořádá Rada seniorů České republiky, Krajská rada seniorů Olomouckého kraje - pobočný spolek. Projekt vznikl z iniciativy krajské Rady seniorů Olomouckého kraje v roce 2016. Základní myšlenkou je přispět k podpoře aktivního stárnutí a rozvoji mezigeneračního soužití. Cílem je ukázat lidskou hodnotu a pravou vnitřní krásu člověka v seniorském věku s ohledem na zachování a možnosti vytvoření zcela nových tradic napříč generacemi.</t>
  </si>
  <si>
    <t xml:space="preserve">Uvedená částka vychází ze Strategie prevence kriminality Olomouckého kraje na období 2022 – 2027, která byla schválena na jednání ZOK dne 13.12.2021 pod UZ/7/78/2021. Jedná se o realizaci projektu, jehož cílem je adekvátně reagovat na vývojové trendy kriminality, eliminovat aktuální bezpečnostní rizika přesahující místní úroveň. Jedná se o povinnou 10% spoluúčast státní podpory na realizaci pilotního projektu Olomouckého kraje v oblasti prevence kriminality, který bude realizován ve spolupráci se spolupracujícími institucemi (např. Policie ČR, samospráva, NNO). Akce proběhne formou objednávky služby. Jedná se o aktivitu v samostatné působnosti.  </t>
  </si>
  <si>
    <t>Smlouva o výpůjčce části nemovité věci, vymezené zákresem, který tvoří přílohu smlouvy o výpůjčce, uzavřená mezi Českou republikou – Úřadem pro zastupování státu ve věcech majetkových jako půjčitelem a Olomouckým  krajem jako vypůjčitelem pro účely zajištění lokální humanitární, zejména materiální a potravinové pomoci, včetně zajištění a přípravy skladových prostor a pro následnou logistiku, občanům Olomouckého kraje, kteří jsou v nepříznivé sociální a životní  situaci, způsobené zejména současnou mezinárodní situací, válečným konfliktem na Ukrajině a hospodářskou krizí s dopadem na světové ceny energií a tím i zvýšení životních nákladů zejména právě nízkopříjmových občanů Olomouckého kraje, s právy a povinnostmi obsaženými ve smlouvě o výpůjčce nemovitých věcí č. UZSVM/OOL/1714/2023-OOLH, byla schválena hejtmanem Olomouckého kraje na základě usnesení Rady Olomouckého kraje č. UR/78/48/2023 ze dne 27. 3. 2023.</t>
  </si>
  <si>
    <t xml:space="preserve">Jde o zajištění služby posuzování žadatelů o tzv. příbuzenskou pěstounskou péči na základě požadavku OÚORP. Po realizovaném posouzení dochází k refundaci nákladů ze strany OÚORP. Jedná se o  aktivitu v přenesené působnosti.  </t>
  </si>
  <si>
    <t xml:space="preserve">Olomoucký kraj prostřednictvím cílů a opatření definovaných ve Střednědobém plánu rozvoje sociálních služeb v Olomouckém kraji pro roky 2024 - 2026 zajišťuje své zákonné povinnosti - dostupnost poskytování sociálních služeb na svém území sítí sociálních služeb, síť sociálních služeb je financována prostřednictvím rozpočtu Olomouckého kraje. K nastavení efektivního systému financování sociálních služeb v Olomouckém kraji, který reaguje na odpovědnost krajů za rozhodování o výši dotace ze státního rozpočtu jednotlivým poskytovatelům sociálních služeb byly zřízeny některé z modulů Krajského informačního systému sociálních služeb (moduly „Podpora vyrovnávací platby“, „ Výkaznictví“, „Dotační řízeníobcí“). KISSoS obsahuje další moduly, které jsou jedním z významných nástrojů pro plánování a zajištění dostupnosti socálních služeb na území Olomouckého kraje - „Elektronický katalog poskytovatelů sociálních služeb v Olomouckém kraji“, který zajišťuje dostupnost informací o možnostech a způsobech poskytování sociálních služeb na území OK, modul "Krajská síť sociálních služeb OK", do kterého poskytovatelé podávají žádosti o vstup svých služeb do sítě a o změnu jednotek služeb, modul "Evidence žádostí", který poskytuje přehled o počtu žádostí o sociální službu u jednotlivých poskytovatelů. V roce 2022 bylo, a stejně tak v roce 2023 bude nutné, oproti předchozím letům, zajistit větší objem finančních prostředků na servisní podporu celého informačního systému a jeho modulů,a to v souvislosti s definováním KISSoSu jako významného informačního systému v rámci opatření týkající se kybernetické bezpečnosti. V roce 2024 lze předpokládat mírné navýšení servisní podpory s ohledem na avízo dodavateské společnosti. Servisní podporu a aktualizaci modulů nelze financovat z případného návazného individuálního projektu, neboť nejde o inovativní aktivity.   </t>
  </si>
  <si>
    <t>1. Střednědobý plán sociálních služeb - KISSoS</t>
  </si>
  <si>
    <t>2. Webové stránky: www. rodinajeok.cz,www.domovyok.cz, www.affc-ok.cz, webové stránky program Emilka</t>
  </si>
  <si>
    <t xml:space="preserve">Realizace seminářů pro sociální pracovníky obcí (v činnosti sociální práce vedoucí k řešení nepříznivé sociální situace a k sociálnímu začleňování osob). Finanční prostředky budou využity pro realizaci vzdělávacích akcí. Vzdělávací akce jsou nezbytné ke zvyšování kvality a úrovně výkonu sociální práce a rovněž s ohledem na potřebu sdílení dobré praxe při řešení nepříznivé sociální situace osob. Jedná se o aktivitu v rámci výkonu přenesené působnosti. Realizace workshopů pro příspěvkové organizace Olomouckého kraje v oblasti kvality poskytovaných sociálních služeb. Workshopy jsou aktivitou navazující na kontrolní a auditní činnost a mají přispět ke zvyšování kvality poskytovaných sociálních služeb a plnění povinností poskytovatele sociálních služeb a tím celkově zvyšovat připravenost příspěvkových organizací na inspekce poskytování sociálních služeb, které realizuje v PO OK krajská pobočka Úřadu práce ČR. Jedná se o aktivitu v samostatné působnosti.   </t>
  </si>
  <si>
    <t xml:space="preserve">V souvislosti s odborným posuzováním žadatelů pro účely zprostředkování osvojení a pěstounské péče dle § 27 zákona č. 359/1999 Sb., o sociálně-právní ochraně dětí, ve znění pozdějších předpisů, vyvstává potřeba vyžádání doplňujících specializovaných lékařských vyšetření k verifikaci údajů potřebných pro rozhodování v rámci řízení o zařazení žadatelů do evidence osob vhodných stát se osvojiteli,  pěstouny nebo pěstouny na přechodnou dobu. V souladu s ustanovením § 15 odst. 16 zákona č. 48/1997 Sb., o veřejném zdrav. pojištění, ve znění pozdějších předpisů, takto vyžádaná vyjádření hradí orgán, pro který se vyšetření a vyjádření provádí. Při posuzování dětí vyvstává potřeba specializovaných vyšetření, včetně psychologických posouzení dětí ranného věku, a to souvisejících s jejich zařazením do evidence dětí vhodných k náhradní rodinné péči. Jedná se o výkon přenesené působnosti.    
</t>
  </si>
  <si>
    <t xml:space="preserve">4. Předávání Cen Olomouckého kraje pro lidi se srdcem na dlani </t>
  </si>
  <si>
    <t xml:space="preserve">Pracovní setkání s řediteli příspěvkových organizací </t>
  </si>
  <si>
    <t>Členský poplatek pro rok 2024 za přidružené členství v Asociaci poskytovatelů sociálních služeb ČR.</t>
  </si>
  <si>
    <t xml:space="preserve">Náklady spojené se soudním jednáním - v návaznosti na ustanovení § 16 zákona č. 500/2004 Sb., správní řád, ve znění pozdějších předpisů, je nezbytné počítat s nutností zajištění tlumočení a překladů občanům ČR příslušejícím k národnostní menšině, která tradičně a dlouhodobě žije na území ČR, případně zajištění jiného tlumočení v rámci správního řízení v působnosti oddělení sociální pomoci a oddělení sociálně-právní ochrany (např. do českého znakového jazyka, apod.). Částka reaguje na správní řád upravující postavení příslušného orgánu krajského úřadu v procesu správního řízení. Jedná se o aktivity v rámci výkonu přenesené působnosti.     </t>
  </si>
  <si>
    <t xml:space="preserve">Náklady na soudní spory (náklady řízení) v oblasti registrací poskytovatelů sociálních služeb,  výkonu sociálně-právní ochrany dětí a přestupků. Jedná se o náklady spojené s výkonem přenesené působnosti. Náklady na úhradu soudních poplatků, které by vznikly v souvislosti s prohranými soudními spory v případech žalob proti rozhodnutí vydaným oddělením sociální pomoci a oddělení sociálně-právní ochrany.   </t>
  </si>
  <si>
    <t xml:space="preserve">Služby spojené se správou, hostingem a zálohováním webového rozcestníku Olomoucký kraj pomáhá Ukrajině na rok 2024. </t>
  </si>
  <si>
    <t xml:space="preserve">V rámci naplňování opatření Koncepce rodinné politiky Olomouckého kraje na období 2023-2027 a Akčního plánu Koncepce rodinné politiky Olomouckého kraje na rok 2024 (bude předložen ZOK k projednání dne 18. 9. 2023) bude probíhat spolupráce s dalšími aktéry rodinné politiky na regionální i celostátní úrovni. Jedná se především o realizace akce Den rodin, tradiční akci realizovanou v květnu při příležitosti Mezinárodního dne rodin, kterým je 15.5.2024. Dalšími akcemi jsou osvětové akce v rámci Týdne pro rodinu, Týdne pro pěstounství, a další aktivity, které podporují prorodinný přístup, propagují a posilují zdravé fungování rodiny. Finanční prostředky budou použity na kulturní vystoupení, medializaci, zajištění moderátora apod. Jedná se o aktivity v samostatné působnosti. </t>
  </si>
  <si>
    <t xml:space="preserve">Cílem auditu familyfriendlycommunity je podpořit a rozvíjet pro-rodinné klima v obci, klima, které je přátelské rodině, které podpoří budování vztahů v rodinách a mezigenerační dialog. Cílem je také zvýšit atraktivitu obce jako místa vhodného pro rodiny, děti, seniory a zaměstnavatele. Celý proces probíhá na základě osvědčeného know-how převzatého z Rakouska, v současné době proces úspěšně probíhá také v Jihomoravském kraji. Zajištění  aktivity vychází z Koncepce rodinné politiky Olomouckého kraje na období 2023-2027 a Akčního plánu Koncepce rodinné politiky Olomouckého kraje na rok 2024 (bude předložen ZOK k projednání dne 18. 9. 2023). Platnost podlicenční smlouvy mezi Jihomoravským a Olomouckým krajem je do 30. 9. 2025. Finanční náklady na zajištění procesu na jedné obci jsou vyčísleny na 21.000,- Kč (v roce 2024 bude zapojeno max. 10 obcí). Finanční prostředky budou dále využity na propagaci AFFC a na zajištění slavnostního předávání cetifikátů obcím. Jedná se o aktivity v samostatné působnosti.  </t>
  </si>
  <si>
    <t xml:space="preserve">Uvedená částka vychází ze Strategie prevence kriminality Olomouckého kraje na období 2022 – 2027, která byla schválena na jednání ZOK dne 13.12.2021 pod UZ/7/78/2021. Klade si za cíl zvyšovat kvalifikaci i odborné kompetence preventivních pracovníků, posilovat jejich vzájemnou spolupráci, osobní sdílení zkušeností, praktický přenos příkladů dobré praxe i neformální vztahy, prostřednictvím  cíleně konstruovaných vzdělávacích workshopů. Finanční prostředky budou použity na financování lektorů prostřednictvím fyzických nebo právnických osob, které zajistí realizaci celé vzdělávací akce. Jedná se o  aktivitu v samostatné působnosti. 
</t>
  </si>
  <si>
    <t xml:space="preserve">Finanční prostředky budou použity na financování  PR akcí spojených s propagací tématu náhradní rodinné péče, zejména pak pěstounské péče a pěstounské péče na přechodnou dobu. Bude se jednat o služby v oblasti  grafických prací, realizace výstav pěstounů, polepové práce apod. Jedná se o aktivitu v samostatné i přenesené působnosti.         </t>
  </si>
  <si>
    <t xml:space="preserve">Krajské úřady dle zákona č. 359/1999 Sb., o sociálně-právní ochraně dětí, ve znění pozdějších předpisů, zajišťují přípravy fyzických osob vhodných stát se osvojiteli nebo pěstouny k přijetí dítěte do rodiny a těmto osobám současně poskytují poradenskou pomoc související s osvojením dítěte nebo svěřením dítěte do pěstounské péče včetně speciální přípravy k přijetí dítěte pěstounem na přechodnou dobu (dále jen přípravy). Přípravy žadatelů o náhradní rodinnou péči pro KÚOK zajišťuje Středisko sociální prevence Olomouc, p.o., která má k uvedené činnosti pověření k výkonu sociálně-právní ochrany dětí. Současně je potřeba operativně zajistit individuální přípravy žadatelů na základě specifických potřeb. Požadované prostředky představují náklady spojené s realizací individuálních příprav žadatelů a specifických vzdělávacích aktivit spojených s doprovázením pěstounů, pěstounů na přechodnou dobu  a osvojitelů. Jedná se o aktivitu v přenesené působnosti.       </t>
  </si>
  <si>
    <t xml:space="preserve">Nasmlouvané podpory a jiné služby pro zajištění již fungujících webových stránek: www.rodinajeok.cz www.domovyok.cz www.affc-ok.cz jsou výdaje spojené se zajištěním webových stránek, které přechází od roku 2024 z Odboru informačních technologií na Odbor sociálních věcí. Nové webové stránky na zajištění evidence dětí a žadatelů v oblasti náhradní rodinné péče (program Emilka), který vytvořil Spolek pro budování a implementaci sdílených open source nástrojů, z. s. a jehož přidruženým členem se Olomoucký kraj stane. Souhlas se vstupem do spolku vyjádřilo ZOK svým usnesením UZ/15/52/2023, kde bylo informováno, že využitím uvedeného softwaru vzniknou požadavky na finanční prostředky z rozpočtu Olomouckého kraje, které budou souviset např. s vývojem, servisem softwaru apod.  Vše bude zajištěno prostřednictvím smluvních vztahů s dodavateli a obsahuje zajištění servisu i rozvoje jednotlivých webových stránek v roce 2024 (správa webu, rozvoj webu, vzdálená podpora apod. ). 
</t>
  </si>
  <si>
    <t xml:space="preserve">Realizace seminářů, workshopů pro sociální pracovníky obecních úřadů obcí s rozšířenou působností v těchto oblastech: sociálně-právní ochrana dětí,  syndrom zanedbávaného a zneužívaného dítěte, náhradní rodinná péče, problematika kurately pro mládež. Tyto aktivity budou realizovány formou jednodenních nebo vícedenních pracovních setkání. Finanční prostředky budou použity na financování lektorů. Jedná se o aktivitu v přenesené působnosti.       
</t>
  </si>
  <si>
    <t xml:space="preserve">Předávání Cen Olomouckého kraje pro lidi se srdcem na dlani - organizační zajištění předávání cen OK v oblasti sociální - za přínos pro osoby se zdravotním či jiným znevýhodněním. Nový Řád pro udělování Cen Olomouckého kraje v oblasti sociální – Cen Olomouckého kraje pro lidi se srdcem na dlani – byl schválen usnesením UZ/15/40/2023 Zastupitelstva Olomouckého kraje dne 19. 6. 2023 . Došlo k rozšíření oblastí i kategorií, za které lze ocenění udělit. 
</t>
  </si>
  <si>
    <t>V rámci platné legislativy v oblasti působnosti při zajištění sociálních služeb je krajům dle § 95 zákona č.108/2006 Sb., o sociálních službách, ve znění pozdějších předpisů, uložena mimo jiné povinnost  zpracovávat střednědobý plán rozvoje sociálních služeb ve spolupráci s obcemi na území kraje, se zástupci poskytovatelů a se zástupci osob, jimž jsou sociální služby poskytovány informovat obce na území kraje o výsledcích zjištěných v procesu plánování sledovat a vyhodnocovat plnění plánů rozvoje sociálních služeb za účasti zainteresovaných subjektů zajišťovat dostupnost poskytování sociálních služeb na svém území v souladu se Střednědobým plánem rozvoje a určovat stav sociálních služeb na svém území. Střednědobý plán rozvoje Olomouckého kraje pro roky 2024 -2026 obsahuje cíle a opatření, která jsou rámcové, tedy průřezové všemi cílovými skupinami a jsou úzce provázány s dalšími strategickými dokumenty Olomouckého kraje (Koncepce podpory rozvoje paliativní péče v Olomouckém kraji, Koncept rozvoje péče o osoby s duševním onemocněním v Olomouckém kraji, transformace pobytových sociálních služeb). Požadované finační prostředky ve výši 60 tis. Kč jsou nezbytné k pokračování v aktivitách zahájených v předchozím roce  a k plnění rámcových opatření, která jsou zaměřena na oblast vzdělávání, prohlubování odbornosti, propagaci dobrovolnictví a informovanosti. Částka 30 tis je určena na zajištění  překladu důležitých aktuálních informací z webových stránek OK do znakového jazyka.</t>
  </si>
  <si>
    <t xml:space="preserve">Finanční prostředky budou použity na zajištění pracovních setkání vybraných pracovníků OSV s řediteli příspěvkových organizací za účelem metodického vedení a řešení aktuálních problémů v sociální  oblasti. Prostředky budou využity na drobné občerstvení. 
</t>
  </si>
  <si>
    <t xml:space="preserve">Projekt Rodinných pasů v Olomouckém kraji je realizován od roku 2007. Olomoucký kraj má záměr v uvedeném úspěšném projektu pokračovat na základě Smlouvy o dílo č. 2022/04526/OSV/DSM uzavřené dne 16. 12. 2022, jejímž účelem je provedení díla "Rodinné pasy Olomouckého kraje na období leden 2023 - prosinec 2025", tj. realizace systému Rodinné pasy pro rodiny s dětmi na území Olomouckého kraje, a to v rozsahu specifikace díla uvedeném ve smlouvě. Pro rok 2024 jsou očekávány výdaje cca 722 tisíc Kč zahrnující realizaci inovativních aktivit. Administrátorem projektu je společnost Sun Drive Communications s.r.o. Jedná se o aktivitu v samostatné působnosti.  
 </t>
  </si>
  <si>
    <t>Náklady spojené s podlimitními břemeny</t>
  </si>
  <si>
    <t>Nákladyna konzultační, poradenské a právní služby</t>
  </si>
  <si>
    <t>Náklady spojené s přípravou podkladů pro výkup pozemků - geometrické plány, náklady spojené s realizací akcí - překlady, náklady spojené s věcnými břemeny ukončených akcí, energetické posudky pro ukončené akce z OPŽP, překlady apod.</t>
  </si>
  <si>
    <t>Platby daní a poplatků krajům, obcím a státním fondům</t>
  </si>
  <si>
    <t xml:space="preserve">Poplatky krajům, obcím a státním fondům. </t>
  </si>
  <si>
    <t xml:space="preserve">Výdaje na úhradu bezpečnostních auditů na posouzení nebezpečných a kolizních míst na silnicích v majetku Olomouckého kraje a místech železničních přejezdů - naplňování úkolu Národní strategie bezpečnosti provozu. </t>
  </si>
  <si>
    <t xml:space="preserve">Výdaje na této položce budou použity na úhradu věcných břemen souvisejících s dokončenými investičními akcemi Olomouckého kraje a to v cenové hladině nepřekračující 40 000,00 Kč (dle vyhlášky č. 410/2009 Sb., § 14 odst. 6 bod c). Položka je navrhovaná ve výši 130 000,00 Kč především v souvislosti s potřebou finančního vypořádání u dokončených investičních akcí Olomouckého kraje „Silnice II/366 Prostějov – přeložka silnice“, „II/150 Prostějov – Přerov“ a „II/449 Unčovice – Litovel, II/449 a III/4498 Litovel – okružní křižovatka“, kdy výše navrhovaných prostředků je smluvně podložená již uzavřenými budoucími smlouvami či vyhotovenými geometrickými plány. </t>
  </si>
  <si>
    <t xml:space="preserve">Výdajová rozpočtová položka 5163 představuje finanční prostředky související s úhradou pojistných smluv (2017/03666/OPŘPO/DSM a 2017/03668/OPŘPO/DSM + jejich platných dodatků), jejichž administrace spadá od 1. 7. 2021 do gesce OMPSČ. Výše výdajů na této položce odpovídá 103,9 % rozpočtu z roku 2023 a veškeré navýšené prostředky jsou podloženy uzavřenými smlouvami a jejich aktuálními dodatky. </t>
  </si>
  <si>
    <t xml:space="preserve">1. Finanční prostředky na této položce jsou pořízeny na úhradu nájemného za pronájem pozemků, který nesouvisí s majetkoprávním vypořádáním dokončených investičních akcí Olomouckého kraje a je navrhována ve výši 102,27% schváleného rozpočtu roku 2023.  </t>
  </si>
  <si>
    <t xml:space="preserve">Tato rozpočtová položka je zřízena na úhradu nájemních smluv v souvislosti s vypořádáním dokončených investičních akcí Olomouckého kraje. Položka je pro rok 2024 navrhována ve výši 750 000,00 Kč, což představuje 104,17 % rozpočtu roku 2023, přičemž tato částka je smluvně vázána na již uzavřené nájemní smlouvy, které byly nebo budou v průběhu roku 2024 postoupeny z OI na OMPSČ. Výše finančních prostředků na této rozpočtové položce je s OI každoročně konzultována a upravovaná na smluvně uzavřenou požadovanou výši. Částka je navýšena oproti roku 2023 v souvislosti s tím, že v nájemních smlouvách je sjednáno, že pronajímatel je oprávněn vždy jednostranně zvyšovat nájemné o míru inflace vyjádřenou přírůstkem průměrného ročního indexu spotřebitelských cen vyhlášené Českým statistickým úřadem. Zvýšené nájemné pak bude uplatněno ze strany pronajímatele formou oznámení bez nutnosti uzavírat dodatek. Nájemce je poté povinen novou výši nájemného platit od nejbližší platby nájemného.   </t>
  </si>
  <si>
    <t xml:space="preserve">Položka zahrnuje z velké části prostředky související se smlouvou 2005/00043/OMP/DSM s AK Ritter – Šťastný, jejíž provize byla v průběhu roku 2023 (na základě usnesení ROK UR/80/24/2023 ze dne 17. 4. 2023 - dodatkem č. 3) navýšena, a z tohoto důvodu byla posílena i celková výše finančních prostředků na této rozpočtové položce. Dále pak tato položka zahrnuje veškeré výdaje na úhradu znaleckých posudků, geometrických plánů v souvislosti s realizací jednotlivých dispozic s nemovitým majetkem Olomouckého kraje. Položka je z uvedeného důvodu navrhována ve výši 107,39% schváleného rozpočtu roku 2023. </t>
  </si>
  <si>
    <t xml:space="preserve">Finanční prostředky z této položky budou použity na úhradu znaleckých posudků a geometrických plánů souvisejících s realizací dokončených investičních akcí Olomouckého kraje a jsou navrhovány ve výši schváleného rozpočtu pro rok 2023. </t>
  </si>
  <si>
    <t xml:space="preserve">Z této položky jsou hrazeny provize realitním kancelářím na základě smluv o zprostředkování odprodeje nepotřebného nemovitého majetku. Dále výdaje na inzerci záměrů Olomouckého kraje v tisku, na pořízení fotodokumentace, uveřejnění informací o veřejných zakázkách na centrální adrese a také výdaje za pořízení kopií znaleckých posudků či geometrických plánů. Položka je navrhována ve výši 100% rozpočtu schváleného pro rok 2023.  </t>
  </si>
  <si>
    <t xml:space="preserve">Z této položky jsou hrazeny výdaje související s dokončenými investicemi Olomouckého kraje potřebné k pořízení kopií znaleckých posudků či geometrických plánů. Prostředky nárokované na této položce představují 97,94% objemu financí schválených v rámci rozpočtu roku 2023. </t>
  </si>
  <si>
    <t xml:space="preserve">Tato položka je zřízena primárně na výdaje za soudní poplatky, dále pro úhradu poplatků za ověřování listin, podpisů, případně poštovních poplatků organizacím a její výše navrhovaná pro rok 2024 odpovídá 100% rozpočtu schváleného pro rok 2023. </t>
  </si>
  <si>
    <t xml:space="preserve">Tato položka zahrnuje především výdaje na úhradu daně z nemovitých věcí a dále výdaje na finanční odvody při úhradě správních poplatků státu. Výše financí na této položce odpovídá schválenému rozpočtu pro rok 2023.  </t>
  </si>
  <si>
    <t xml:space="preserve">Výdaje této položky zahrnují poplatky fyzickým osobám za ověřování listin, podpisů, případně úhradu poštovních poplatků v souvislosti s neinvestičními výdaji Olomouckého kraje. Finanční prostředky rozpočtované pro rok 2024 odpovídají 100% rozpočtu roku 2023. </t>
  </si>
  <si>
    <t xml:space="preserve">Finanční prostředky na této položce budou použity zejména na majetkoprávní vypořádání pozemků pod silnicemi II. a III. třídy z vlastnictví třetích osob do vlastnictví Olomouckého kraje, dále pak budou prostředky z této položky použity k pořízení pozemků potřebných pro činnost příspěvkových organizací Olomouckého kraje. Výše finančních prostředků je navrhována ve výši 100% schváleného rozpočtu pro rok 2023. </t>
  </si>
  <si>
    <t xml:space="preserve">Z této položky bude OMPSČ financovat majetkoprávní vypořádání pozemků k dokončeným investičním stavbám Olomouckého kraje a při nastavení výše finančních prostředků pro rok 2024 vychází OMPSČ z uzavřených budoucích smluv, které bude nutné v roce 2024 vypořádat. Výsledná částka odpovídá 100 % rozpočtu schváleného pro rok 2023.   </t>
  </si>
  <si>
    <t>3. Odkup části pozemku pro Dětský domov Šance, Olomouc</t>
  </si>
  <si>
    <t xml:space="preserve">Oblast školství je v roce 2024 zřízena v souvislosti s odkupem části pozemku (pozemek pod hřištěm) parc. č. 30/1 ost. pl. o výměře 767 m2 v k.ú. Lazce, obec Olomouc pro Dětský domov Šance, Olomouc. </t>
  </si>
  <si>
    <t>4. Nákup spoluvlastnického podílu pro potřeby Víncentinum - poskytovatel sociálních služeb Šternberk</t>
  </si>
  <si>
    <t>Oblast sociální je nově pořízena v souvislosti s budoucím nákupem spoluvlastnického podílu o velikosti id. 185/3557 k pozemku parc. č. 3293/1 ost. pl. o výměře 863 m2 v k.ú. a obci Šternberk (pozemek tvoří funkční celek (zázemí) bytového domu) pro potřeby Vincentinum – poskytovatel sociálních služeb Šternberk, příspěvková organizace.</t>
  </si>
  <si>
    <t xml:space="preserve">Položka je pořizována v souvislosti s financováním věcných břemen o celkové hodnotě vyšší než 40 000,00 Kč, kam tato věcná břemena spadají dle vyhlášky č. 410/2009 Sb., § 14 odst. 7 bod d). V roce 2023 představují finanční prostředky nárokované na této položce 100% objemu rozpočtu schváleného pro rok 2023. </t>
  </si>
  <si>
    <t xml:space="preserve">Tato rozpočtová položka je pořizována k úhradě věcných břemen o celkové hodnotě vyšší než 40 000,00 Kč, souvisejících s dokončenými investičními akcemi Olomouckého kraje, především pak „Silnice II/366 Prostějov – přeložka silnice“, „II/150 Prostějov – Přerov“ a „II/449 Unčovice – Litovel, II/449 a III/4498 Litovel – okružní křižovatka“, jejichž vypořádání je vázáno již uzavřenými budoucími smlouvami a geometrickými plány a z tohoto důvodu je třeba navrhovanými finančními prostředky posílit tuto rozpočtovou položku na úroveň 428,57 % rozpočtu roku 2023.  </t>
  </si>
  <si>
    <t>Úhrady kompenzací nouzového ubytování pro uprchlíky z Ukrajiny - příspěvkové organizace zřízené OK.</t>
  </si>
  <si>
    <t>Úhrady kompenzací nouzového ubytování pro uprchlíky z Ukrajiny - ostatní subjekty</t>
  </si>
  <si>
    <t>Lékařská pohotovostní služba pro děti a dorost, dospělé, zubní, včetně lékárenské, zajišťovaná v Olomouckém kraji Fakultní nemocnicí Olomouc, Středomoravskou nemocniční a.s., Nemocnicí Hranice a.s., Nemocnice Šumperk a.s., Jesenickou nemocnicí a.s., a také lékárenská LPS o svátcích. V souladu s ustanovením § 110 zákona č. 372/2011 Sb., o zdravotních službách.</t>
  </si>
  <si>
    <t>Na provoz záchytné stanice při Vojenské nemocnici Olomouc, v souladu s ustanovením § 89a odst. 4 zákona č. 373/2011 Sb., o specifických zdravotních službách.</t>
  </si>
  <si>
    <t>Zdravotně-preventivní program v Olomouckém kraji, dle jednání se zainteresovanými organizacemi (KHS, OS ČČK Olomouc). Strategický rámec rozvoje péče o zdraví v ČR do roku 2030, Usnesení vlády ČR č. 743 ze dne 13. 7. 2020.</t>
  </si>
  <si>
    <t xml:space="preserve">Studie dle zákona č. 258/2000 Sb., o ochraně veřejného zdraví, včetně provedení analýzy zdravotního stavu obyvatel OK a systému hospicové péče v OK ve výši 0,5 mil. Kč a nové studie Analýza sítě služeb v oblasti závislosti ve výši 1 mil. Kč dle zákona č. 65/2017 Sb., o ochraně zdraví před škodlivými účinky návykových látek. </t>
  </si>
  <si>
    <t xml:space="preserve">Finanční prostředky jsou vyhrazeny na služby související s přípravou provozu nemocnic od 1. 7. 2027 (nájem nemocnic končí 30. 6. 2027). Příprava nového provozu zabere několik let, přípravy již přobíhají. </t>
  </si>
  <si>
    <t xml:space="preserve">Služby pro výkon státní správy v oblasti výběrových řízeních na poskytovatele zdravotních služeb dle zákona č. 48/1997 Sb., o veřejném zdravotním pojištění, ve výši 0,2 mil. Kč. Očekává se nárůst počtu (reálný předpoklad) z důvodu opakovaných výběrových řízení, nedaří se sehnat lékaře.  </t>
  </si>
  <si>
    <t xml:space="preserve">3. Výběrová řízení </t>
  </si>
  <si>
    <t>1. Studie</t>
  </si>
  <si>
    <t xml:space="preserve">Zajištění schůze Krajské epidemiologické komise Olomouckého kraje - občerstvení </t>
  </si>
  <si>
    <t>§ 5171, seskupení pol. 51 - Výdaje na neinvestiční nákupy a související výdaje</t>
  </si>
  <si>
    <t xml:space="preserve">Úhrada nákladů v souladu s ustanovením § 20 odst. 4 zákona č. 585/2004 Sb., branného zákona a § 29a odst. 3 zákona č. 585/2004 Sb., branného zákona. Odbor zdravotnictví byl požádan ze strany Krajského vojenského velitelství o jednání s potřebou připravit se na případné celokrajské odvody - zdravotní prohlídky v souladu s brannou povinností.  </t>
  </si>
  <si>
    <t xml:space="preserve">Pořízení služebních stejnokrojů - odborní zaměstnanci státní správy lesů, myslivosti a rybářství jsou oprávnění při výkonu své funkce nosit služební stejnokroj:                                                                                
- státní správa lesů § 51 odst. 2 zákona č. 289/1995 Sb., o lesích                                                        
- státní správa myslivosti § 61 odst. 4 zákona č. 449/2001 Sb., o myslivosti      
- státní správa rybářství § 25 zákona č. 99/2004 Sb., o rybářství                                                   
Na základě úplného znění VP č. 3/2013, o stanovení okruhu odborných zaměstnanců KÚOK, kterým se k výkonu funkce přiděluje služební stejnokroj, bude mít v roce 2024 nárok na přidělení nebo obnovu stejnokroje 7 zaměstnanců.  </t>
  </si>
  <si>
    <t>Poradenství, analýzy a studie zpracované externími experty a organizacemi pro potřebu zabezpečení výkonu státní správy a samosprávy v oblasti vodního hospodářství. Předpokládaná zpracování hydrogeologických průzkumů jako podklad pro správní řízení § 9 zákona č. 254/2001 Sb., o vodách.</t>
  </si>
  <si>
    <t>Podle textu uzavřené smlouvy má být rozsah plnění pro další roky vždy do 31. 03. následujícího kalendářního roku konkretizován dodatkem ke smlouvě. Projekt byl realizován v letech 2004 - 2022. Celková výše nákladův roce 2004 tvořených zakoupením sběrových nádob a jejich distribucí obcím, informační kampaně o třídění a recyklaci komunálních odpadů byla 3, 5 mil. Kč a byla plně hrazena firmou EKO-KOM, a.s.  Celková výše nákladů v roce 2005 byla 4,5 mil Kč. Z toho příspěvek firmy EKO-KOM, a.s. byl ve výši 4 mil. Kč. Celková výše nákladů v roce 2006 až 2009 byla shodně 5,2 mil Kč. Z toho příspěvek firmy EKO-KOM, a.s. byl ve výši 4,2 mil. Kč. V roce 2010 byly celkové náklady projektu 4 mil. Kč. Z toho spoluúčast kraje činila 900 tis. Kč. V roce 2011 byly celkové náklady projektu 3,9 mil. Kč. Z toho spoluúčast kraje činila 800 tis. Kč. V roce 2012 jsou celkové náklady projektu 3,9 mil. Kč. Z toho spoluúčast kraje činila 700 tis. Kč. V roce 2013 činí celkové náklady projektu 3,2 mil. Kč. Z toho spoluúčast kraje činí 700 tis. Kč. V roce 2013 byly celkové náklady projektu 3,2 mil. Kč. Z toho spoluúčast kraje činila 700 tis. Kč. V roce 2014 byly celkové náklady projektu na 3,4 mil. Kč. Z tohospoluúčast kraje činila 700 tis. Kč. V roce 2015 byly celkové náklady projektu 3,6 mil. Kč. Z toho spoluúčast kraje činila 700 tis. Kč. V roce 2016 byly celkové náklady projektu na 4,8 mil. Kč. Z toho spoluúčast kraje činila 700 tis. Kč. V roce 2017 byly celkové náklady 1, 06 mil. Kč. Z toho spoluúčast kraje činila 700 tis. Kč. V roce 2018 byly celkové náklady 2,8 mil. Kč. Z toho spoluúčast kraje činila 600 tis. Kč. V roce 2019 byly celkové náklady 3,5 mil. Kč. Z toho spoluúčast kraje činila 425 tis. Kč. V roce 2020 byly celkové náklady 2,8 mil. Kč. Z toho spoluúčast kraje činila 535 tis. Kč. V roce 2021 byly celkové náklady 2,74 mil. Kč. Z toho spoluúčast kraje činila 435 tis. Kč. V roce 2022 byly celkové náklady 4,397 mil. Kč. Z toho spoluúčast kraje činila 395 tis. Kč. V roce 2023 byly celkové náklady ve výši 4,985 tis Kč, z toho spoluúčast kraje činila 425 tis Kč. Podle zástupců firmy EKO-KOM a.s., je předpoklad, že v roce 2024 budou z její strany na realizaci projektu opětovně poskytnuty finanční prostředky. Realizace tohoto projektu je pro kraj a zejména obce na území kraje velice výhodná (doposud bylo pro obce nakoupeno 4 772 kontejnerů na separovaný sběr odpadu).</t>
  </si>
  <si>
    <t xml:space="preserve">Poradenství, analýzy a studie zpracovávané externími experty a organizacemi pro potřebu zabezpečení výkonu státní správy a samosprávy v oblasti ochrany ovzduší. Rada Olomouckého kraje usnesením č. UR/55/41/2022 ze dne 6. 6. 2022 schválila Časový plán Olomouckého kraje k provádění opatření uložených v Programu zlepšování kvality ovzduší – zóna Střední Morava CZ 07 a uložila krajskému úřadu realizovat aktivity stanovené v tomto Plánu. </t>
  </si>
  <si>
    <t xml:space="preserve">Pro realizaci optření č. 2 "Zvýšení povědomí provozovatelů o vlivu spalování pevných paliv na kvalitu ovzduší, významu správné údržby a obsluhy zdrojů a volby spalovaného paliva" Olomoucký kraj bude garantovat a zaštítí uspořádání interaktivní edukační show „Smokeman zasahuje“ zaměřené na vytápění domácností. Akce bude zajištěna ve vybraných obcích s rozšířenou působností Olomouckého kraje, které jsou současně cílovými obcemi dle PZKO 2020 +. Pro realizaci opatření č. 3 "Snížení vlivu stávajících stacionárních zdrojů na úroveň znečištění ovzduší - snižování fugitivních a vykazovaných emisí" bude nutno v případě vybraných zdrojů, kterým budou zpřísněny podmínky provozu zajištění zpracování rozptylových studií. Rozptylové studie zpracované autorizovanou osobou podle ustanovení § 32 odst. 1 písm. e) budou prokazovat snížení úrovně znečištění ovzduší. Povinnost obcím a krajům a provádět opatření, která jim byla uložena v příslušném programu zlepšování kvality ovzduší, v rámci svých možností tak, aby bylo imisního limitu dosaženo co nejdříve, ukládá ustanovení § 9 odst. 4 zákona o ochraně ovzduší.  </t>
  </si>
  <si>
    <t>Náklady na provoz stanic pro handicapované živočichy - úhrada výdajů pro handicapované živočichy spojených s odchytem, převzetím, veterinárním vyšetřením, ošetřením a léčbou, zpětným návratem do volné přírody, na nákup krmení a výdajů spojených s dopravou při uvedených činnostech vzniklých do 31. 12. 2024.</t>
  </si>
  <si>
    <t>Úhrada nákladů na zpracování plánů péče o zvláště chráněná území - přírodní rezervace, přírodní památky. Jedná se o přenesenou působnost kraje (ust. § 77a odst. 4 písm. e) zákona č. 114/1992 Sb.).</t>
  </si>
  <si>
    <t xml:space="preserve">Přírodní rezervace, přírodní památky - celkem 102 území. Kraje zajišťují péči o tato zvláště chráněná území v přenesené působnosti kraje 
(ust. § 77a odst. 2 zákona č. 114/1992 Sb). Počet území narostl o jedno území.  Péče o zvláště chráněná území na území Olomouckého kraje je dlouhodobě finančně výrazně podhodnocena, což vedlo k omezení rozsahu prováděných prací v jednotlivých územích. Částky vyplácené Krajským úřadem Olomouckého kraje jsou výrazně nižší než částky vyplácené ostatními orgány ochrany přírody.  Např. Agentura ochrany přírody ČR, která rovněž zajišťuje péči o zvláště chráněná území, postupuje při uvolňování finančních prostředků podle každoročně zveřejňovaných nákladů obvyklých opatření, kdy v roce 2023 činí částka za kosení ručně vedenou sekačkou 31 380,- Kč/ha, KUOK má stanovenou částku 24 000,- Kč.  Nedostatečná výše finančního příspěvku vlastníkům a nájemcům, jež zajišťují péči o tato území přímo, má za důsledek snižování zájmu těchto subjektů tuto činnost nadále realizovat. V takovém případě jsme nuceni tyto práce poptávat formou veřejné zakázky, kde realizace prací prostřednictvím vysoutěžených dodavatelů je obecně několikatinásobně dražší.  Požadovaná částka je v minimální výši pro udržení stávajícího stavu ZCHÚ v odpovídající kvalitě, za využití zajištění péče prostřednictvím vlastníků či nájemců. V případě neposkytnutí finančních prostředků hrozí reálně v některých případech  možnost zániku předmětu ochrany a tím neplnění závazků vyplývajících z příčlenění k EU. </t>
  </si>
  <si>
    <t>§ 3749, seskupení pol. 51 - Výdaje na neinvestiční nákupy a související výdaje</t>
  </si>
  <si>
    <t xml:space="preserve">Úhrada nákladů na zpracování Koncepce rozvoje dřevin v Olomouckém kraji podél pozemních komunikací ve vlastnictví kraje, I. etapa.                                                  
K možnému rozvoji výsadeb podél pozemních komunikací ve vlastnictví kraje je nezbytné zpracovat materiál zabývající se zmapováním 
současného stavu a návrhu výsadeb dřevin kolem krajských komunikací. Koncepční materiál bude v první fázi zpracován pro okres Olomouc, posléze pro další okresy Olomouckého kraje. Bude strukturován do samostatných částí (a) analytické a (b) návrhové. V analytické části dojde ke zmapování výsadeb dřevin kolem krajských komunikací, k ověření jejich stavu a zaměření jednotlivých výsadeb (dle potřeby až do podrobnosti jednotlivých dřevin) a zpracován přehled dostupných dotačních zdrojů k možnému financování. V návrhové části budou předloženy záměry na nové výsadby dřevin podél krajských komunikací, případně na dosadby existujících výsadeb, a to za současného návrhu jejich možného financování v konkrétní výzvě. Při zpracování koncepčního materiálu budou zohledněna jak hlediska ochrany přírody a dřevin samotných, tak hledisko výsadby dřeviny podél pozemních komunikací </t>
  </si>
  <si>
    <t>V souvislosti s inflací, navýšením obvyklé ceny za vypracování posudku a především očekávaným navýšením této agendy způsobeným přechodem kompetencí z MŽP na KÚ (z. č. 149/2023 Sb., účinnost od 1. 1. 2024) žádáme pro rok 2024 o částku 400 000,- Kč.</t>
  </si>
  <si>
    <t xml:space="preserve">b) prevence závažných havárií - úhrada nákladů na zpracování posudku k provozovatelem objektu předložené bezpečnostní dokumentaci ke schválení. Dne 1. 10. 2015 nabyl účinnosti zákon č. 224/2015 Sb., o prevenci závažných havárií způsobených vybranými nebezpečnými chemickými látkami nebo chemickými směsmi (dále jen "zákon"). Zákon zavádí povinnost zpracování posudku k provozovatelem předložené bezpečnostní dokumentaci ke schválení. Podle ustanovení § 16, písm. b) zákona, má povinnost v řízeních o schválení návrhů bezpečnostní dokumentace zajistit zpracování posudku k těmto návrhům krajský úřad. Podle ustanovení§ 53 odst. 1) zákona, náklady spojené se zpracováním posudků návrhů bezpečnostní dokumentace nebo posudku k posouzení rizik závažné havárie hradí kraj. Zákon dále zavádí povinnost provozovateli objektu uhradit správní poplatek za přijetí žádosti o schválení bezpečnostní dokumentace a vydání závazného stanoviska podle tohoto zákona. V důvodové zprávě k zákonu je uvedeno, že správní poplatek se zavádí z důvodu jeho využití na úhradu nákladů na zpracování posudků bezpečnostní dokumentace. Na základě této skutečnosti byly sazby správních poplatků za přijetí žádosti o schválení bezpečnostní dokumentace a vydání závazného stanoviska stanoveny diferencovaně pro jednotlivé typy bezpečnostní dokumentace tak, aby pokrývaly náklady spojené se zpracováním posudků k těmto návrhům bezpečnostní dokumentace (viz  příloha Sazebník, položka č. 102 zákona č. 634/2004 Sb. o správních poplatcích, ve znění pozdějších předpisů,). Většina výdajů tedy bude kraji nahrazena příjmy ze správních poplatků za přijetí žádosti (výjimkou může být např. posouzení bezpečnosti objektu či zpracování domino efektů u vybraných objektů). </t>
  </si>
  <si>
    <t>V  souvislosti s potřebou aktualizací některých dříve schválených bezpečnostních programů a bezpečnostních zpráv a predikcí vzniku nových objektů dle tohoto zákona na území Olomouckého kraje žádáme pro rok 2024 o částku 200 000,- Kč.</t>
  </si>
  <si>
    <t xml:space="preserve">V souvislosti s inflací a navýšením nákladů na konání veřejného projednání žádáme na rok 2024 o částku 50 000,-Kč. </t>
  </si>
  <si>
    <t>§ 3341, seskupení pol. 50 - Výdaje na platy a obdobné a související výdaje</t>
  </si>
  <si>
    <t xml:space="preserve">Z této položky je hrazen poplatek za licenční smlouvu s organizací OSA (jedná se o předpokládanou cenu s ohledem na inflační koeficient r. 2023). Ustanovení podmínek licenční smlouvy pro rok 2024 bude ještě předmětem jednání mezi OSA a krajem. Náklady v roce 2023 činily 619 973,88 Kč. S ohledem na výši inflace v měsíci 05/2023 lze předpokládat, že dojde k nárůstu ceny (cca 650 000 Kč).   </t>
  </si>
  <si>
    <t xml:space="preserve">Jedná se o refundace mezd neuvolněných členů ZOK (při účasti členů na zasedáních ROK/ZOK, vedení, ...). S ohledem na téměř pravidelnou účast i neuvolněných členů ZOK na poradách vedení a zkušenost z roku 2022 a 2023 byla nastavena výše položky.  </t>
  </si>
  <si>
    <t xml:space="preserve">Výdaje položky tvoří především odměny členům Výborů ZOK a Komisí ROK (nastaveno na aktuální počet členů ve zřízených výborech a komisích v období 2020-2024). V souladu s rozhodnutím vedení kraje bude ZOK v prosinci 2023 předložen návrh na změnu úhrad - měsíčně za účast (pro možnost uplatnění paušální daně).  </t>
  </si>
  <si>
    <t xml:space="preserve">Výdaje na vyplacení odměn členům Zastupitelstva Olomouckého kraje, a to uvolněným i neuvolněným, (členové ZOK - předsedové výborů, komisí, členové výborů a komisí, členové ROK).  </t>
  </si>
  <si>
    <t xml:space="preserve">Odchodné </t>
  </si>
  <si>
    <t xml:space="preserve">Finanční prostředky na této položce zahrnují výdaje v souvislosti s ukončením volebního období - odchodné neuvolněnému členu zastupitelstva, který vykonává funkci hejtmana nebo náměstka hejtmana, a uvolněnému členu zastupitelstva, jimž zanikl mandát člena zastupitelstva [§ 52 a 53 zákona č. 129/2000 Sb., o krajích (krajské zřízení), ve znění zákona č. 99/2017 Sb.]. 
</t>
  </si>
  <si>
    <t xml:space="preserve">Na této položce jsou plánovány výdaje za nákup novin a časopisů, případně papírových knih pro členy zastupitelstva OK - cena byla stanovena s ohledem na čerpání v roce 2023 a předpokladu roku 2024.  
</t>
  </si>
  <si>
    <t>Na této výdajové položce jsou rozpočtovány prostředky pro možnost pořízení DHM do kanceláří uvolněných členů zastupitelstva, politických klubů, případně doplnění výbavy služebních vozidel zastupitelů, apod. Dále jsou na této položce nárokovány finanční prostředky na dovybavení kuchyněk a kanceláří asistentek vedení (skartovačky, mikrovlnné trouby, rádia, telefony, .....). Položka byla navýšena v souvislosti se začátkem nového volebního období a případné požadavky členů vedení a ROK.</t>
  </si>
  <si>
    <t xml:space="preserve">Prostředky rozpočtované na této položce jsou určeny pro úhradu výdajů za kancelářské potřeby členů zastupitelstva (včetně uvolněných členů, vybavení klubů, potřeby pro vybavení kuchyněk členů vedení - ubrousky, papírové tácky, kapesníky, nákup řezaných i hrnkových květin,...), tisk prvků grafického manuálu (hlavičkové papíry, obálky, vizitky, pamětní desky apod.). Dále náklady za svázání podkladových materiálů ROK, ZOK, výborů ZOK a komisí ROK. 
</t>
  </si>
  <si>
    <t xml:space="preserve">Na základě výpočtu poměru podlahové plochy kanceláří zastupitelů a poslaneckých klubů (13,59% v roce 2023) z celkové plochy kanceláří KÚOK (i s ohledem na skutečnou spotřebu v letošním roce) byla stanovena výše nákladů za vodné a stočné.
</t>
  </si>
  <si>
    <t xml:space="preserve">Na základě výpočtu poměru podlahové plochy kanceláří zastupitelů a poslaneckých klubů (13,59% v roce 2023 z celkové plochy kanceláří KÚOK (i s ohledem na skutečnou spotřebu v letošním roce)  byla stanovena výše nákladů za úhradu dálkově dodávané tepelné energie.  </t>
  </si>
  <si>
    <t xml:space="preserve">Na základě výpočtu poměru podlahové plochy kanceláří zastupitelů a poslaneckých klubů (13,59% v roce 2023) z celkové plochy kanceláří KÚOK (i s ohledem na skutečnou spotřebu v letošním roce, vysoutěženou cenu elektřiny (informace ze dne 28. 6. 2023 - smlouva na příští rok se bude uzavírat v letních měsících) byla stanovena výše nákladů za elektrickou energii. </t>
  </si>
  <si>
    <t xml:space="preserve">Na této položce je čerpání za PHM do vozidel užívaných členy zastupitelstva. </t>
  </si>
  <si>
    <t xml:space="preserve">Položka je určena na čerpání finančních prostředků (poštovné) v souvislosti s mimořádným odesíláním materiálů členům ZOK (při předání poště mimo podatelnu) a na případné zasílání odměn členům ZOK, kteří nemají bankovní účty či při zasílání balíků do partnerských regionů jménem členů ZOK.  </t>
  </si>
  <si>
    <t xml:space="preserve">Na této položce jsou čerpány výdaje za tel. služby pro členy zastupitelstva a poslanecké kluby (pevné linky), za provoz mobilních telefonů členů zastupitelstva (vedení) a datových karet do NTB, tabletů členů ZOK (uvolněných i neuvolněných) apod. S ohledem na vysoutěžené sazby a výši skutečného čerpání v roce 2023.  </t>
  </si>
  <si>
    <t xml:space="preserve">Čerpání na této položce představují výdaje za roční poplatky za platební karty užívané uvolněnými členy ZOK s kompetenční oblastí (gescí) a neuvolněnému členu ROK s kompetenční oblastí (gescí).  Čerpání na této položce představují dále výdaje za pojištění členů zastupitelstva při zahraničních pracovních cestách.   </t>
  </si>
  <si>
    <t xml:space="preserve">Na této položce jsou rozpočtovány prostředky pro možnost čerpání výdajů za konzultační, poradenské a právní služby pro potřeby členů vedení OK.  </t>
  </si>
  <si>
    <t xml:space="preserve">Výdaje této rozpočtové položky tvoří úhrady nákladů za školení, semináře a jazykové vzdělávání členů Zastupitelstva a Rady Olomouckého kraje dle skutečného čerpání roku 2023 a předpokladu roku 2024.  </t>
  </si>
  <si>
    <t>Výdaje této položky tvoří především grafické práce při aplikaci loga Olomouckého kraje a nově jsou zde zařazeny náklady na upgradem SW IntraDoc pro potřeby členů rady, zastupitelstva, politických klubů a zpracovatelů podkladových materiálů ROK a ZOK (dříve byly tyto náklady na položce 5172).</t>
  </si>
  <si>
    <t>Finanční prostředky na této položce zahrnují výdaje především za:  
- úhradu poplatků za televizní a rozhlasové přijímače užívané (v rámci kanceláří, i rádií ve služebních vozidlech) uvolněnými členy zastupitelstva,  
- úhradu podílu za zajištění úklidu budovy (Jeremenkova 40a) – podíl podlahové plochy zaujímané kancelářemi uvolněných členů vedení a politických klubů v roce 2023 činí 13,59%. Předpokládáme navýšení ceny za úklid v roce 2024 s ohledem na inflační doložku v uzavřené smlouvě a také změnu sazby DPH (zařazení do vyšší sazby daně),  
- mytí služebních automobilů,  
- nákup stravenek pro uvolněné členy ROK, ZOK,  
- zajištění obsluhy v rámci konání zasedání ZOK.</t>
  </si>
  <si>
    <t xml:space="preserve">Prostředky rozpočtované na této položce zahrnují náklady na průběžné opravy vozidel zastupitelů (9 ks osobních automobilů v roce 2023), jsou zde alokovány prostředky na povinné garanční prohlídky, STK a případnou výměnu pneumatik (pro rok 2024 je předpoklad pořízení nových pneumatik ve výši 70 000 Kč), rovněž se z položky hradí opravy a servis kávovarů na sekretariátech uvolněných členů ZOK.                                              </t>
  </si>
  <si>
    <t xml:space="preserve">Finanční prostředky na této položce zahrnují cestovní výdaje členů ZOK při zahraničních pracovních cestách nárokované zpravidla prostřednictvím klasických cestovních příkazů včetně nákupů letenek do zahraničí. Po dvou letech covidu je nyní zahraniční spolupráce znovu obnovována a roste počet ZPC.  Z tohoto důvodu je položka proti předchozím obdobím navýšena. Finanční prostředky na této položce zahrnují cestovní výdaje členů ZOK, komisí a výborů při tuzemských pracovních cestách nárokované zpravidla prostřednictvím klasických cestovních příkazů, popř. systémem paušálních plateb a náklady na refundaci cestovních náhrad neuvolněného radního Ing. Michala Obrusníka.  </t>
  </si>
  <si>
    <t xml:space="preserve">Na položce jsou nárokovány i prostředky pro možné úhrady konferenčních poplatků zástupců Olomouckého kraje na domácích i zahraničních konferencích.    </t>
  </si>
  <si>
    <t xml:space="preserve">Finanční prostředky na této položce zahrnují výdaje na hodnotné dárkové předměty (v pořizovací ceně nad 3 000 Kč u jednotlivých případů) typických pro Českou republiku a Olomoucký kraj (sklo, grafické listy apod.), které budou použity jako dary pro oficiální návštěvy z ČR i ze zahraničí. </t>
  </si>
  <si>
    <t xml:space="preserve">I přesto, že v roce 2022 a první polovině roku 2023 nebylo na této položce čerpáno, navrhujeme rozpočet této výdajové položky ponechat v symbolické výši.           </t>
  </si>
  <si>
    <t xml:space="preserve">Finanční prostředky na této položce zahrnují výdaje na uhrazení ročních dálničních známek pro služební automobily určené pro vedení OK v předpokládané vyšší ceně (8 × služební automobil á 2 300 Kč a případná rezerva na další poplatky státnímu rozpočtu).  </t>
  </si>
  <si>
    <t xml:space="preserve">Prostředky rozpočtované na této položce zahrnují náklady na zajištění komplexního řešení přístupnosti služeb Olomouckého kraje osobám se sluchovým postižením vč. nabídky tlumočení ukr. uprchlíkům (web kraje a web KrajPomaha.cz).   </t>
  </si>
  <si>
    <t xml:space="preserve">Finanční prostředky na této položce zahrnují výdaje pro případné poskytnutí finančního daru (např. ocenění záchrany života, mimořádný lidský čin apod.).  </t>
  </si>
  <si>
    <t xml:space="preserve">Výdaje na platy zaměstnanců v pracovním poměru.Limit zaměstnanců na rok 2024 - 549 zaměstnanců. </t>
  </si>
  <si>
    <t xml:space="preserve">3. Výdaje na semináře, školení, koučink, vzdělávací portál pro úředníky i zaměstnance-neúředníky, kdy nelze dopředu stanovit přesné počty úředníků a neúředníků. </t>
  </si>
  <si>
    <t>§ 6172, seskupení pol. 59 - Ostatní neinvestiční výdaje</t>
  </si>
  <si>
    <t xml:space="preserve">Organizace mezikrajské porady personalistů 2024 </t>
  </si>
  <si>
    <t xml:space="preserve">Právní systémy ASPI, MENTOR, CODEXIS green + CODEXIS cloud pro KÚ a PO, aplikace RTS </t>
  </si>
  <si>
    <t>Nákup hardware - pracovní stanice, notebooky, monitory, tablety, tiskárny, skenery, komponenty k PC s finančním omezením do 40 000 Kč</t>
  </si>
  <si>
    <t xml:space="preserve">Nákup materiálu - klávesnice, myši, kabely, SSD disky, redukce, paměti, konektory, baterie do NB, materiál na výměnu příslušenství k NB a PC, čipové karty </t>
  </si>
  <si>
    <t xml:space="preserve">Pronájem optických tras, pronájem optických vláden, pronájem reprografické techniky a nových malých tiskáren, systém analytických nástrojů pro sledování síťového provozu </t>
  </si>
  <si>
    <t>Speciální školení pro OIT: M365 – správa, Sharepoint online, M365 správa bezpečnosti, VMware vSphere: Optimize and Scale, VMware vSphere: Advanced Administration Workshop, VMware Horizon 8: Deploy and Manage, VMware Horizon 8: Infrastructure Administration</t>
  </si>
  <si>
    <t>Nasmlouvané podpory a jiné služby pro: personální a mzdový systém, docházkový systém, dotační informační systém, GINIS - ekonomika, spisová služba, rozklikávací rozpočet, SW pro evidenci sociální pomoci pro OSV, form server pro správu a tvorbu ""chytré formuláře"", IntraDoc - systém pro přípravu materiálů pro Radu a Zastupitelstvo Olomouckého kraje, systém pro přípravu materiálů na schůze vedení a vedoucích odborů Krajského úřadu Olomouckého kraje, Kevis - krajský evidenční systém, poskytování služeb zajištění uživatelské hotline pro řešení požadavků při správě, aktualizaci a rozvoji webového řešení www.olkraj.cz, Maintenance SYMANTEC ENDPOINT PROTECTION aktualizace antivirového programu, webové aplikace Portál PO, SW pro evidenci znečišťování ovzduší, technická podpora, správa a údržba změny síťové infrastruktury směřující ke změně její funkcionality, SW dopravní informační systém, elektronické testy pro OZ, informační systém o odpadech, používání licencí pro informační systém SAP používaný Zdravotnickou záchrannou službou Olomouckého kraje, aktualizace StreetNet CZE, aktualizace StreetNet TOURIST, SW evidence lesní správy, SW jízdní řády pro ODSH, databází ORACLE (pro GINIS, mzdy a personalistiku, OK Dávky), poradenská, konzultační a přípravní činnost v rámci přípravy a nasazování GIS projektů (OSV, OŽPZ), agenda pro vystavování kvalifikovaných certifikátů naší krajskou certifikační (registrační) autoritou a časových razítek, technická podpora k dílu Výměna dat zdravotnických zařízení se zdravotnickou záchrannou službou, podpora NagiosLogServer, služby pro energetický management, právní systém C.H.Beck, správa webu rodina je OK, podpora technologického centra KUOK, servisní podpora pro řešení incidentů kybernetické bezpečnosti, podpora pro Microsoft, servisní podpory IS FAMA+ pro moduly PS, AM, EAI, ITSM, ZPN, technická podpora ServiceDesk, SW pro GIS (obecně nástroje GIS - geografické informační systémy), zajištění a podpora aplikace Transmise pro ZZS, služby certifikační autority, podpory produktů IBM, nástroje pro sledování síťového provozu, vytvoření architektury ICT Olomouckého kraje (stav ASIS), v návaznosti na Strategický plán vytvořit architekturu ICT Olomouckéhokraje (stav TOBE), on-line přenos ZOK, podpora pro licenci Zoner na úpravu fotografií, IT-Monitoring - roční maintenance pro NagiosXI, aplikace 1Click varinata MAXI, produktů VmWare, 602 FormApps podpora, roční podpora AutoCAD LT a AutoCAD Map 3D, rozvoj krajského informačního systému o sociálních službách (KISSoS), kredity pro testy od Hogreffe, Oracle nová verze, podpora případné nové verze-částka vyšší proti předchozí, Oracle nová verze, povýšení licence, Oracle upgrade databáze, DMVS-každoroční odložení databáze, SW Personální kancelář platy, SW KROS, SW TARGA, SW FormStudio, SW Albertina CZ Gold, SW Zelený software, Digitální povodňový plán – podpora, DMVS-každoroční odložení databáze(Per4mance), podpora PRVK penetrační testy, zpracování dokumentace záloh a obnovy IT systémů, organizační podpora pro akci IT roku, prodloužení domén ve vlastnictví OK.</t>
  </si>
  <si>
    <t xml:space="preserve">Navýšení FP na rok 2024: 
Prodloužení technické podpory pro: 
HW podpora CISCO AP  AIR-AP1562I-E-K9 1 kus - HW byl pořízen v roce 2022 s podporou výrobce do 31.12.2024, podpora se obnovuje ročně (1.1.2025 - 31.12.2025 ...), HW podpora CISCO C9120AXI (AP) - 37 kusů - HW byl pořízen v roce 2022 s podporou výrobce do 31.12.2024, podpora se obnovuje ročně (1.1.2025 - 31.12.2025 ...), HW podpora CISCO FPR4100  - 2 kusy - HW byl pořízen v roce 2019 s podporou výrobce do 31.7.2024, podpora se obnovuje ročně (1.8.2024 - 31.7.2025 ...), Cisco FPR4110 Threat Defense Threat, Malware and URL License na 1 rok - SW licence pro firewall byly předplaceny při pořízení HW do 25.7.2024; licenci je potřeba obnovovat každý rok (26.07.2024 - 25.07.2025 ... ), SW podpora cisco FMC (VM) - SW licence byla pořízena 2019 s podporou do 31.7.2024, podpora se obnovuje ročně (01.08.2024 - 31.07.2025 ...), HW podpora CISCO WSA-S395-K9 (PROXY) 2 kusy - HW byl pořízen v roce 2019 s podporou výrobce do 30.9.2024, podpora se obnovuje ročně (1.10.2024 - 30.9.2025 ...), HW podpora CISCO SMA-M395-K9 (PROXY) 1 kus - HW byl pořízen v roce 2019 s podporou výrobce do 30.9.2024, podpora se obnovuje ročně (1.10.2024 - 30.9.2025 ...), Web Advantage SW Bundle (WREP+WUC+AMAL) License (PROXY) - užití licence na 1 rok - SW licence byly s pořízením HW předplaceny do 30.9.2024, licence se obnovuje každý rok (1.10.2024 - 30.9.2025 ...), SMA Centralized Web Management Reporting License - 1 rok - SW licence byly s pořízením HW předplaceny do 30.9.2024, licence se obnovuje každý rok (1.10.2024 - 30.9.2025 ...), Secure Client Premier Term License, Total Unique Users (1400) (AnyConnect ) - 1 rok - po přechodu SW pro řízení přístupu k síti (ISE) na verzi 3.x se licence pořizují jako předplatné na 1 rok HW podpora CISCO C9800-L-C-K9 (WLC kontroler) 2 kusy - HW byl pořízen v roce 2022 s podporou výrobce do 31.12.2024, podpora se obnovuje ročně (1.1.2025 - 31.12.2025 ...), HW podpora CISCO C9200-48P-E (JAE240512KF) - HW byl pořízen v roce 2021 s podporou výrobce do 30.11.2024,podpora se obnovuje ročně (1.12.2024 - 30.11.2025 ...), L-ISE-PLS-LIC=   Cisco ISE Plus License (100 ks) - užití na 1 rok - po přechodu SW pro řízení přístupu k síti (ISE) na verzi 3.x se licence pořizují jako předplatné na 1 rok, Cisco Identity Service Engine Essentials Subscription - 1 rok - po přechodu SW pro řízení přístupu k síti (ISE) na verzi 3.x se licence pořizují jako předplatné na 1 rok, Cisco Identity Service Engine Advantage Subscription - 1 rok - po přechodu SW pro řízení přístupu k síti (ISE) na verzi 3.x se licence pořizují jako předplatné na 1 rok, Cisco Identity Service Engine Premier Subscription - 1 rok - po přechodu SW pro řízení přístupu k síti (ISE) na verzi 3.x se licence pořizují jako předplatné na 1 rok, HW podpora  SNS-3615  Small Neteork Server  for ISE  (koupeno 2023 podporou na rok) - HW byl pořízen v roce 2023 s podporou na 1 rok, podpora se obnovuje ročně, HW podpora + licence BIG-IP F5 - HW a související SW licence byly pořízeny v roce 2019 s předplacenou podporou do 4.9.2024, podpora se obnovuje ročně, Alefit MAB Keeper + Alefit Office Locator - užití licence na 1 rok - licence byly pořízeny v roce 2019 na 5 let, obnova licencí na další rok
</t>
  </si>
  <si>
    <t>Nové smlouvy: 
Esri Enterprise Agreement (s Arcdata)-smlouva na 3 roky(1 815 000 za rok), zajištění a podpora aplikace Transmise pro ZZS, služby certifikační autority, podpory produktů IBM, nástroje pro sledování síťového provozu</t>
  </si>
  <si>
    <t xml:space="preserve">Služby nezařazené do položky 5168 - organizace akcí: Zlatý erb, Setkání informatiků Olomouckého kraje aj.  </t>
  </si>
  <si>
    <t xml:space="preserve">Opravy a údržba serverů, patrových přepínačů, záložních zdrojů, diskových polí, placený servis dle uzavřené SOD,výměna karet pro blade servery </t>
  </si>
  <si>
    <t xml:space="preserve">Pořízení licencí do 60 000 Kč, podlimitní technické zhodnocení DNM </t>
  </si>
  <si>
    <t xml:space="preserve">Nákup ochranných pracovních pomůcek podle pracovněprávních předpisů. </t>
  </si>
  <si>
    <t xml:space="preserve">Nákup a obměna nefunkčních mobilních telefonů, výměna starého a opotřebovaného nabytku v kancelářích zaměstnanců KÚOK, stoly v 10. NP, další nákupy za opotřebované nefunkční vybavení (výměna jednacích židlí, otočních židlí, varných konvic, chladniček, kávovarů, stolních lampiček)  
</t>
  </si>
  <si>
    <t xml:space="preserve">3. Nákup tonerů pro jednotlivé odbory KÚOK a uvolněné členy ZOK </t>
  </si>
  <si>
    <t xml:space="preserve">4. Nákup kancelářských potřeb pro potřeby zaměstnanců KÚOK a uvolněné členy ZOK </t>
  </si>
  <si>
    <t xml:space="preserve">5. Nákup kancelářského papíru pro jednotlivé odbory KÚOK a uvolněné členy ZOK </t>
  </si>
  <si>
    <t>1. Veolia Energie ČR, a.s., Ostrava - Smlouva č. 2010/03881/KŘ/DSM o nájmu, provozování parovodní předávací stanice a dodávkách tepla a teplé vody - budova KÚOK (předpokládaný nárůst ceny za odebrané teplo v roce 2024).</t>
  </si>
  <si>
    <t>2. Regionální centrum Olomouc, s.r.o., Olomouc - Smlouva č. 2008/0424/KŘ/DSM o zajištění služeb - budova RCO  (předpokládaný nárůst ceny za odebrané teplo v roce 2024)</t>
  </si>
  <si>
    <t>3. ČD - Telematika, a.s., Praha - nájemní smlouva č. 2016/03037/OKŘ/DSM - centrální spisovna na Trocnovské ulici v Olomouci.  (předpokládaný nárůst ceny za odebrané teplo v roce 2024)</t>
  </si>
  <si>
    <t xml:space="preserve">Střední škola řemesel Šumperk - Smlouva č. 2015/03658/OKŘ/DSM - dohoda o užívání nebytových prostor a úhrada za služby.  </t>
  </si>
  <si>
    <t xml:space="preserve">1. SUAS COMMODITIES, s.r.o. Praha - sdružené dodávky elektrické energie - budova KÚOK </t>
  </si>
  <si>
    <t>2.SUAS COMMODITIES, s.r.o. Praha - sdružené dodávky elektrické energie - budova RCO</t>
  </si>
  <si>
    <t xml:space="preserve">4. Regionální centrum Olomouc, s.r.o., Olomouc - Smlouva č. 2012/03819/KŘ/DSM o zajištění služeb pro zařízení datového centra (budova RCO) </t>
  </si>
  <si>
    <t xml:space="preserve">5. Střední škola řemesel Šumperk - Smlouva č. 2015/03658/OKŘ/DSM - dohoda o užívání nebytových prostor a úhrada za služby </t>
  </si>
  <si>
    <t>6. ČD Telematika, a.s., Praha - nájemní smlouva č. 2016/03037/OKŘ/DSM - centrální spisovna na Trocnovské ulici v Olomouci</t>
  </si>
  <si>
    <t>Pohonné hmoty jsou čerpány prostřednictvím CCS (návrh rozpočtu na rok 2024 vychází ze skutečných výdajů za pohonné hmoty v roce 2023)</t>
  </si>
  <si>
    <t xml:space="preserve">Regionální centrum Olomouc, s.r.o., Olomouc - smlouva č. 2008/0424/KŘ/DSM o zajištění služeb - budova RCO (předpokládaný nárůst ceny v roce 2024)   
</t>
  </si>
  <si>
    <t>4. Vodafone Czech Republic, a.s., Praha - smlouva č. 2022/04609/OKŘ/DSM - poskytování telekomunikačních služeb (mobilní telefony)</t>
  </si>
  <si>
    <t xml:space="preserve">5. LARGO PCO s.r.o., Olomouc - smlouva č. 2019/05143/OKŘ/DSM -  o technickém zajištění přenosu poplachových zpráv - centrální spisovna na Trocnovské ulici v Olomouci </t>
  </si>
  <si>
    <t>9.Zajištění prostor na školení, semináře</t>
  </si>
  <si>
    <t>7. ČD Telematika, a.s., Praha - nájemní smlouva č. 2016/03037/OKŘ/DSM - centrální spisovna na Trocnovské ulici v Olomouci (navýšení ceny o předpokládanou inflaci v roce 2024 ve výši 10 %)</t>
  </si>
  <si>
    <t>1. Regionální centrum Olomouc, s.r.o., Olomouc - Smlouva č. 2008/0425/KŘ/DSM, o nájmu nebytových prostor - budova RCO  (navýšení ceny o předpokládanou inflaci v roce 2024 ve výši 10 %)</t>
  </si>
  <si>
    <t>2. Regionální centrum Olomouc, s.r.o., Olomouc - Smlouva č. 2012/03818/KŘ/DSM, o nájmu zařízení datového centra - budova RCO  (navýšení ceny o předpokládanou inflaci v roce 2024 ve výši 10 %)</t>
  </si>
  <si>
    <t>1. Platby na základě uzavřených objednávek - znalecké posudky, právní služby - veřejné zakázky</t>
  </si>
  <si>
    <t xml:space="preserve">2. Platby na základě uzavřených objednávek a smluv - posuzování neopravitelnosti DHDM před pořízením nových předmětů, revizní zprávy vyplývající z revizí technologických zařízení, ostatní konzultace a poradenství, znalecké posudky </t>
  </si>
  <si>
    <t>1. STARMON s. r. o., Choceň - Smlouva č. 2019/03820/OKŘ/DSM o poskytování technické podpory, 2x elektronická úřední deska (navýšení ceny o předpokládanou inflaci ve výši 10%)</t>
  </si>
  <si>
    <t xml:space="preserve">1. SAFETY PRO s.r.o., Olomouc - smlouva č. 2020/00883/OPŘPO/DSM o poskytování služeb v oblasti bezpečnosti a ochrany zdraví při práci, požární ochrany a ochrany životního prostředí pro Olomoucký kraj a jeho příspěvkové organizace OK (předpokládané navýšení cen za služby v roce 2024) 
</t>
  </si>
  <si>
    <t xml:space="preserve">2. Náklady spojené s výběrovými řízeními - věstník veřejných zakázek, poplatek pro Tendersystem </t>
  </si>
  <si>
    <t xml:space="preserve">3. Regionální centrum Olomouc, s.r.o., Olomouc - smlouva č. 2008/0424/KŘ/DSM o zajištění služeb - budova RCO (předpokládané navýšení cen za služby v roce 2024) </t>
  </si>
  <si>
    <t>4. BPSA s.r.o., Chrudim - smlouva č. 2020/01338/OKŘ/DSM o zabezpečení úklidových prací - budova RCO (předpokládané navýšení cen za služby v roce 2024)</t>
  </si>
  <si>
    <t xml:space="preserve">5. BPSA s.r.o, Chrudim - smlouva č. 2020/01338/OKŘ/DSM o zabezpečení úklidových prací - budova KÚOK (předpokládané navýšení cen za služby v roce 2024) </t>
  </si>
  <si>
    <t xml:space="preserve">6. Edenred CZ s.r.o., Praha - smlouva č. 2016/04954/OKŘ/DSM - závodní stravování </t>
  </si>
  <si>
    <t xml:space="preserve">7. S.O.S., a.s., Olomouc - smlouva č. 2022/0211/SŘ/DSM o poskytování služeb včetně dodatků - ostraha budovy KÚOK (navýšení ceny o předpokládanou inflaci v roce 2024 ve výši 10%)    </t>
  </si>
  <si>
    <t xml:space="preserve">8. GRASO, a.s., Olomouc - smlouva č. 2004/0335/KŘ/DSM o střežení objektu včetně dodatků - ostraha budovy RCO </t>
  </si>
  <si>
    <t xml:space="preserve">9. ČD Telematika a. s., Praha - nájemní smlouva č. 2016/03037/OKŘ/DSM - centrální spisovna na Trocnovské ulici v Olomouci </t>
  </si>
  <si>
    <t>10.  BPSA s.r.o., Chrudim - smlouva č. 2020/01338/OKŘ/DSM, o zabezpečení úklidových prací - centrální spisovna na Trocnovské ulici v Olomouci (předpokládané navýšení cen za služby v roce 2024)</t>
  </si>
  <si>
    <t xml:space="preserve">11. Statutární město Olomouc - smlouva č. 2003/1201/KŘ/DSM, o užívání podzemního parkoviště </t>
  </si>
  <si>
    <t>12. SAFETY PRO s.r.o., Olomouc - smlouva č. 2020/00883/OPŘPO/DSM - poskytování služeb v oblasti bezpečnosti a ochrany zdraví při práci, požární ochrany a ochrany životního prostředí (předpokládané navýšení cen za služby v roce 2024)</t>
  </si>
  <si>
    <t xml:space="preserve">13. Česká pošta, s. p., Praha - smlouva č. 2021/04143/OKŘ/DSM, o svozu a rozvozu poštovních zásilek </t>
  </si>
  <si>
    <t>14. MONITERA MEDIA, s.r.o., Olomouc - smlouva č. 2023/0133/OKH/DSM, o dodávání zpravodajského servisu ČTK</t>
  </si>
  <si>
    <t>15. Technické služby města Olomouce, a.s., Olomouc - smlouva č. 2022/04516/OKŘ/DSM, o odvozu a zneškodňování odpadů včetně dodatků (předpokládané navýšení cen za služby v roce 2024 o předpokládanou inflaci ve výši 10%)</t>
  </si>
  <si>
    <t>16. Střední průmyslová škola Jeseník - smlouva č. 2010/00187/KŘ/DSM, o užívání nebytových prostor - DP Jeseník (předpokládané navýšení cen za služby v roce 2024)</t>
  </si>
  <si>
    <t>17. Střední škola řemesel Šumperk - smlouva č. 2015/03658/OKŘ/DSM, o užívání nebytových prostor - DP Šumperk (předpokládané navýšení cen za služby v roce 2024)</t>
  </si>
  <si>
    <t xml:space="preserve">18. Dopravní zdravotnictví, a.s., Praha - smlouva č. 2012/02004/KŘ/DSM, o závodní preventivní péči </t>
  </si>
  <si>
    <t>19. JOHNSON CONTROLS INTERNATIONAL, spol. s r.o., Praha - smlouva o dílo č. 2018/02169/OKŘ/DSM - měření a regulace (předpokládané navýšení cen za služby v roce 2024)</t>
  </si>
  <si>
    <t>20. Mechanika, a.s., Prostějov - smlouva č. 2018/04749/OKŘ/DSM o poskytování servisu vrat a závor</t>
  </si>
  <si>
    <t>21.  TRADE FIDES, a.s., Brno - smlouva č. 2021/00974/OKŘ/DSM - servis systému SCO PČR (revize)</t>
  </si>
  <si>
    <t>22.  POWER BRIDGE spol. s r.o., Popůvky - smlouva č. 2022/00879/OKŘ/DSM - servis záložního zdroje</t>
  </si>
  <si>
    <t>23. Revize - klimatizace, UPS, hasicí zařízení s argonitem, ruční hasicí přístroje, hydranty, suchovod, EZS přenos, rozvaděče, nouzové osvětlení, diesel, elektroinstalace, venkovní šachta, sprinklery, vzduchotechnika, e-vodník apod.</t>
  </si>
  <si>
    <t>24. Ostatní úhrady nasmlouvané na objednávky - mytí oken v budovách KÚOK a RCO, autoprovoz (myčka), úklid kancelářských prostor nad rámec uzavřených smluv, kurýrní služba, mytí žaluzií, likvidace dokumentů aj. Dále povinné platby jako jsou např. poplatky za televizní přijímače a rozhlas</t>
  </si>
  <si>
    <t>1. ČECHÁK HOLDING s. r. o., Praha - Smlouva č. 2020/01324/OPŘPO/DSM, rámcová smlouva o dílo - výdaje na servis a opravy služebních vozidel, záruční a pozáruční opravy služebních vozidel - Olomouc (návrh rozpočtu vychází z reality roku 2023)</t>
  </si>
  <si>
    <t>2. ČECHÁK HOLDING s. r. o., Praha - Smlouva č. 2020/01325/OPŘPO/DSM, rámcová smlouva o dílo - výdaje na servis a opravy služebních vozidel, záruční a pozáruční opravy služebních vozidel - DP Šumperk (návrh rozpočtu vychází z reality roku 2023)</t>
  </si>
  <si>
    <t xml:space="preserve">3. ČECHÁK HOLDING s. r. o., Praha - Smlouva č. 2020/01325/OPŘPO/DSM, rámcová smlouva o dílo - výdaje na servis a opravy služebních vozidel, záruční a pozáruční opravy služebních vozidel - DP Jeseník (návrh rozpočtu vychází z reality roku 2023) </t>
  </si>
  <si>
    <t>5. SITEL, spol. s r. o., Praha - Smlouva č. 2003/1081/KŘ/DSM, o provádění servisních služeb na slaboproudých systémech  (předpokládané navýšení cen za služby v roce 2024)</t>
  </si>
  <si>
    <t>6. Schindler CZ, a. s., Praha - Smlouva č. 2001/0141/SŘ/DSM - servis výtahů  (předpokládá se navýšení cen v roce 2024)</t>
  </si>
  <si>
    <t>8. JOHNSON CONTROLS INTERNATIONAL, spol. s. r. o., Praha - Smlouva o dílo - Měření a regulace č. 2018/02169/OKŘ/DSM  (předpokládá se navýšení cen  v roce 2024)</t>
  </si>
  <si>
    <t>12. Dále ostatní opravy a údržba: opravy frankovacích strojů, opravy zámků, dveří, opravy žaluzií, veškeré opravy a údržba na budovách KÚOK, v pronajatých prostorách RCO, s.r.o. a ČD-Telematika, a. s. (centrální spisovna) - (předpokládané navýšení cen za služby v roce 2024)</t>
  </si>
  <si>
    <t>13. Další opravy a údržba: upgrade telefonních ústředen</t>
  </si>
  <si>
    <t xml:space="preserve">                                           výměna koberce v 10. NP</t>
  </si>
  <si>
    <t xml:space="preserve">                                           výměna koberců (v kancelářích uvolněných členů ZOK), malování </t>
  </si>
  <si>
    <t xml:space="preserve">3. Dlouhodobý záměr vzdělávání a rozvoje vzdělávací soustavy Olomouckého kraje na období 2024 - 2028  </t>
  </si>
  <si>
    <t xml:space="preserve">Zahrnuje služby spojené s přípravou Dlouhodobého záměru vzdělávání a rozvoje vzdělávací soustavy Olomlouckého kraje na období 2024-2028: grafika, jazyková a stylistická korektura, tisk. Dlouhodobý záměr je zpracováván jednou za 4 roky na základě ustanovení zákona č. 561/2004 Sb., o předškolním, základním, středním, vyšším odborném a jiném vzdělávání (školský zákon), ve znění pozdějších předpisů a vyhlášky č. 150/2022 Sb., kterou se mění vyhláška č. 15/2005 Sb., kde se stanoví náležitosti dlouhodobých záměrů a výročních zpráv, ve znění pozdějších předpisů. </t>
  </si>
  <si>
    <t xml:space="preserve">4. Talent Olomouckého kraje </t>
  </si>
  <si>
    <t>Finanční prostředky budou použity na zajištění služeb spojených se slavnostním vyhlášením ocenění.</t>
  </si>
  <si>
    <t xml:space="preserve">Finanční prostředky jsou určeny na dofinancování nákladů spojených s realizací oblastních, okresních a krajských kol soutěží a přehlídek vyhlašovaných MŠMT realizovaných pověřenými organizacemi v jednotlivých okresech Olomouckého kraje a dalších soutěží a přehlídek s dlouholetou tradicí v kraji, či soutěží pro kraj významných ( např.: krajské kolo soutěže "ARS POETICA - Puškinův památník", krajské kolo soutěže "České ručičky", atd.) realizovaných školami a  školskými zařízeními zřizovanými Olomouckým krajem. </t>
  </si>
  <si>
    <t xml:space="preserve">Cílem Podpory polytechnického vzdělávání a řemesel v Olomouckém kraji je zvýšit zájem žáků o studium vybraných, dlouhodobě perspektivních učebních oborů s vysokou uplatnitelností na trhu práce, podporovat aktivity vedoucí ke zvýšení počtu žáků v technických oborech vzdělání zakončených maturitní zkouškou perspektivních na trhu práce, motivovat žáky k lepším výsledkům v oblasti chování i vzdělávání a podporovat trh práce zajištěním dostatku kvalifikované pracovní síly v uvedených oborech. Tato položka zahrnuje stipendia pro střední školy v okrese Jeseník tzv. "Jesenická stipendia", jejichž cílem ja zastavit odliv žáků středních škol z Jesenicka.
S nástupem populačně silných ročníků se očekává, že by mohlo být i více žáků splňujících podmínky pro poskytnutí stipendií. </t>
  </si>
  <si>
    <t xml:space="preserve">Zahrnuje finanční příspěvek k zabezpečení celoročního vzdělávání metodiků prevence a krajské konference primární prevence v oblasti tzv. specifické primární prevence škol a školských zařízení, nestátních neziskových organizací a dalšího vzdělávání pedagogických pracovníků vykonávajících funkci školního metodika. Prevence vyplývá ze závazné celonárodní Strategie primární prevence sociálně patologických jevů MŠMT na léta 2019-2027 a z korespondujícího Krajského plánu primární prevence Olomouckého kraje na léta 2022-2026.
Oproti roku 2023 je v návrhu rozpočtu na rok 2024 částka navýšena o 50 tis. Kč z důvodu finanční neudržitelnosti systému celoročního vzdělávání pedagogů a organizace krajské konference (částka se nenavyšovala 15 let). 
</t>
  </si>
  <si>
    <t>Mgr. Ing. Jitka Hejlová</t>
  </si>
  <si>
    <t>Účast Olomouckého kraje na výstavě Má vlast - cestami proměn 2024</t>
  </si>
  <si>
    <t xml:space="preserve">Účast Olomouckého kraje na výstavě "Má vlast cestami proměn pro rok 2024". Předpokládány jsou výdaje na základní prezentaci Olomouckého kraje ve výši 93 170 Kč, finanční podporu zúčastněných obcí, které budou prezentovat své proměny - 9 317 Kč/obec (předpoklad cca 5 obcí), dále náklady na dopravu panelů z Prahy do obcí Olomouckého kraje a zpět.  
</t>
  </si>
  <si>
    <t>a) ÚS - Prověření úpravy trasování vodovodního přivaděče „V2 propojení vody Dubicko se skupinovým vodovodem Litovel“ ve vztahu těžbu a ÚS - Obchvat Dlouhé Loučky – propojení silnic II/449 a III/4451</t>
  </si>
  <si>
    <t>b) Konzultace na zpracování dat ÚAP</t>
  </si>
  <si>
    <t>c) Zpracování Aktualizace Analýzy dostupnosti veřejné infrastruktury</t>
  </si>
  <si>
    <t xml:space="preserve">3. Úhrada služeb právního zastoupení Olomouckého kraje ve věci žalob týkajících se aktualizací ZÚR OK </t>
  </si>
  <si>
    <t>a) Správa webové aplikace Evidence podání na rok 2024 + hosting</t>
  </si>
  <si>
    <t>b) Správa webové aplikace Záměry Olomouckého kraje na rok 2024</t>
  </si>
  <si>
    <t>c) Poskytování služeb spojených s provozem a rozvojem systému "Digitální mapa veřejné správy - Nástroje na tvorbu a údržbu ÚAP", dle uzavřené smlouvy č. 2018/03354/OSR/DSM (přechází do roku 2024). Portál ÚP je provozovaný v souladu se zákonem č. 183/2006 Sb. (stavební zákon), dále je prohlášený jako významný informační systém</t>
  </si>
  <si>
    <t>e) Požadavky na udržení a stabilizaci Portálu ÚP 
- zejména na případné změny vyvolané novelou vyhlášek a stavebního zákona, které vyžadují okamžité jednání a nelze čekat na spuštění nového PÚP OK
- Spolupráce na migraci dat do nového PÚP OK (bude vyžadována součinnost se stávajícím dodavatelem portálu)</t>
  </si>
  <si>
    <t>f) Úprava a programování nových funkcí webové aplikace Evidence podání územních a stavebních řízení Olomouckého kraje</t>
  </si>
  <si>
    <t xml:space="preserve">g) Konzultační služby pro přípravu a realizaci nového PÚP OK
- Pro případ, kdyby nevyšla dotace na Portál ÚP, bude muset být zpracována analýza dalšího postupu. 
- ArcData - konzultace při přípravě mapových aplikací k novému PÚP OK.  </t>
  </si>
  <si>
    <t xml:space="preserve">Úkoly nové při naplňování Zásad územního rozvoje Olomouckého kraje vydaných usnesením č. UZ/21/32/2008 pod č.j.KUOK/8832/2008/OSR-1/274 dne 22. 2. 2008 ve znění pozdějších aktualizací (Aktualizace č. 1 ZÚR OK, vydané usnesením č. UZ/19/44/2011 pod č.j. KUOK 28400/2011 ze dne 22. 4. 2011, Aktualizace č.2b ZÚR OK, vydané usnesením č. UZ/4/41/2014 pod č.j. KUOK 41993/2017 ze dne 24. 4. 2017, Aktualizace č. 3 ZÚR OK, vydané usnesením č. UZ/14/43/2019 pod č.j. KUOK 24792/2019 ze dne 25. 2. 2019 a Aktualizace č. 2a ZÚR OK vydané usnesením č. UZ/17/60/2019 pod č.j. KUOK 104377/2019 ze dne 23. 9. 2019 a Aktualizace č. 4 ZÚR OK vydané usnesením č. UZ/7/81/2021 ze dne 13. 12. 2021 a Aktualizace č. 5 ZÚR OK vydané usnesením č. UZ/11/92/2022 ze dne 26. 9. 2022 vyplývající z pořizování jejich aktualizací dle § 42 odst. 1 stavebního zákona, ve znění pozdějších předpisů.
a) Další aktualizace - Aktualizace č. 6 ZÚR OK </t>
  </si>
  <si>
    <t>a) Zajištění občerstvení na seminářích k POV 2024 pro celkem cca 300 účastníků (5 okresů kraje)</t>
  </si>
  <si>
    <t xml:space="preserve">a) porady staveních úřadů </t>
  </si>
  <si>
    <t xml:space="preserve">b) porady úřadů územního plánování a informační dny pro pořizovatele </t>
  </si>
  <si>
    <t>3. Pohoštění na informačních seminářích a školeních k DTM</t>
  </si>
  <si>
    <t>Zajištění občerstvení na seminářích k DTM pro celkem cca 300 účastníků (zástupci obcí + geodeti a další uživatelé IS DTM OK)</t>
  </si>
  <si>
    <t>4. Pohoštění v rámci prezentace kraje a místních podnikatelů na konferencích, veletrzích, soutěžích a dalších akcích:</t>
  </si>
  <si>
    <t xml:space="preserve">Zajištění občerstvení na konferencích a veletrzích za účelem propagace investičních příležitostí, rozvojových ploch, průmyslových zón, brownfieldů, apod. Výdaje na zajištění občerstvení na slavnostním večeru spojeném s vyhlášením soutěže Podnikatel roku 2023 Olomouckého kraje, Cena hejtmana Olomouckého kraje za společenskou odpovědnost 2023.  </t>
  </si>
  <si>
    <t xml:space="preserve">ZOK schválilo dne 18. 9. 2017 svým usnesením UZ/6/64/2017 zvýšení členského příspěvku na 100 000 Kč - dodatek č. 2 (2005/0924/OSR/DSM/2) ke smlouvě o mimořádném členství. V ZOK bude projednáváno navýšení členského příspěvku na 130 tis. Kč na základě žádosti euroregionu. Poskytnutí příspěvku je realizováno vždy dle smlouvy v I. čtvrtletí daného kalendářního roku na žádost euroregionu. </t>
  </si>
  <si>
    <t xml:space="preserve">Zajištění služby obecného hospodářského zájmu se zaměřením na území Olomouckého kraje na základě smlouvy o poskytování dotace na realizaci služby obecného hospodářského zájmu č. 2021/04166/OSR/DSM, o jejímž uzavření rozhodlo Zastupitelstvo Olomouckého kraje svým usnesením č. UZ/7/86/2021 dne 13. 12. 2021, ve znění dodatku č. 1, o jehož uzavření rozhodlo Zastupitelstvo Olomouckého kraje svým usnesením č. UZ/12/88/2022 dne 12. 12. 2022. Částka pro rok 2024 je stanovena na základě uvedeného dodatku č. 1. 
</t>
  </si>
  <si>
    <t xml:space="preserve">Konkrétní výši členského příspěvku na rok 2024 stanovilo Valné shromáždění ESÚS v červnu 2022 (14 361,60 EUR). Výše ročního členského příspěvku Olomouckého kraje se odvíjí od schválené částky Valným shromážděním a od aktuálního kurzu, tudíž skutečnou výši členského příspěvku Olomouckého kraje v Kč nelze nyní přesně vyčíslit.  </t>
  </si>
  <si>
    <t xml:space="preserve">Vydávání prezentačních materiálů a brožur, nákup a výroba propagačních předmětů na veletrhy, konference, soutěže či jiné prezentační akce, dále grafická příprava těchto materiálů.  </t>
  </si>
  <si>
    <t>2. Náklady na propagaci vyhlášení vítězů krajského kola Vesnice roku 2024</t>
  </si>
  <si>
    <t>Finanční prostředky budou využity na výrobu diplomů, výrobu předávacích šeků na vyhodnocení krajského kola soutěže Vesnice roku 2024, brožury Vesnice roku 2024.</t>
  </si>
  <si>
    <t>3.  Náklady na propagaci vyhlášení vítězů soutěže Cena hejtmana Olomouckého kraje za společenskou odpovědnost 2023 a Podnikatel Olomouckého kraje roku 2023</t>
  </si>
  <si>
    <t xml:space="preserve">Finanční prostředky budou využity na výrobu rámů, diplomů aj. pro vyhodnocení soutěže Cena hejtmana Olomouckého kraje za společenskou odpovědnost 2023 a Podnikatel Olomouckého kraje roku 2023. </t>
  </si>
  <si>
    <t xml:space="preserve">4. Poradenská, informační a analytická činnost v oblasti podpory podnikání a zaměstnanosti </t>
  </si>
  <si>
    <t xml:space="preserve">Vydávání informačních publikací, brožur a letáků zaměřených na aktuální požadavky místních samospráv, podnikatelů, univerzit, výzkumných pracovišť a vedení kraje (např. dotační a proexportní možnosti pro podnikatele a výzkumné organizace, volné průmyslové nemovitosti a brownfieldy, inovační infrastruktura, aktualizovaná brožura na strategické plochy Olomouckého kraje, statistiky o podnikání, zaměstnanosti a inovacích).   
</t>
  </si>
  <si>
    <t xml:space="preserve">a) Pronájem v rámci podpory podnikání na odborných konferencích a veletrzích za účelem podpory podnikání a propagace investičních rozvojových ploch, průmyslových zón, brownfieldů apod. </t>
  </si>
  <si>
    <t xml:space="preserve">d) Cena hejtmana Olomouckého kraje za společenskou odpovědnost 2023 - pronájem v rámci organizace soutěže Cena hejtmana Olomouckého kraje za společenskou odpovědnost 2023 (pro semináře pro soutěžící, k vyhlášení výsledků soutěže). </t>
  </si>
  <si>
    <t xml:space="preserve">e) Podnikatel roku 2023 Olomouckého kraje - pronájem pro vyhlášení vítěze krajského kola soutěže Podnikatel roku 2023 Olomouckého kraje. </t>
  </si>
  <si>
    <t>f) Pronájem na další akce pořádané během roku, u nichž nastane potřeba realizace</t>
  </si>
  <si>
    <t>Implementace Strategie rozvoje územního obvodu Olomouckého kraje dle zákona č. 248/2000 Sb., o podpoře regionálního rozvoje. Zpracování podkladových materiálů a poradenská činnost při naplňování vlajkových projektů: Lepší image OK, Restart Jesenicka a Šumperska, Rozvoj inovačního ekosystému a chytrého regionu. Aktivity budou vycházet z projednání v pracovní skupině pro implementaci.</t>
  </si>
  <si>
    <t>Zajištění služeb krajského cyklokoordinátora v r. 2024, který koordinuje plnění akčního plánu Koncepce rozvoje cyklistické dopravy v Olomouckém kraji pro období 2024-2026, zajišťuje činnost pracovní skupiny pro rozvoj cyklistiky v Olomouckém kraji a spolupracuje s Olomouckým krajem a obcemi na přípravě úseků cyklistických komunikací.</t>
  </si>
  <si>
    <t xml:space="preserve">Balíková položka pro celý KÚOK na přípravu a realizaci konkrétních projektů v oblasti smart opatření, které schválí řídící výbor Smart Regionu Olomouckého kraje.  </t>
  </si>
  <si>
    <t>a) Konzultační služby spojené s propagací a zajištěním soutěže Cena hejtmana za společenskou odpovědnost 2023. Jedná se o poradenské služby pro zájemce o účast v soutěži, připomínkování dokumentů, průběžná spolupráce s CSR manažerem. 
b) Konzultační služby spočívající v zajištění certifikovaných externích hodnotitelů CSR k formálnímu hodnocení dotazníků přijatých od soutěžících (externí hodnotitelé budou zajištěni ve spolupráci s Radou kvality ČR).</t>
  </si>
  <si>
    <t>Výdaje dle uzavřené smlouvy na poskytování služeb č. 2023/01282/OSR/DSM na roky 2023-2026 na:
- Aktualizace Akčního plánu projektů (max 48 400 Kč/rok)
- Tematické FundInfo – dotační monitoring (max 145 200 Kč/rok)
- Projektové FundInfo – posouzení potenciálu (max 72 600 Kč/rok)
- Konzultační dotační servis (max 106 480 Kč/rok)
- Konzultační činnost v oblasti projektového řízení (max 106 480 Kč/rok)</t>
  </si>
  <si>
    <t xml:space="preserve">Výdaje na základní informační servis prostřednictvím webové platformy - provoz OKLinky, dle uzavřené smlouvy na poskytování služeb č. 2023/01282/OSR/DSM na roky 2023-2026. </t>
  </si>
  <si>
    <t>1. Základní informační servis prostřednictvím webové platformy</t>
  </si>
  <si>
    <t>2. Údržba GIS olkr.stavbycyklo.cz</t>
  </si>
  <si>
    <t xml:space="preserve">Zajištění řádného provozu Informačního systému evidence a plánování cyklistických komunikací (olkr.stavbycyklo.cz) (technické zabezpečení – provoz serverů, zálohování, aktualizace, technická podpora, kyberbezpečnost; zajištění licencovaných přístupů pro oprávněné uživatele aj.). Jedná se o částečné financování z rozpočtu kraje jako doplněk financování z jiných zdrojů. Používá se mj. při hodnocení dotací odboru dopravy a silničního hospodářství na cyklostezky, jako nástroj pro získání dotace, evidenční, plánovací a prezentační nástroj systému cyklokomunikací v celém OK, včetně návazností do krajů sousedních (aktuálně probíhá implementace ve všech krajích ČR), systém bude využívat také odd. prostorových dat a systémů při spolupráci s ORP v oblasti cyklodopravy </t>
  </si>
  <si>
    <t xml:space="preserve">3. Základní informační servis prostřednictvím webové platformy </t>
  </si>
  <si>
    <t>Výdaje na základní informační servis prostřednictvím webové platformy - provoz OKLinky, dle uzavřené smlouvy na poskytování služeb č. 2023/01282/OSR/DSM na roky 2023-2026.</t>
  </si>
  <si>
    <t>1. Technické zabezpečení soutěže Vesnice roku 2024</t>
  </si>
  <si>
    <t xml:space="preserve">Náklady na přepravu a činnost 10-ti členné hodnotitelské komise v rámci soutěže Vesnice roku 2024. </t>
  </si>
  <si>
    <t xml:space="preserve">Zajištění účasti na tuzemských veletrzích, konferencích, burzách práce a vzdělání. Úhrada služeb spojených s grafickým návrhem, stavbou, demontáží stánku, včetně registračního poplatku, úklidu, vybavení stánku potřebným nábytkem a dalším zařízením (elektřina, osvětlení, voda) a s dalšími organizačními záležitostmi. </t>
  </si>
  <si>
    <t xml:space="preserve">4. Služby spojené s organizací Podnikatel roku 2023 a Cena hejtmana Olomouckého kraje za společenskou odpovědnost 2023 </t>
  </si>
  <si>
    <t>Organizace a zajištění krajského kola soutěže Podnikatel roku 2023 Olomouckého kraje a Cena hejtmana Olomouckého kraje za společenskou odpovědnost 2023 (doprovodný program, moderování,....).</t>
  </si>
  <si>
    <t>5. Služby spojené s organizací a propagací soutěže Cena hejtmana Olomouckého kraje za společenskou odpovědnost 2023 - semináře a propagace v médiích</t>
  </si>
  <si>
    <t>Organizace a zajištění uspořádání seminářů pro 3 cílové skupiny v území OK. Služby související s propagací soutěže v médiích (mediální kampaň, tvorba reklamních spotů, bannerová inzerce, propagace na sociálních sítích apod.).</t>
  </si>
  <si>
    <t>6. Služby spojené s organizačním zajištěním informačních a vzdělávacích akcí k programům EU formou workshopů, on-line webinářů a prezentací pro zájemce z Olomouckého kraje</t>
  </si>
  <si>
    <t>Výdaje dle uzavřené smlouvy na poskytování služeb č. 2023/01282/OSR/DSM na roky 2023-2026 na:
- Iniciační workshopy (max 145 200 Kč/rok)
- Informační a vzdělávací webinář (max 24 200 Kč/rok)
- Prezentace na akcích organizovaných třetí stranou (max 12 100 Kč/rok)</t>
  </si>
  <si>
    <t>7. Propagace a využívání Identity Olomouckého kraje formou nákupu služeb</t>
  </si>
  <si>
    <t>Propagace a využívání Identity Olomouckého kraje formou nákupu služeb</t>
  </si>
  <si>
    <t xml:space="preserve">8. Publicita, inzerce - informační semináře k dotačnímu programu Obchůdek a případně dalším programům </t>
  </si>
  <si>
    <t>Zajištění publicity, inzerce k informačním seminářům k dotačnímu programu Obchůdek a případně dalším programům</t>
  </si>
  <si>
    <t>Soutěž Vesnice roku 2024</t>
  </si>
  <si>
    <t xml:space="preserve">Ocenění obcí Olomouckým krajem v krajském kole soutěže Vesnice roku 2024, za 1. místo 200 tis. Kč na uspořádání slavnostního vyhlášení krajského kola, 2. místo 100 tis. Kč, 3. místo 100 tis. Kč, speciální finanční ocenění dalším obcím - celkem 250 tis. Kč. Soutěž má vazbu na celostátní kolo organizované MMR. </t>
  </si>
  <si>
    <t xml:space="preserve">Úhrada správního poplatku - výstava Má vlast cestami proměn 2024 Magistrátu Města Olomouc. </t>
  </si>
  <si>
    <t>1. Konzultační služby k provozování IS DTM OK</t>
  </si>
  <si>
    <t>V rámci vývoje IS DTM krajů bude potřeba zajistit jednu osobu (technicky orientovanou v problematice DTM a projektového řízení), která bude komunikovat za všechny kraje, a to především s dodavatelem IS DTM v otázce vývoje nových funkcionalit, vzájemnému propojení s IS DMVS, ale také bude zastupovat kraje v rámci pracovních skupin řešících problematiku datového obsahu.Každý kraj bude přispívat stejnou částkou na zajištění této osoby.</t>
  </si>
  <si>
    <t>2. Služby technické podpory související s produktivním provozem aplikací a informačního systému</t>
  </si>
  <si>
    <t xml:space="preserve">Služby technické podpory související s produktivním provozem aplikací a informačního systému pořízených objednatelem na základě uzavřené smlouvy o poskytování technické podpory pro informační systém Digitální technické mapy Olomouckého kraje č. 2023/01938/OSR/DSM. Jedná se o technickou podporu k IS DTM a jeho dílčím funkcionalitám, k dodanému platformovému řešení pro informační systém DTM. Správcem digitální technické mapy kraje je krajský úřad v přenesené působnosti, tato povinnost je dána zákonem č. 47/2020 Sb. (zákon o DTM). 
</t>
  </si>
  <si>
    <t xml:space="preserve">Uvedená aktivita na podporu domácího cestovního ruchu byla po odmlce způsobené dopady pandemie onemocnění COVID - 19 úspěšně realizována v roce 2022 a její realizace probíhá i v roce 2023. Uvedená aktivita je součástí Programu rozvoje cestovního ruchu Olomouckého kraje na období 2021-2027 – UZ 153. </t>
  </si>
  <si>
    <t>Prezentace Olomouckého kraje ve spolupráci s dalšími subjekty nad rámec aktivit zajišťovaných Centrálou cestovního ruchu OK. Na této položce jsou zahrnuty náklady na spolufinancování expozic, jichž bude Olomoucký kraj součástí.</t>
  </si>
  <si>
    <t xml:space="preserve">1.Členský příspěvek - Jeseníky - Sdružení cestovního ruchu </t>
  </si>
  <si>
    <t>2. Členský příspěvek - Evropská kulturní stezka sv. Cyrila a Metoděje, z.s.p.o.</t>
  </si>
  <si>
    <t xml:space="preserve">3. Členský příspěvek - Střední Morava - Sdružení cestovního ruchu </t>
  </si>
  <si>
    <t xml:space="preserve">Finanční prostředky rozpočtované na této položce jsou určeny na spolufinancování marketingových projektů sdružení cestovního ruchu Jeseníky a  Střední Morava - Sdružení cestovního ruchu, na které je požadována dotace z Národního programu na podporu cestovního ruchu v regionech vyhlášeného Ministerstvem místního rozvoje. Spolufinancování projektu tedy podpoří čerpání státních prostředků na podporu cestovního ruchu v Olomouckém kraji – UZ 405. </t>
  </si>
  <si>
    <t xml:space="preserve">Prostředky rozpočtované na této položce jsou alokovány na úhradu nájemného v rámci akcí konaných OK např. Výtvarná soutěž ZUŠ, Cena OK za přínos v oblasti kultury apod., dříve hrazeno z § 6113 – ÚZ 151 </t>
  </si>
  <si>
    <t xml:space="preserve">Prostředky rozpočtované na této položce jsou alokovány na úhradu nákladů na ostatní služby v rámci akcí konaných OK např. Výtvarná soutěž ZUŠ, Cena OK za přínos v oblasti kultury,  kulturní akce OK apod., dříve hrazeno z § 6113 – ÚZ 151.  </t>
  </si>
  <si>
    <t xml:space="preserve">Prostředky rozpočtované na této položce jsou alokovány na úhradu pohoštění v rámci akcí konaných OK např. Výtvarná soutěž ZUŠ, Cena OK za přínos v oblasti kultury apod., dříve hrazeno z § 6113 – ÚZ 151.  </t>
  </si>
  <si>
    <t xml:space="preserve">Prostředky rozpočtované na této položce jsou alokovány na úhradu neinvestičních transferů obyvatelstvu nemající charakter daru v pořizovací ceně do 3 000 Kč (v jednotlivých případech) v rámci akcí konaných OK např. Výtvarná soutěž ZUŠ, Cena OK za přínos v oblasti kultury, Technická soutěž pro žáky základních škol – TechnoChallenge apod., dříve hrazeno z § 6113 – ÚZ 151.  </t>
  </si>
  <si>
    <t>§ 3399, seskupení pol. 50 - Výdaje na platy a obdobné a související výdaje</t>
  </si>
  <si>
    <t xml:space="preserve">1. Výdaje na akce pořádané oddělením krizového řízení </t>
  </si>
  <si>
    <t xml:space="preserve">Prostředky rozpočtované na této položce tvoří především výdaje na společnou tvorbu propagačních materiálů se sousedními moravskými kraji. Jedná se o pokračování spolupráce mezi moravskými kraji (OK, ZK, MSK a JMK) z let 2005-2022 (300 tis. Kč). Uvedené aktivity vychází z Programu rozvoje cestovního ruchu Olomouckého kraje na období 2021 - 2027 schváleného usnesením ZOK č. UZ/2/79/2020 dne 21. 12. 2020  - ÚZ 153.   </t>
  </si>
  <si>
    <t>Prostředky rozpočtované na této položce zahrnují výdaje na prodloužení domén webových portálů realizovaných z projektů dotovaných národními i evropskými zdroji. ÚZ 153</t>
  </si>
  <si>
    <t xml:space="preserve">2. Výdaje na ostatní akce pořádané Olomouckým krajem  </t>
  </si>
  <si>
    <t xml:space="preserve">Výdaje na této položce zahrnují součet výdajů uložených OdCRVV připravovaným akčním plánem koncepce cyklodopravy Olomouckého kraje pro období 2024 - 2026. Akční plán prochází vnitřním i vnějším připomínkovacím procesem, jeho finální verze bude projednána na pracovní skupině pro cyklodopravu. Zpracování dokumentu je v gesci OSR. Koncepce cyklodopravy, jíž je akční plán součástí, byla schválena usnesením ROK č. UR/35/18/2018 ze dne 19. 2. 2018. Pro oblast cestovního ruchu z akčního plánu vyplývají pro rok 2024 zejména tyto finanční nároky: 1 800 tis. Kč na přeznačení dálkových cyklotras (aktivita představuje kontinuální a průběžnou činnost, která je nezbytná pro udržení kvalitního stavu značení), 300 tis. Kč na aktualizaci a údržbu pasportu     značení cyklotras (aktivita přímo navazuje na přeznačení všech cyklotras na území Olomouckého kraje a veškerá změna, oprava či umístění nového značení musí být zanesena do pasportu), 50 tis. Kč na zajištění každoroční pravidelné kontroly značení cyklotras v terénu pověřenými značkaři, 200 tis. Kč na podporu terénní cyklistiky (aktivita cílí na podporu terénní cyklistiky v Olomouckém kraji, jejíž rozvoj je za účelem udržení kvalitního a atraktivního stavu stezek nutné podporovat v každém roce), 500 tis. Kč na přeznačení místních (čtyřciferných) cyklotras v rámci zpracované "Studie aktualizace a přeznačení cyklotras na území Olomouckého kraje" a její aktualizace, 300 tis. Kč na zajištění údržby stávajících místních cyklotras, 100 tis. Kč na     vyznačení objížděk značených cyklotras v místech uzavírek z důvodu stavební činnosti, 300 tis. Kč na podporu tvorby doprovodné cykloinfrastruktury (doprovodná infrastruktura cyklostezek je nezbytným prvkem každé stezky/trasy a musí být neustále doplňována či obnovována) a 240 tis. na podporu monitoringu cyklotras a sčítání cyklistů. Zvýšení výdajů této položky je způsobeno navýšením počtu položek plnění akčního plánu, u nichž je jako garant OKH - ÚZ 153.
</t>
  </si>
  <si>
    <t xml:space="preserve">Prostředky rozpočtované na této položce zahrnují výdaje související se zahraničními aktivitami Olomouckého kraje. Jedná se o prostředky na podporu spolupráce s partnerskými zahraničními regiony včetně zajišťování prezentací Olomouckého kraje v zahraničí. S ohledem na plné obnovení partnerské spolupráce se zahraničím po pandemii onemocnění COVID - 19, včetně předpokladu vyslání dobrovolníků z Olomouckého kraje do partnerského regionu GRADD, je tato položka oproti roku 2023 navýšena - ÚZ 000.  </t>
  </si>
  <si>
    <t xml:space="preserve">Prostředky rozpočtované na této položce zahrnují výdaje spojené s rámcovou smlouvou o spolupráci při realizaci činností pro rozvoj cestovního ruchu v Olomouckém kraji mezi Olomouckým krajem a Centrálou cestovního ruchu OK pro rok 2023. Zastupitelstvo Olomouckého kraje svým usnesením č. UZ/17/72/2019 ze dne 23. 9. 2019 schválilo založení centrály a příslušná důvodová zpráva specifikuje rok 2022 jako první rok plného provozu centrály včetně konkrétní výše finančního příspěvku ze strany kraje (10 936 000 Kč). Všech cílů stanovených pro plný provoz již bylo dosaženo a pro rok 2024 je tedy navrhován členský příspěvek ve stejné výši jako pro rok 2023 - ÚZ 153.   
</t>
  </si>
  <si>
    <t>Prostředky rozpočtované na této položce zahrnují výdaje na pohoštění v rámci jednání spojených s činností oddělení cestovního ruchu a vnějších vztahů (např. na tiskové konference spojené s cestovním ruchem či vnějších vztahů, pracovní jednání spojená s problematikou cestovního ruchu apod.) - ÚZ 153 .</t>
  </si>
  <si>
    <t>Prostředky rozpočtované na této položce zahrnují výdaje na členský příspěvek pro sdružení Jeseníky - Sdružení cestovního ruchu na rok 2024. Rada Olomouckého kraje svým usnesením č. UR/75/10/2023 ze dne 13. 2. 2023 rozhodla o navýšení členských příspěvků pro rok 2023 jak o částku 250 000 Kč určenou na kofinancování projektu, tak o částku 1 000 000 Kč určenou na zajištění koordinované strojové údržby lyžařských běžeckých tras v Jeseníkách. V roce 2024 bude nejprve vyplacena část členského příspěvku ve výši 2 750 000 Kč a zbývajících 250 000 Kč, resp. 1 000 000 Kč bude vyplaceno až po předložení příslušných projektových záměrů - ÚZ 400.</t>
  </si>
  <si>
    <t>Finanční prostředky na této položce zahrnují výdaje na úhradu členského příspěvku. Zastupitelstvo Olomouckého kraje schválilo dne 12. 12. 2015 vstup Olomouckého kraje do zájmového sdružení právnických osob ""Evropská kulturní stezka sv. Cyrila a Metoděje, z.s.p.o."". Zastupitelstvo Olomouckého kraje svým usnesením č. UZ/13/53/2023 ze dne 20. 2. 2023 schválilo nové znění stanov a vnitřní normy sdružení, která stanovuje novou roční výši členského příspěvku na 6 500 €. Valná hromada sdružení dne 4. 5. 2023 též přijala uvedené změny. V důsledku těchto změn je tato položka oproti roku 2023 navýšena -  ÚZ 400.</t>
  </si>
  <si>
    <t>Prostředky rozpočtované na této položce zahrnují výdaje na členský příspěvek pro sdružení Střední Morava - Sdružení cestovního ruchu na rok 2024. Rada Olomouckého kraje schválila v roce 2023 navýšení členských příspěvků pro rok 2023 o částku 250 000 Kč. V roce 2024 bude v první fázi vyplacena část členského příspěvku ve výši 2 250 000 Kč a zbývajících 250 000 Kč bude vyplaceno až po předložení příslušného projektového záměru - ÚZ 400.</t>
  </si>
  <si>
    <t xml:space="preserve">Prostředky rozpočtované na této položce zahrnují výdaje na podporu medializace Olomouckého kraje prostřednictvím televizního vysílání u TV Morava (v částce 2 653 285,19 Kč) a prostřednictvím televizního vysílání u TV studia ZZIP (v částce 1 452 000Kč). Ceny jsou navýšeny i inflaci a u TV studia ZZIP je cena navýšena i z důvodu nového pořadu pro seniory v ceně 485 160 Kč, vysílání v roce 2024 bude nově probíhat prostřednictvím "klasické antény", tzn., že bude dostupné širší veřejnosti v rámci celého kraje a ČR. Dále z této položky budou hrazeny náklady na propagační kampaně v rádiích (300 tis. Kč) - ÚZ 154. </t>
  </si>
  <si>
    <t>Prostředky rozpočtované na této položce zahrnují částečné výdaje (redakci, výrobu a tisk měsíčníku Olomoucký kraj – 1 vydání v roce 2023 – za prosinec a 10 vydání v roce 2024 – leden - listopad) v rámci uzavřené smlouvy č. 2022/00586/OKH/DSM, s ohledem na inflační doložku v uzavřené smlouvě je rozpočtovaná částka vyšší o inflaci - ÚZ 154.</t>
  </si>
  <si>
    <t xml:space="preserve">Prostředky rozpočtované na této položce zahrnují částečně výdaje (distribuce měsíčníku Olomoucký kraj – 1 vydání v roce 2023 – za prosinec a 10 vydání v roce 2024 – leden - listopad) v rámci uzavřené smlouvy č. 2022/00586/OKH/DSM. Náklady na distribuci jedenácti vydání měsíčníku Olomoucký kraj budou v roce 2024 činit 2 819 tis. Kč s předpokládanou inflací (inflační doložka je součástí uzavřené smlouvy). Dále jsou rozpočtovány náklady na publikační a propagační činnost OK, náklady za komunikační kampaně – inzerce apod. (250 tis. Kč), finanční prostředky určené na zajištění placené propagace na sociálních sítích (30 tis. Kč) a náklady na zhotovení křížovek v elektronické podobě, na grafické zpracování a jazykovou korekturu čtyř čísel (březen, červen, září, prosinec) "Občasníku Krajského úřadu Olomouckého kraje – LIDEM" (dříve hrazeno z pol. 5168). Občasník bude vycházet v elektronické podobě pro uveřejnění na Intranetu KÚ (40 tis. Kč). S ohledem na inflační doložku v uzavřené smlouvě č.2022/00586/OKH/DSM na výrobu a distribuci měsíčníku je celková rozpočtovaná částka vyšší o inflaci - ÚZ 154.  </t>
  </si>
  <si>
    <t>Prostředky rozpočtované na této položce zahrnují poplatky OSA na akce pořádané Olomouckým krajem (například Dětský den Olomouckého kraje se složkami IZS, Dny policie a případně jiné akce dle požadavků a situace).</t>
  </si>
  <si>
    <t xml:space="preserve">Prostředky rozpočtované na této položce zahrnují výdaje na akce pořádané oddělení krizového řízení - Dětský den Olomouckého kraje se složkami IZS, dříve hrazeno z § 6113 - ÚZ 000. </t>
  </si>
  <si>
    <t xml:space="preserve">Prostředky rozpočtované na této položce jsou alokovány na úhradu výdajů za ostatní spotřební materiál (např. řezané květiny) v rámci akcí konaných OK např. , Učitel roku OK, Sportovec OK, Zlatý erb, Zlaté kříže, Ceny Olomouckého kraje pro lidi se srdcem na dlani, Cena hejtmana OK za společenskou odpovědnost, Cena OK za přínos v oblasti životního prostředí apod. dříve hrazeno z § 6113 – ÚZ 151.  </t>
  </si>
  <si>
    <t xml:space="preserve">Prostředky rozpočtované v této položce zahrnují výdaje na zřízení a provoz domén spojených s akcemi OK, dříve hrazeno z § 6113 - ÚZ 151.   </t>
  </si>
  <si>
    <t xml:space="preserve">Prostředky rozpočtované na této položce jsou alokovány na úhrady pronájmů v rámci akcí konaných OK např. Učitel roku OK, Zlaté kříže, Cena OK za přínos v oblasti životního prostředí apod., dříve hrazeno z § 6113 – ÚZ 151. </t>
  </si>
  <si>
    <t>Prostředky rozpočtované na této položce jsou alokovány na úhradu výdajů např. na webhosting, grafické práce apod. spojených s konáním akcí pořádaných OK,  grafického zpracování plakátů, pozvánek na akce Olomouckého kraje Dětský den se složkami IZS apod. Dále také na výdaje spojené s údržbou, aktualizací a nastavením redakčního systému portálu CenyKraje.cz., dříve hrazeno z § 6113</t>
  </si>
  <si>
    <t>Prostředky rozpočtované na této položce jsou alokovány na úhradu ostatních služeb v rámci akcí konaných OK např. Učitel roku OK, Sportovec OK, Zlatý erb, Zlaté kříže, Cena hejtmana OK za společenskou odpovědnost, Cena OK za přínos v oblasti životního prostředí, Dětský den Olomouckého kraje apod., dříve hrazeno z § 6113</t>
  </si>
  <si>
    <t>Prostředky rozpočtované na této položce jsou alokovány na úhradu pohoštění v rámci akcí konaných OK např. Učitel roku OK, Zlaté kříže, Dětský den Olomouckého kraje apod., dříve hrazeno z § 6113</t>
  </si>
  <si>
    <t xml:space="preserve">§ 3399, seskupení pol. 54 - Neinvestiční transfery a některé náhrady fyzickým osobám </t>
  </si>
  <si>
    <t xml:space="preserve">Prostředky rozpočtované na této položce jsou alokovány na úhradu neinvestičních transferů obyvatelstvu nemající charakter daru v pořizovací ceně do 3 000 Kč (v jednotlivých případech) v rámci akcí konaných OK např. Učitel roku OK, Sportovec OK, Zlatý erb, Zlaté kříže, Ceny Olomouckého kraje pro lidi se srdcem na dlani, Cena hejtmana OK za společenskou odpovědnost, Cena OK za přínos v oblasti životního prostředí, Talent OK, O pohár hejtmana Olomouckého kraje - Charitativní hobby závody a   Charitativní canicross apod., dříve hrazeno z § 6113 </t>
  </si>
  <si>
    <t>§ 3399, seskupení pol. 51 - Výdaje na neinvestiční nákupy a související výdaje</t>
  </si>
  <si>
    <t>§ 3900, seskupení pol. 51 - Výdaje na neinvestiční nákupy a související výdaje</t>
  </si>
  <si>
    <t>Prostředky rozpočtované na této položce zahrnují výdaje na akce pořádané oddělením krizového řízení - Setkání hejtmana s válečnými veterány, Setkání s vězni nacistického režimu a případně další akce dle požadavků), dříve hrazeno z § 6113 - ÚZ 000.</t>
  </si>
  <si>
    <t xml:space="preserve">Prostředky rozpočtované na této položce zahrnují výdaje na akce pořádané oddělením krizového řízení - Setkání hejtmana s válečnými veterány, Setkání s vězni nacistického režimu a případně další akce dle požadavků), dříve hrazeno z § 6113 - ÚZ 000.
</t>
  </si>
  <si>
    <t xml:space="preserve">Prostředky rozpočtované na této položce zahrnují rezervu Olomouckého kraje na výdaje potřebné k zajištění přípravy na krizové situace a na řešení krizových situací včetně odstraňování jejich následků a také rezervu pro zajištění přípravy a realizace opatření souvisejících se zajišťováním obrany státu při vyhlášení stavu ohrožení státu nebo válečného stavu -ÚZ 420. </t>
  </si>
  <si>
    <t xml:space="preserve">Prostředky rozpočtované na této položce zahrnují  výdaje spojené s aktualizací Digitálního povodňového plánu Olomouckého kraje (DPP OK). Digitální povodňový plán Olomouckého kraje byl zpracován v roce 2018 společností Hydrosoft Veleslavín s.r.o. </t>
  </si>
  <si>
    <t>Prostředky rozpočtované na této položce zahrnují výdaje na případný nákup roušek a dezinfekce na základě protiepidemických opatření.</t>
  </si>
  <si>
    <t>Prostředky rozpočtované na této položce zahrnují výdaje na dovybavení členů Bezpečnostní rady Olomouckého kraje a Krizového štábu Olomouckého kraje, v souladu s Vnitřním předpisem č. 5/2013 o Poskytování osobních ochranných pracovních prostředků, mycích, čisticích a desinfekčních prostředků.  V souvislosti s novým volebním období je předpoklad nového vybavení členů BROK.</t>
  </si>
  <si>
    <t>Prostředky rozpočtované na této položce zahrnují výdaje týkající se finanční podpory složek integrovaného záchranného systému (IZS) Olomouckého kraje při přípravě a realizaci cvičení v souladu se schváleným Plánem cvičení na daný rok. Dále se jedná o finanční prostředky vyčleněné na nákup propagačních předmětů, které jsou určeny složkám IZS k prezentaci a propagaci Olomouckého kraje v průběhu roku. Zároveň tento materiál slouží jako ocenění pro děti do škol na různé hasičské soutěže aj. Propagace výchovy a vzdělávání v oblasti ochrany obyvatelstva je realizována Hasičským záchranným sborem Olomouckého kraje (HZS OK) ve spolupráci s oddělením krizového řízení. Za tímto účelem je materiál uložen u HZS OK. Z této položky jsou hrazeny zejména odborné přípravy složek IZS, jednotek sboru dobrovolných hasičů, a jiné.</t>
  </si>
  <si>
    <t xml:space="preserve">Prostředky rozpočtované na této položce zahrnují výdaje na platby nájemného za prostory určené k výcviku jednotek sborů dobrovolných hasičů (JSDH) Olomouckého kraje, HZS OK a ostatních složek IZS v souladu s § 10 odst. 5 písm. b). Orgány kraje organizují instruktáže a školení v oblasti ochrany obyvatelstva a §11 zákona č. 239/2000 Sb., o integrovaném záchranném systému - hejtman organizuje integrovaný záchranný systém na úrovni kraje. Z této položky jsou hrazeny mimo jiné pronájmy na odborné přípravy složek IZS, jednotek sboru dobrovolných hasičů a jiné. </t>
  </si>
  <si>
    <t xml:space="preserve">Prostředky rozpočtované na této položce zahrnují výdaje spojené s uzavřenou Dohodou se ZZK OK - platba za vytápění prostor humanitárního skladu v Konici. </t>
  </si>
  <si>
    <t xml:space="preserve">Prostředky rozpočtované na této položce zahrnují výdaje na zajištění grafického zpracování plakátů, pozvánek na akce Olomouckého kraje se složkami IZS, správu webových stránek "krajpomaha" a doprogramování webových stránek dle požadavků a aktuální situace (epidemie, uprchlíci apod.). </t>
  </si>
  <si>
    <t>Prostředky rozpočtované na této položce zahrnují náklady na finanční podporu složek integrovaného záchranného systému (IZS) Olomouckého kraje při přípravě a realizaci cvičení v souladu se schváleným Plánem cvičení na daný rok. Dále náklady na nákup služeb souvisejících s organizací porad tajemníků bezpečnostních rad obcí s rozšířenou působností a proškolení jednotek požární ochrany a IZS dle § 10 odst. 5 písm. b). Orgány kraje organizují instruktáže a školení v oblasti ochrany obyvatelstva a §11 zákona č. 239/2000 Sb., o IZS - hejtman organizuje integrovaný záchranný systém na úrovni kraje. Z této položky jsou také hrazeny zejména odborné přípravy složek IZS, jednotek sboru dobrovolných hasičů a jiné.</t>
  </si>
  <si>
    <t xml:space="preserve">Prostředky rozpočtované na této položce zahrnují výdaje na zajištění pohoštění v rámci jednání a realizovaných akcí se složkami IZS a JSDH (např. cvičení a organizaci instrukčně metodických zaměstnání složek IZS dle zákona č. 239/2000 Sb., o IZS nebo odborné přípravy JSDH, metodická příprava tajemníků bezpečnostních rad určených obcí (obcí s rozšířenou působností) a proškolení složek jednotek požární ochrany a složek integrovaného záchranného systému dle § 10 odst. 5 písm. b). Orgány kraje organizují instruktáže a školení v oblasti ochrany obyvatelstva a §11 zákona č. 239/2000 Sb., o IZS). 
</t>
  </si>
  <si>
    <t>Prostředky rozpočtované na této položce zahrnují výdaje určené k zajištění odborné podpory pro kraje, na přípravu orgánů krizového řízení, vzdělání, získávání a zvyšování kvalifikace a ostatní výdaje související se zvládnutím krizových situací. Dále na zajištění cvičení a organizaci instrukčně metodických zaměstnání složek IZS dle zákona č. 239/2000 Sb., o IZS nebo odborné přípravy JSDH</t>
  </si>
  <si>
    <t xml:space="preserve">Prostředky rozpočtované na této položce zahrnují výdaje určené k náhradám podle § 29 zákona č. 239/2000 Sb., o integrovaném záchranném systému a o změně některých zákonů, ve znění pozdějších předpisů (zákon o integrovaném záchranném systému), rozhodl podle § 29 odst. 1 a § 33 odst. 1 zákona o integrovaném záchranném systému a podle § 67 a násl. zákona č. 500/2004 Sb., správní řád, ve znění pozdějších předpisů (správní řád).
</t>
  </si>
  <si>
    <t xml:space="preserve">Prostředky rozpočtované na této položce zahrnují výdaje na pronájem při akcích realizovaných odborem kancelář hejtmana - např. výjezdy ROK do ORP, jednání Komisí Rady AKČR, konference samospráv apod. - ÚZ 150. </t>
  </si>
  <si>
    <t xml:space="preserve">Prostředky rozpočtované na této položce zahrnují výdaje dle uzavřených smluv za služby tajemníků klubů ZOK a na úhradu příkazních smluv o poskytování poradenství a výdaje na případné další konzultační, právní a poradenské služby. ÚZ 000.   </t>
  </si>
  <si>
    <t xml:space="preserve">Prostředky rozpočtované na této položce zahrnují náklady na ostatní služby při akcích realizovaných odborem kancelář hejtmana - např. výjezdy ROK do ORP, jednání Komisí Rady AKČR, konference samospráv apod. - ÚZ 150.   </t>
  </si>
  <si>
    <t xml:space="preserve">Prostředky rozpočtované na této položce zahrnují náklady na pohoštění při akcích realizovaných odborem kancelář hejtmana - např. výjezdy ROK do ORP, jednání Komisí Rady AKČR, konference samospráv apod. - ÚZ 150.  </t>
  </si>
  <si>
    <t xml:space="preserve">Prostředky rozpočtované na této položce zahrnují náklady na plánovaný členský příspěvek Asociaci krajů ČR. Uvedená částka vychází z výše příspěvku pro rok 2023 a též z předpokladu stejné částky i pro rok 2024 (v roce 2022 byla výše členského příspěvku 900 tis. Kč) - ÚZ 400.  </t>
  </si>
  <si>
    <t xml:space="preserve">Prostředky rozpočtované na této položce zahrnují náklady pro možnost pořízení DHM pro sekretariát hejtmana a odbor kancelář hejtmana (např. reklamní stan, stěna s logem na akce, roll-upy apod.), dříve hrazeno z § 6113 - ÚZ 000.  </t>
  </si>
  <si>
    <t>1. Propagační předměty do 3 000 Kč</t>
  </si>
  <si>
    <t xml:space="preserve">Prostředky rozpočtované na této položce jsou alokovány na úhradu výdajů za propagační předměty v pořizovací ceně do 3 000,00 Kč (v jednotlivých případech), které jsou určeny k propagačním účelům Olomouckého kraje (na základě požadavků hejtmana a členů vedení a v souladu se schváleným plánem nákupu předmětů pro reprezentaci OK), na nákup propagačních předmětů s využitím loga OK a náklady na zhotovení bannerů na budově Olomouckého kraje (200 tis. Kč). V roce 2023 byl schválený rozpočet na této položce ve výši 2 500 tis. Kč, s ohledem na inflaci a zdražení u dodavatelů je nyní požadovaná vyšší částka), dříve hrazeno z § 6113 - ÚZ 151. </t>
  </si>
  <si>
    <t>2. Publikační a propagační činnost</t>
  </si>
  <si>
    <t>3. Ostatní spotřební materiál</t>
  </si>
  <si>
    <t xml:space="preserve">Prostředky rozpočtované na této položce zahrnují výdaje v rámci publikační a propagační činnosti OK a na propagaci OK prostřednictvím tištěných materiálů v rámci tzv. ediční řady schválené pro příslušný rok Radou Olomouckého kraje. Jedná se o publikace a informační letáky, které se zhotovují na základě požadavků jednotlivých odborů (realizace především přímým zadáním v průběhu roku). Pořízení těchto publikací je předem schváleno ROK v rámci schválení "ediční řady" pro příslušný rok. Oproti roku 2023 je na položce rozpočtovaná vyšší částka, dle požadavku OSKPP, na Cechovní památky Olomouckého kraje v částce 500 tis. Kč - ÚZ 154. </t>
  </si>
  <si>
    <t>Prostředky rozpočtované na této položce jsou alokovány na úhradu výdajů za ostatní spotřební materiál - např. řezané květiny, na pořízení novoročenek, dotisk vizitek, předtištěných obálek s logem OK, nákup papíru a obálek s ražbou znaku OK, vánoční dekorace v kancelářích členů vedení a jejich sekretariátů, zhotovení stuh při slavnostním zprovoznění významných investičních akcích OK (vše dle požadavků členů Rady Olomouckého kraje) apod., dříve hrazeno z § 6113  - ÚZ 151.</t>
  </si>
  <si>
    <t xml:space="preserve">Prostředky rozpočtované na této položce jsou alokovány na úhradu případných kurzových rozdílů při hrazení faktur v cizí měně, dříve hrazeno z § 6113 - ÚZ 151.  </t>
  </si>
  <si>
    <t xml:space="preserve">Prostředky rozpočtované na této položce jsou alokovány  pro možnost využití poštovních služeb, rozpočtujeme minimální předpokládané výdaje - ÚZ 000.   </t>
  </si>
  <si>
    <t>Čerpání na této položce představuje výdaj za roční poplatek za platební kartu sloužící k on-line platbám dle potřeb OKH, OIT a OSKPP (např. zveřejňování informací na Facebooku apod.), dříve hrazeno z ORJ 01 z § 6113 - ÚZ 000</t>
  </si>
  <si>
    <t xml:space="preserve">Prostředky rozpočtované na této položce zahrnují výdaje spojené s pronájmem prostorů v rámci konání konferencí, seminářů a jiných akcí pořádaných pro NNO, dříve hrazeno z § 6113 -. ÚZ 152.   </t>
  </si>
  <si>
    <t xml:space="preserve">Prostředky rozpočtované na této položce zahrnují náklady pro zajištění činností nezbytných pro PR Olomouckého kraje a členů vedení kraje, dříve hrazeno z § 6113 – ÚZ 154.  </t>
  </si>
  <si>
    <t xml:space="preserve">Prostředky rozpočtované na této položce zahrnují náklady na zajištění služby outsourcingu role manažera kybernetické bezpečnosti – uzavřená smlouva č. 2023/03408/OKH/DSM a úhrada poplatků za software pro kybernetickou bezpečnost, úhrada poplatku za servis softwaru ke kybernetické bezpečnosti, dříve hrazeno z § 5273 - ÚZ 000. </t>
  </si>
  <si>
    <t xml:space="preserve">1. Audit </t>
  </si>
  <si>
    <t xml:space="preserve">2. Ostatní služby </t>
  </si>
  <si>
    <t xml:space="preserve">Prostředky rozpočtované na této položce jsou alokovány na úhradu výdajů za ostatní služby - např. zhotovení smutečních věnců při pietních akcích a květinových aranžmá, zhotovení vánoční výzdoby v prostorách budovy KÚOK, vánoční osvětlení budovy OK, zajištění dopravy pěveckého sboru na akci do Lidic a zpět,  IX. ročníku mezinárodní konference "Střední Morava - křižovatka dopravních a ekonomických zájmů" , zajištění konferencí, seminářů a jiných akcí pořádaných pro NNO, apod. (vše dle požadavků členů Rady Olomouckého kraje), dříve hrazeno z § 6113 - ÚZ 151.   </t>
  </si>
  <si>
    <t>3. výdaje na monitoring</t>
  </si>
  <si>
    <t xml:space="preserve">Prostředky rozpočtované na této položce zahrnují výdaje v rámci uzavřené smlouvy č. 2023/00133/OKH/DSM týkající se poskytnutí oprávnění k užití aplikace MONITORA - monitoring tištěných, online a audiovizuálních medií s ohledem na inflační doložku v uzavřené smlouvě je rozpočtovaná částka vyšší o inflaci, dříve hrazeno z § 6113 – ÚZ 154.  </t>
  </si>
  <si>
    <t>Prostředky rozpočtované na této položce zahrnují výdaje na audit, který bude proveden v souladu s § 16 odst. 2. písmeno b) Vyhlášky č. 82/2018 Sb. o bezpečnostních opatřeních, kybernetických bezpečnostních incidentech, reaktivních opatřeních, náležitostech podání v oblasti kybernetické bezpečnosti a likvidaci dat. V rámci auditu se provádí a dokumentuje dodržování bezpečnostní politiky. Bude přezkoumána technická shoda, výsledky auditu budou zohledněny v plánu rozvoje bezpečnostního povědomí a plánu zvládání rizik. Bude posouzen soulad bezpečnostních opatření s nejlepší praxí, právními předpisy, vnitřními předpisy, jinými předpisy a smluvními závazky vztahujícími se k informačnímu a komunikačnímu systému. Dále budou určena případná nápravná   opatření pro zajištění souladu, a to vše nezávislým auditorem dle §7 odst. 4. Vyhlášky č. 82/2018 Sb. O kybernetické bezpečnosti.</t>
  </si>
  <si>
    <t xml:space="preserve">Prostředky rozpočtované na této položce jsou alokovány na úhradu výdajů za drobné opravy DDHM používaných na OKH (např. vánočních LED řetězů používaných na osvětlení budovy OK, fotoaparátu, objektivů apod.), dříve hrazeno z § 6113 - ÚZ 151.  </t>
  </si>
  <si>
    <t xml:space="preserve">Prostředky rozpočtované na této položce zahrnují náklady na ostatní nákupy jinde nezařazené, zejména na vyřízení víz při zahraničních služebních cestách, dříve hrazeno z § 6113 - ÚZ 000.   </t>
  </si>
  <si>
    <t xml:space="preserve">Prostředky rozpočtované na této položce zahrnují průběžné zálohy na drobné výdaje spojené se zajištěním akcí či chodů sekretariátů členů vedení OK a odboru kancelář hejtmana vyplácené přes pokladnu, dříve hrazeno z § 6113. </t>
  </si>
  <si>
    <t xml:space="preserve">Prostředky rozpočtované na této položce jsou alokovány na úhradu neinvestičních transferů obyvatelstvu nemající charakter daru v pořizovací ceně do 3 000 Kč (v jednotlivých případech) v rámci akcí konaných OK či dle aktuálních požadavků členů Rady Olomouckého kraje a vedení OK (např. skleněné plakety, diplomy, medaile při ocenění apod.), dříve hrazeno z § 6113 – ÚZ 151. </t>
  </si>
  <si>
    <t xml:space="preserve">Prostředky rozpočtované na této položce zahrnují zvýšené náklady k řešení pomoci uprchlíkům v souvislosti s válkou na Ukrajině. Jedná se zejména o prostředky k zabezpečení základní pomoci jako ubytování, stravu a sociální a materiální asistenci. Dále se jedná o prostředky pro obnovu Ukrajiny (obnova studní).  </t>
  </si>
  <si>
    <t>3. Prezentace Olomouckého kraje ve spolupráci s dalšími subjekty</t>
  </si>
  <si>
    <t xml:space="preserve">4. Seniorské cestování </t>
  </si>
  <si>
    <t xml:space="preserve">1.  Personálně - psychologické poradenství v rámci výběrového řízení na ředitele PO </t>
  </si>
  <si>
    <t>2. Zajištění pilotní realizace evaluace PO v oblasti kultury s externími experty</t>
  </si>
  <si>
    <t>3. Výdaje na služby vyplývající z plnění Koncepce kultury</t>
  </si>
  <si>
    <t xml:space="preserve">4. Administrativní služby a propagace organizací v oblasti kultury (rádia, tiskoviny, newsletter, grafické služby) </t>
  </si>
  <si>
    <t xml:space="preserve">Zahrnuje finanční prostředky na úhradu výdajů na pohoštění spojených s konáním pravidelných porad s řediteli a ekonomy příspěvkových organizací zřizovaných Olomouckým krajem v oblasti kultury.    </t>
  </si>
  <si>
    <t xml:space="preserve">Jedná se o pokračování cyklu Olympiád pro děti a mládež - letní verze. V termínu od 23.-28.6.2024 se uskuteční v Jihočeském kraji již XI. letní olympiáda dětí a mládeže za účasti 14 krajů. Zahrnuje fin. prostředky na úhradu komplexních organizačních nákladů pro účastníky,
dopravu účastníků, odměny trenérům apod.   
</t>
  </si>
  <si>
    <t>Hry XI. letní olympiády dětí a mládeže 2024</t>
  </si>
  <si>
    <t xml:space="preserve">Jedná se o pokračování cylku Olympiád dětí a mládeže - letní verze. V termínu od 23.-28.6.2024 se uskuteční v Jihočeském kraji již XI. letní olympiáda dětí a mládeže za účasti 14 krajů. Zahrnuje finanční prostředky na nákup sportovního ošacení pro účastníky, doprovod a V.I.P. za Olomoucký kraj.   </t>
  </si>
  <si>
    <t xml:space="preserve">5. Služby spojené s propagací v oblasti sportu (rádia, tiskoviny, grafické služby apod.) </t>
  </si>
  <si>
    <t>pol. 5041</t>
  </si>
  <si>
    <t>pol. 5172</t>
  </si>
  <si>
    <t>Prostředky rozpočtované na této položce zahrnují zálohy na drobné výdaje spojené se zajištěním akcí či chodů sekretariátů členů vedení OK  vyplácené přes pokladnu.</t>
  </si>
  <si>
    <t>pol. 6121</t>
  </si>
  <si>
    <t xml:space="preserve">1. Zajištění poradenské činnosti k vlajkovým projektům Strategie rozvoje územního obvodu Olomouckého kraje </t>
  </si>
  <si>
    <t>2. Zajištění poradenské činnosti v oblasti realizace Koncepce rozvoje cyklistické dopravy v Olomouckém kraji</t>
  </si>
  <si>
    <t xml:space="preserve">3.  Zajištění projektů Smart Region - Olomoucký kraj </t>
  </si>
  <si>
    <t>4. Konzultační a poradenské služby - Cena hejtmana Olomouckého kraje za společenskou odpovědnost 2023</t>
  </si>
  <si>
    <t xml:space="preserve">5. Konzultační a poradenské služby - Konzultační a poradenská činnost v oblasti iniciace a včasné přípravy projektových záměrů Olomouckého kraje </t>
  </si>
  <si>
    <r>
      <t xml:space="preserve">Odbory - platy a podobné související výdaje </t>
    </r>
    <r>
      <rPr>
        <sz val="10"/>
        <rFont val="Arial"/>
        <family val="2"/>
        <charset val="238"/>
      </rPr>
      <t>(ORJ 01 a 02)</t>
    </r>
  </si>
  <si>
    <t>3. Výdaje Olomouckého kraje na rok 2024</t>
  </si>
  <si>
    <t>14. Další opravy a údržda</t>
  </si>
  <si>
    <t>Základní příděl sociálnímu fondu ve výši 4,2 % z hrubých vyplacených mezd</t>
  </si>
  <si>
    <t>Zajištění konzultační, poradenské, technické a právní podpory související s digitalizací veřejné správy a rozvojem otevřených dat.  Nadstandardní služby poskytované neziskovou organizací Otevřená města, z.s. nad rámec služeb zahrnutých do členského příspěvku. Nejde o duplicitní činnosti s již existující činností pro Olomoucký kraj. Členství bylo schváleno usnesením ZOK ze dne 18.9.2023. Jedná se o nový požadavek samosprávy související s rozhodnutím o zřízení Datového portálu OK.</t>
  </si>
  <si>
    <t xml:space="preserve">Úhrada členského příspěvku na rok 2024 za členství v neziskové organizaci Otevřená města, z.s.  Členství bylo schváleno usnesením ZOK ze dne 18.9.2023. Jedná se o nový požadavek samosprávy související s rozhodnutím o zřízení Datového portálu 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</si>
</sst>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quot;tis.Kč&quot;"/>
    <numFmt numFmtId="165" formatCode="\-#,##0_\&quot;tis.Kč&quot;"/>
    <numFmt numFmtId="166" formatCode="00"/>
  </numFmts>
  <fonts count="52" x14ac:knownFonts="1">
    <font>
      <sz val="11"/>
      <color theme="1"/>
      <name val="Calibri"/>
      <family val="2"/>
      <charset val="238"/>
      <scheme val="minor"/>
    </font>
    <font>
      <sz val="11"/>
      <color theme="1"/>
      <name val="Arial"/>
      <family val="2"/>
      <charset val="238"/>
    </font>
    <font>
      <sz val="11"/>
      <name val="Arial"/>
      <family val="2"/>
      <charset val="238"/>
    </font>
    <font>
      <b/>
      <sz val="11"/>
      <name val="Arial"/>
      <family val="2"/>
      <charset val="238"/>
    </font>
    <font>
      <sz val="10"/>
      <name val="Arial"/>
      <family val="2"/>
      <charset val="238"/>
    </font>
    <font>
      <b/>
      <sz val="16"/>
      <name val="Arial"/>
      <family val="2"/>
      <charset val="238"/>
    </font>
    <font>
      <b/>
      <sz val="12"/>
      <name val="Arial"/>
      <family val="2"/>
      <charset val="238"/>
    </font>
    <font>
      <sz val="11"/>
      <color rgb="FFFF0000"/>
      <name val="Arial"/>
      <family val="2"/>
      <charset val="238"/>
    </font>
    <font>
      <sz val="10"/>
      <color rgb="FFFF0000"/>
      <name val="Arial"/>
      <family val="2"/>
      <charset val="238"/>
    </font>
    <font>
      <sz val="10"/>
      <color rgb="FFFFFF00"/>
      <name val="Arial"/>
      <family val="2"/>
      <charset val="238"/>
    </font>
    <font>
      <sz val="11"/>
      <color rgb="FFFFFF00"/>
      <name val="Arial"/>
      <family val="2"/>
      <charset val="238"/>
    </font>
    <font>
      <b/>
      <sz val="11"/>
      <name val="Calibri"/>
      <family val="2"/>
      <charset val="238"/>
      <scheme val="minor"/>
    </font>
    <font>
      <b/>
      <i/>
      <sz val="11"/>
      <name val="Arial CE"/>
      <charset val="238"/>
    </font>
    <font>
      <b/>
      <i/>
      <sz val="11"/>
      <name val="Arial"/>
      <family val="2"/>
      <charset val="238"/>
    </font>
    <font>
      <sz val="11"/>
      <name val="Calibri"/>
      <family val="2"/>
      <charset val="238"/>
      <scheme val="minor"/>
    </font>
    <font>
      <b/>
      <u/>
      <sz val="11"/>
      <name val="Arial"/>
      <family val="2"/>
      <charset val="238"/>
    </font>
    <font>
      <b/>
      <i/>
      <sz val="11"/>
      <name val="Calibri"/>
      <family val="2"/>
      <charset val="238"/>
      <scheme val="minor"/>
    </font>
    <font>
      <i/>
      <sz val="11"/>
      <name val="Arial"/>
      <family val="2"/>
      <charset val="238"/>
    </font>
    <font>
      <b/>
      <sz val="18"/>
      <name val="Arial"/>
      <family val="2"/>
      <charset val="238"/>
    </font>
    <font>
      <sz val="8"/>
      <name val="Arial"/>
      <family val="2"/>
      <charset val="238"/>
    </font>
    <font>
      <i/>
      <sz val="11"/>
      <name val="Calibri"/>
      <family val="2"/>
      <charset val="238"/>
      <scheme val="minor"/>
    </font>
    <font>
      <b/>
      <sz val="11"/>
      <name val="Arial CE"/>
      <charset val="238"/>
    </font>
    <font>
      <sz val="11"/>
      <name val="Arial CE"/>
      <charset val="238"/>
    </font>
    <font>
      <b/>
      <i/>
      <sz val="8"/>
      <name val="Arial"/>
      <family val="2"/>
      <charset val="238"/>
    </font>
    <font>
      <b/>
      <sz val="10"/>
      <name val="Arial"/>
      <family val="2"/>
      <charset val="238"/>
    </font>
    <font>
      <b/>
      <i/>
      <sz val="10"/>
      <name val="Arial"/>
      <family val="2"/>
      <charset val="238"/>
    </font>
    <font>
      <b/>
      <sz val="18"/>
      <color theme="1"/>
      <name val="Calibri"/>
      <family val="2"/>
      <charset val="238"/>
      <scheme val="minor"/>
    </font>
    <font>
      <i/>
      <sz val="11"/>
      <color rgb="FFFF0000"/>
      <name val="Arial"/>
      <family val="2"/>
      <charset val="238"/>
    </font>
    <font>
      <i/>
      <sz val="11"/>
      <color rgb="FF0070C0"/>
      <name val="Arial"/>
      <family val="2"/>
      <charset val="238"/>
    </font>
    <font>
      <i/>
      <sz val="10"/>
      <name val="Arial"/>
      <family val="2"/>
      <charset val="238"/>
    </font>
    <font>
      <sz val="10"/>
      <name val="Calibri"/>
      <family val="2"/>
      <charset val="238"/>
      <scheme val="minor"/>
    </font>
    <font>
      <b/>
      <sz val="11"/>
      <color rgb="FFFF0000"/>
      <name val="Arial"/>
      <family val="2"/>
      <charset val="238"/>
    </font>
    <font>
      <b/>
      <sz val="11"/>
      <color theme="1"/>
      <name val="Calibri"/>
      <family val="2"/>
      <charset val="238"/>
      <scheme val="minor"/>
    </font>
    <font>
      <b/>
      <sz val="12"/>
      <color theme="1"/>
      <name val="Calibri"/>
      <family val="2"/>
      <charset val="238"/>
      <scheme val="minor"/>
    </font>
    <font>
      <b/>
      <sz val="16"/>
      <color theme="1"/>
      <name val="Calibri"/>
      <family val="2"/>
      <charset val="238"/>
      <scheme val="minor"/>
    </font>
    <font>
      <b/>
      <sz val="12"/>
      <color theme="1"/>
      <name val="Arial"/>
      <family val="2"/>
      <charset val="238"/>
    </font>
    <font>
      <b/>
      <sz val="14"/>
      <color theme="1"/>
      <name val="Arial"/>
      <family val="2"/>
      <charset val="238"/>
    </font>
    <font>
      <b/>
      <sz val="11"/>
      <color theme="1"/>
      <name val="Arial"/>
      <family val="2"/>
      <charset val="238"/>
    </font>
    <font>
      <b/>
      <i/>
      <sz val="14"/>
      <name val="Arial"/>
      <family val="2"/>
      <charset val="238"/>
    </font>
    <font>
      <b/>
      <i/>
      <sz val="12"/>
      <name val="Arial"/>
      <family val="2"/>
      <charset val="238"/>
    </font>
    <font>
      <sz val="12"/>
      <color theme="1"/>
      <name val="Calibri"/>
      <family val="2"/>
      <charset val="238"/>
      <scheme val="minor"/>
    </font>
    <font>
      <i/>
      <sz val="11"/>
      <color theme="1"/>
      <name val="Arial"/>
      <family val="2"/>
      <charset val="238"/>
    </font>
    <font>
      <i/>
      <sz val="10"/>
      <color rgb="FFFF0000"/>
      <name val="Arial"/>
      <family val="2"/>
      <charset val="238"/>
    </font>
    <font>
      <b/>
      <sz val="10"/>
      <name val="Arial CE"/>
      <charset val="238"/>
    </font>
    <font>
      <sz val="9"/>
      <name val="Arial"/>
      <family val="2"/>
      <charset val="238"/>
    </font>
    <font>
      <sz val="8"/>
      <color rgb="FFFF0000"/>
      <name val="Arial"/>
      <family val="2"/>
      <charset val="238"/>
    </font>
    <font>
      <b/>
      <sz val="10"/>
      <color rgb="FFFF0000"/>
      <name val="Arial"/>
      <family val="2"/>
      <charset val="238"/>
    </font>
    <font>
      <b/>
      <sz val="11"/>
      <color rgb="FFFF0000"/>
      <name val="Calibri"/>
      <family val="2"/>
      <charset val="238"/>
      <scheme val="minor"/>
    </font>
    <font>
      <sz val="9"/>
      <color rgb="FFFF0000"/>
      <name val="Arial"/>
      <family val="2"/>
      <charset val="238"/>
    </font>
    <font>
      <b/>
      <sz val="18"/>
      <name val="Calibri"/>
      <family val="2"/>
      <charset val="238"/>
      <scheme val="minor"/>
    </font>
    <font>
      <b/>
      <i/>
      <sz val="8"/>
      <color rgb="FFFF0000"/>
      <name val="Arial"/>
      <family val="2"/>
      <charset val="238"/>
    </font>
    <font>
      <b/>
      <sz val="9"/>
      <name val="Arial"/>
      <family val="2"/>
      <charset val="23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60">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double">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right style="double">
        <color auto="1"/>
      </right>
      <top style="thin">
        <color auto="1"/>
      </top>
      <bottom style="double">
        <color auto="1"/>
      </bottom>
      <diagonal/>
    </border>
    <border>
      <left style="thin">
        <color indexed="64"/>
      </left>
      <right style="thin">
        <color indexed="64"/>
      </right>
      <top/>
      <bottom style="thin">
        <color indexed="64"/>
      </bottom>
      <diagonal/>
    </border>
    <border>
      <left style="thin">
        <color auto="1"/>
      </left>
      <right style="double">
        <color auto="1"/>
      </right>
      <top/>
      <bottom style="thin">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auto="1"/>
      </top>
      <bottom/>
      <diagonal/>
    </border>
    <border>
      <left style="double">
        <color auto="1"/>
      </left>
      <right style="double">
        <color auto="1"/>
      </right>
      <top/>
      <bottom style="thin">
        <color indexed="64"/>
      </bottom>
      <diagonal/>
    </border>
    <border>
      <left style="double">
        <color indexed="64"/>
      </left>
      <right style="double">
        <color auto="1"/>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double">
        <color auto="1"/>
      </right>
      <top style="thin">
        <color indexed="64"/>
      </top>
      <bottom style="thin">
        <color indexed="64"/>
      </bottom>
      <diagonal/>
    </border>
    <border>
      <left/>
      <right style="double">
        <color auto="1"/>
      </right>
      <top style="double">
        <color auto="1"/>
      </top>
      <bottom/>
      <diagonal/>
    </border>
    <border>
      <left/>
      <right style="double">
        <color auto="1"/>
      </right>
      <top/>
      <bottom/>
      <diagonal/>
    </border>
  </borders>
  <cellStyleXfs count="2">
    <xf numFmtId="0" fontId="0" fillId="0" borderId="0"/>
    <xf numFmtId="0" fontId="4" fillId="0" borderId="0"/>
  </cellStyleXfs>
  <cellXfs count="868">
    <xf numFmtId="0" fontId="0" fillId="0" borderId="0" xfId="0"/>
    <xf numFmtId="164" fontId="2" fillId="0" borderId="0" xfId="0" applyNumberFormat="1" applyFont="1"/>
    <xf numFmtId="0" fontId="5" fillId="0" borderId="0" xfId="1" applyFont="1" applyFill="1"/>
    <xf numFmtId="0" fontId="4" fillId="0" borderId="0" xfId="1" applyFill="1"/>
    <xf numFmtId="0" fontId="6" fillId="0" borderId="0" xfId="1" applyFont="1" applyFill="1"/>
    <xf numFmtId="3" fontId="2" fillId="3" borderId="0" xfId="1" applyNumberFormat="1" applyFont="1" applyFill="1"/>
    <xf numFmtId="0" fontId="2" fillId="0" borderId="0" xfId="1" applyFont="1" applyFill="1"/>
    <xf numFmtId="0" fontId="4" fillId="3" borderId="0" xfId="1" applyFill="1"/>
    <xf numFmtId="0" fontId="4" fillId="2" borderId="11" xfId="1" applyFill="1" applyBorder="1" applyAlignment="1">
      <alignment horizontal="center"/>
    </xf>
    <xf numFmtId="3" fontId="4" fillId="2" borderId="11" xfId="1" applyNumberFormat="1" applyFont="1" applyFill="1" applyBorder="1" applyAlignment="1">
      <alignment horizontal="center" vertical="center" wrapText="1"/>
    </xf>
    <xf numFmtId="0" fontId="4" fillId="2" borderId="2" xfId="1" applyFill="1" applyBorder="1" applyAlignment="1">
      <alignment horizontal="center" vertical="center"/>
    </xf>
    <xf numFmtId="3" fontId="3" fillId="2" borderId="2" xfId="1" applyNumberFormat="1" applyFont="1" applyFill="1" applyBorder="1"/>
    <xf numFmtId="0" fontId="8" fillId="0" borderId="0" xfId="1" applyFont="1" applyFill="1"/>
    <xf numFmtId="0" fontId="7" fillId="0" borderId="0" xfId="1" applyFont="1" applyFill="1"/>
    <xf numFmtId="0" fontId="9" fillId="0" borderId="0" xfId="1" applyFont="1" applyFill="1"/>
    <xf numFmtId="0" fontId="10" fillId="0" borderId="0" xfId="1" applyFont="1" applyFill="1"/>
    <xf numFmtId="0" fontId="4" fillId="0" borderId="0" xfId="1" applyFont="1" applyFill="1"/>
    <xf numFmtId="4" fontId="4" fillId="0" borderId="0" xfId="1" applyNumberFormat="1" applyFont="1" applyFill="1"/>
    <xf numFmtId="0" fontId="4" fillId="0" borderId="16" xfId="1" applyFont="1" applyFill="1" applyBorder="1"/>
    <xf numFmtId="0" fontId="4" fillId="3" borderId="0" xfId="1" applyFont="1" applyFill="1"/>
    <xf numFmtId="4" fontId="4" fillId="3" borderId="0" xfId="1" applyNumberFormat="1" applyFont="1" applyFill="1"/>
    <xf numFmtId="0" fontId="3" fillId="3" borderId="0" xfId="0" applyFont="1" applyFill="1" applyAlignment="1">
      <alignment horizontal="left"/>
    </xf>
    <xf numFmtId="0" fontId="2" fillId="3" borderId="0" xfId="0" applyFont="1" applyFill="1" applyAlignment="1">
      <alignment horizontal="center"/>
    </xf>
    <xf numFmtId="0" fontId="2" fillId="3" borderId="0" xfId="0" applyFont="1" applyFill="1"/>
    <xf numFmtId="3" fontId="2" fillId="3" borderId="0" xfId="0" applyNumberFormat="1" applyFont="1" applyFill="1"/>
    <xf numFmtId="3" fontId="2" fillId="0" borderId="8" xfId="0" applyNumberFormat="1" applyFont="1" applyBorder="1"/>
    <xf numFmtId="3" fontId="2" fillId="0" borderId="11" xfId="0" applyNumberFormat="1" applyFont="1" applyBorder="1"/>
    <xf numFmtId="0" fontId="4" fillId="2" borderId="3" xfId="0" applyFont="1" applyFill="1" applyBorder="1" applyAlignment="1">
      <alignment horizontal="center" vertical="center"/>
    </xf>
    <xf numFmtId="4" fontId="4" fillId="2" borderId="12" xfId="1" applyNumberFormat="1" applyFont="1" applyFill="1" applyBorder="1" applyAlignment="1">
      <alignment horizontal="center" vertical="center" wrapText="1"/>
    </xf>
    <xf numFmtId="4" fontId="3" fillId="2" borderId="3" xfId="1" applyNumberFormat="1" applyFont="1" applyFill="1" applyBorder="1"/>
    <xf numFmtId="164" fontId="2" fillId="3" borderId="0" xfId="0" applyNumberFormat="1" applyFont="1" applyFill="1"/>
    <xf numFmtId="3" fontId="2" fillId="3" borderId="8" xfId="0" applyNumberFormat="1" applyFont="1" applyFill="1" applyBorder="1" applyProtection="1">
      <protection locked="0"/>
    </xf>
    <xf numFmtId="3" fontId="12" fillId="0" borderId="0" xfId="0" applyNumberFormat="1" applyFont="1" applyBorder="1" applyAlignment="1">
      <alignment vertical="center"/>
    </xf>
    <xf numFmtId="3" fontId="2" fillId="3" borderId="8" xfId="0" applyNumberFormat="1" applyFont="1" applyFill="1" applyBorder="1"/>
    <xf numFmtId="3" fontId="2" fillId="3" borderId="5" xfId="0" applyNumberFormat="1" applyFont="1" applyFill="1" applyBorder="1" applyProtection="1">
      <protection locked="0"/>
    </xf>
    <xf numFmtId="4" fontId="2" fillId="0" borderId="9" xfId="0" applyNumberFormat="1" applyFont="1" applyBorder="1"/>
    <xf numFmtId="3" fontId="2" fillId="0" borderId="0" xfId="0" applyNumberFormat="1" applyFont="1"/>
    <xf numFmtId="3" fontId="4" fillId="0" borderId="0" xfId="0" applyNumberFormat="1" applyFont="1"/>
    <xf numFmtId="0" fontId="2" fillId="0" borderId="0" xfId="0" applyFont="1"/>
    <xf numFmtId="0" fontId="13" fillId="0" borderId="0" xfId="0" applyFont="1" applyBorder="1" applyAlignment="1">
      <alignment horizontal="left"/>
    </xf>
    <xf numFmtId="0" fontId="4" fillId="0" borderId="0" xfId="0" applyFont="1"/>
    <xf numFmtId="4" fontId="3" fillId="2" borderId="3" xfId="0" applyNumberFormat="1" applyFont="1" applyFill="1" applyBorder="1"/>
    <xf numFmtId="0" fontId="3" fillId="0" borderId="0" xfId="0" applyFont="1" applyAlignment="1">
      <alignment horizontal="left"/>
    </xf>
    <xf numFmtId="0" fontId="2" fillId="0" borderId="0" xfId="0" applyFont="1" applyAlignment="1">
      <alignment horizontal="center"/>
    </xf>
    <xf numFmtId="0" fontId="15" fillId="0" borderId="0" xfId="0" applyFont="1" applyAlignment="1">
      <alignment horizontal="left"/>
    </xf>
    <xf numFmtId="0" fontId="3" fillId="2" borderId="16" xfId="0" applyFont="1" applyFill="1" applyBorder="1" applyAlignment="1">
      <alignment horizontal="left"/>
    </xf>
    <xf numFmtId="0" fontId="2" fillId="2" borderId="16" xfId="0" applyFont="1" applyFill="1" applyBorder="1" applyAlignment="1">
      <alignment horizontal="center"/>
    </xf>
    <xf numFmtId="0" fontId="2" fillId="2" borderId="16" xfId="0" applyFont="1" applyFill="1" applyBorder="1"/>
    <xf numFmtId="3" fontId="2" fillId="2" borderId="16" xfId="0" applyNumberFormat="1" applyFont="1" applyFill="1" applyBorder="1"/>
    <xf numFmtId="3" fontId="2" fillId="3" borderId="8" xfId="0" applyNumberFormat="1" applyFont="1" applyFill="1" applyBorder="1" applyAlignment="1">
      <alignment vertical="center"/>
    </xf>
    <xf numFmtId="0" fontId="2" fillId="0" borderId="0" xfId="0" applyFont="1" applyAlignment="1">
      <alignment horizontal="justify" wrapText="1"/>
    </xf>
    <xf numFmtId="0" fontId="2"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14" fillId="0" borderId="0" xfId="0" applyFont="1" applyAlignment="1">
      <alignment horizontal="justify" vertical="top" wrapText="1"/>
    </xf>
    <xf numFmtId="0" fontId="14" fillId="0" borderId="0" xfId="0" applyFont="1" applyAlignment="1">
      <alignment vertical="top" wrapText="1"/>
    </xf>
    <xf numFmtId="0" fontId="2" fillId="0" borderId="0" xfId="0" applyFont="1" applyAlignment="1">
      <alignment horizontal="left" wrapText="1"/>
    </xf>
    <xf numFmtId="0" fontId="14" fillId="0" borderId="0" xfId="0" applyFont="1" applyAlignment="1">
      <alignment wrapText="1"/>
    </xf>
    <xf numFmtId="0" fontId="13" fillId="0" borderId="0" xfId="0" applyFont="1" applyAlignment="1">
      <alignment horizontal="left"/>
    </xf>
    <xf numFmtId="0" fontId="14" fillId="0" borderId="0" xfId="0" applyFont="1" applyAlignment="1">
      <alignment horizontal="justify" wrapText="1"/>
    </xf>
    <xf numFmtId="0" fontId="18" fillId="3" borderId="0" xfId="0" applyFont="1" applyFill="1" applyAlignment="1">
      <alignment horizontal="left"/>
    </xf>
    <xf numFmtId="0" fontId="3" fillId="3" borderId="0" xfId="0" applyFont="1" applyFill="1" applyAlignment="1">
      <alignment horizontal="center"/>
    </xf>
    <xf numFmtId="0" fontId="4" fillId="3" borderId="0" xfId="0" applyFont="1" applyFill="1" applyAlignment="1">
      <alignment horizontal="center"/>
    </xf>
    <xf numFmtId="0" fontId="4" fillId="3" borderId="0" xfId="0" applyFont="1" applyFill="1"/>
    <xf numFmtId="3" fontId="4" fillId="3" borderId="0" xfId="0" applyNumberFormat="1" applyFont="1"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center"/>
    </xf>
    <xf numFmtId="3" fontId="19" fillId="2" borderId="2" xfId="0" applyNumberFormat="1" applyFont="1" applyFill="1" applyBorder="1" applyAlignment="1">
      <alignment horizontal="center" wrapText="1"/>
    </xf>
    <xf numFmtId="0" fontId="19" fillId="2" borderId="3" xfId="0" applyFont="1" applyFill="1" applyBorder="1" applyAlignment="1">
      <alignment horizontal="center"/>
    </xf>
    <xf numFmtId="0" fontId="19" fillId="3" borderId="0" xfId="0" applyFont="1" applyFill="1" applyAlignment="1">
      <alignment horizontal="center"/>
    </xf>
    <xf numFmtId="0" fontId="19" fillId="0" borderId="0" xfId="0" applyFont="1" applyAlignment="1">
      <alignment horizontal="center"/>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5" xfId="0" applyFont="1" applyFill="1" applyBorder="1" applyAlignment="1" applyProtection="1">
      <alignment wrapText="1"/>
      <protection locked="0"/>
    </xf>
    <xf numFmtId="4" fontId="2" fillId="3" borderId="6" xfId="0" applyNumberFormat="1" applyFont="1" applyFill="1" applyBorder="1"/>
    <xf numFmtId="0" fontId="2" fillId="3" borderId="7"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8" xfId="0" applyFont="1" applyFill="1" applyBorder="1" applyAlignment="1" applyProtection="1">
      <alignment wrapText="1"/>
      <protection locked="0"/>
    </xf>
    <xf numFmtId="4" fontId="2" fillId="3" borderId="9" xfId="0" applyNumberFormat="1"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8" xfId="0" applyFont="1" applyFill="1" applyBorder="1" applyAlignment="1">
      <alignment wrapText="1"/>
    </xf>
    <xf numFmtId="0" fontId="2" fillId="3" borderId="8" xfId="0" applyFont="1" applyFill="1" applyBorder="1"/>
    <xf numFmtId="0" fontId="2" fillId="0" borderId="7" xfId="0" applyFont="1" applyBorder="1" applyAlignment="1">
      <alignment horizontal="center"/>
    </xf>
    <xf numFmtId="0" fontId="2" fillId="0" borderId="8" xfId="0" applyFont="1" applyBorder="1" applyAlignment="1">
      <alignment horizontal="center"/>
    </xf>
    <xf numFmtId="3" fontId="2" fillId="0" borderId="8" xfId="0" applyNumberFormat="1" applyFont="1" applyBorder="1" applyAlignment="1">
      <alignment vertical="center" wrapText="1"/>
    </xf>
    <xf numFmtId="4" fontId="2" fillId="0" borderId="9" xfId="0" applyNumberFormat="1" applyFont="1" applyBorder="1" applyAlignment="1">
      <alignment vertical="center"/>
    </xf>
    <xf numFmtId="0" fontId="2" fillId="0" borderId="8" xfId="0" applyFont="1" applyBorder="1"/>
    <xf numFmtId="0" fontId="2" fillId="0" borderId="10" xfId="0" applyFont="1" applyBorder="1" applyAlignment="1">
      <alignment horizontal="center"/>
    </xf>
    <xf numFmtId="0" fontId="2" fillId="0" borderId="11" xfId="0" applyFont="1" applyBorder="1" applyAlignment="1">
      <alignment horizontal="center"/>
    </xf>
    <xf numFmtId="3" fontId="3" fillId="2" borderId="2" xfId="0" applyNumberFormat="1" applyFont="1" applyFill="1" applyBorder="1"/>
    <xf numFmtId="0" fontId="3" fillId="3" borderId="0" xfId="0" applyFont="1" applyFill="1"/>
    <xf numFmtId="0" fontId="3" fillId="0" borderId="0" xfId="0" applyFont="1"/>
    <xf numFmtId="0" fontId="15" fillId="3" borderId="0" xfId="0" applyFont="1" applyFill="1" applyAlignment="1">
      <alignment horizontal="left"/>
    </xf>
    <xf numFmtId="3" fontId="3" fillId="3" borderId="0" xfId="0" applyNumberFormat="1" applyFont="1" applyFill="1"/>
    <xf numFmtId="0" fontId="2" fillId="3" borderId="0" xfId="0" applyFont="1" applyFill="1" applyAlignment="1">
      <alignment horizontal="justify" wrapText="1"/>
    </xf>
    <xf numFmtId="0" fontId="14" fillId="3" borderId="0" xfId="0" applyFont="1" applyFill="1" applyAlignment="1">
      <alignment horizontal="justify" wrapText="1"/>
    </xf>
    <xf numFmtId="3" fontId="2" fillId="3" borderId="0" xfId="0" applyNumberFormat="1" applyFont="1" applyFill="1" applyBorder="1"/>
    <xf numFmtId="0" fontId="2" fillId="3" borderId="0" xfId="0" applyFont="1" applyFill="1" applyBorder="1"/>
    <xf numFmtId="0" fontId="3" fillId="3" borderId="0" xfId="0" applyFont="1" applyFill="1" applyBorder="1" applyAlignment="1">
      <alignment horizontal="left"/>
    </xf>
    <xf numFmtId="0" fontId="2" fillId="3" borderId="0" xfId="0" applyFont="1" applyFill="1" applyBorder="1" applyAlignment="1">
      <alignment horizontal="center"/>
    </xf>
    <xf numFmtId="164" fontId="3" fillId="3" borderId="0" xfId="0" applyNumberFormat="1" applyFont="1" applyFill="1" applyBorder="1" applyAlignment="1">
      <alignment horizontal="right"/>
    </xf>
    <xf numFmtId="0" fontId="3" fillId="3" borderId="0" xfId="0" applyFont="1" applyFill="1" applyAlignment="1"/>
    <xf numFmtId="0" fontId="18"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4" fontId="2" fillId="0" borderId="6" xfId="0" applyNumberFormat="1" applyFont="1" applyBorder="1"/>
    <xf numFmtId="0" fontId="2" fillId="0" borderId="8" xfId="0" applyFont="1" applyBorder="1" applyAlignment="1">
      <alignment wrapText="1"/>
    </xf>
    <xf numFmtId="3" fontId="2" fillId="0" borderId="8" xfId="0" applyNumberFormat="1" applyFont="1" applyBorder="1" applyAlignment="1">
      <alignment wrapText="1"/>
    </xf>
    <xf numFmtId="0" fontId="3" fillId="0" borderId="0" xfId="0" applyFont="1" applyFill="1" applyBorder="1" applyAlignment="1">
      <alignment horizontal="left"/>
    </xf>
    <xf numFmtId="164" fontId="17" fillId="0" borderId="0" xfId="0" applyNumberFormat="1" applyFont="1" applyBorder="1" applyAlignment="1"/>
    <xf numFmtId="164" fontId="20" fillId="0" borderId="0" xfId="0" applyNumberFormat="1" applyFont="1" applyBorder="1" applyAlignment="1"/>
    <xf numFmtId="0" fontId="2" fillId="0" borderId="0" xfId="0" applyFont="1" applyAlignment="1"/>
    <xf numFmtId="0" fontId="2" fillId="0" borderId="0" xfId="0" applyFont="1" applyAlignment="1">
      <alignment horizontal="justify"/>
    </xf>
    <xf numFmtId="3" fontId="2" fillId="0" borderId="8" xfId="0" applyNumberFormat="1" applyFont="1" applyBorder="1" applyAlignment="1">
      <alignment vertical="center"/>
    </xf>
    <xf numFmtId="4" fontId="2" fillId="0" borderId="9" xfId="0" applyNumberFormat="1" applyFont="1" applyBorder="1" applyAlignment="1">
      <alignment vertical="center" shrinkToFit="1"/>
    </xf>
    <xf numFmtId="0" fontId="14" fillId="0" borderId="0" xfId="0" applyFont="1" applyBorder="1" applyAlignment="1">
      <alignment horizontal="justify" wrapText="1"/>
    </xf>
    <xf numFmtId="0" fontId="14" fillId="0" borderId="0" xfId="0" applyFont="1" applyAlignment="1">
      <alignment horizontal="justify"/>
    </xf>
    <xf numFmtId="0" fontId="3" fillId="0" borderId="0" xfId="0" applyFont="1" applyAlignment="1">
      <alignment horizontal="justify"/>
    </xf>
    <xf numFmtId="164" fontId="17" fillId="0" borderId="0" xfId="0" applyNumberFormat="1" applyFont="1" applyBorder="1" applyAlignment="1">
      <alignment horizontal="left"/>
    </xf>
    <xf numFmtId="164" fontId="20" fillId="0" borderId="0" xfId="0" applyNumberFormat="1" applyFont="1" applyBorder="1" applyAlignment="1">
      <alignment horizontal="left"/>
    </xf>
    <xf numFmtId="0" fontId="14" fillId="0" borderId="0" xfId="0" applyFont="1" applyBorder="1" applyAlignment="1">
      <alignment horizontal="justify"/>
    </xf>
    <xf numFmtId="0" fontId="2" fillId="0" borderId="0" xfId="0" applyFont="1" applyBorder="1"/>
    <xf numFmtId="0" fontId="2" fillId="0" borderId="0" xfId="0" applyFont="1" applyBorder="1" applyAlignment="1">
      <alignment horizontal="left"/>
    </xf>
    <xf numFmtId="0" fontId="2" fillId="0" borderId="0" xfId="0" applyFont="1" applyBorder="1" applyAlignment="1">
      <alignment horizontal="center"/>
    </xf>
    <xf numFmtId="3" fontId="2" fillId="0" borderId="0" xfId="0" applyNumberFormat="1" applyFont="1" applyBorder="1"/>
    <xf numFmtId="0" fontId="2" fillId="0" borderId="0" xfId="0" applyFont="1" applyFill="1"/>
    <xf numFmtId="0" fontId="2" fillId="0" borderId="0" xfId="0" applyFont="1" applyFill="1" applyBorder="1" applyAlignment="1">
      <alignment horizontal="center"/>
    </xf>
    <xf numFmtId="0" fontId="2" fillId="0" borderId="0" xfId="0" applyFont="1" applyFill="1" applyBorder="1"/>
    <xf numFmtId="3" fontId="2" fillId="0" borderId="0" xfId="0" applyNumberFormat="1" applyFont="1" applyFill="1" applyBorder="1"/>
    <xf numFmtId="164" fontId="3" fillId="0" borderId="0" xfId="0" applyNumberFormat="1" applyFont="1" applyFill="1" applyBorder="1" applyAlignment="1">
      <alignment horizontal="right"/>
    </xf>
    <xf numFmtId="0" fontId="2" fillId="0" borderId="0" xfId="0" applyFont="1" applyAlignment="1">
      <alignment vertical="top" wrapText="1"/>
    </xf>
    <xf numFmtId="165" fontId="21" fillId="0" borderId="0" xfId="0" applyNumberFormat="1" applyFont="1"/>
    <xf numFmtId="0" fontId="14" fillId="0" borderId="0" xfId="0" applyFont="1"/>
    <xf numFmtId="0" fontId="2" fillId="0" borderId="18" xfId="0" applyFont="1" applyBorder="1"/>
    <xf numFmtId="0" fontId="3" fillId="0" borderId="0"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19" xfId="0" applyFont="1" applyBorder="1"/>
    <xf numFmtId="3" fontId="2" fillId="0" borderId="5" xfId="0" applyNumberFormat="1" applyFont="1" applyBorder="1"/>
    <xf numFmtId="0" fontId="2" fillId="0" borderId="18" xfId="0" applyFont="1" applyBorder="1" applyAlignment="1">
      <alignment wrapText="1"/>
    </xf>
    <xf numFmtId="0" fontId="2" fillId="0" borderId="5" xfId="0" applyFont="1" applyBorder="1"/>
    <xf numFmtId="0" fontId="17" fillId="0" borderId="0" xfId="0" applyFont="1" applyBorder="1" applyAlignment="1">
      <alignment horizontal="justify"/>
    </xf>
    <xf numFmtId="0" fontId="13" fillId="0" borderId="0" xfId="0" applyFont="1" applyBorder="1" applyAlignment="1">
      <alignment horizontal="left"/>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wrapText="1"/>
    </xf>
    <xf numFmtId="0" fontId="14" fillId="3" borderId="0" xfId="0" applyFont="1" applyFill="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wrapText="1"/>
    </xf>
    <xf numFmtId="0" fontId="2" fillId="0" borderId="0" xfId="0" applyFont="1" applyAlignment="1">
      <alignment horizontal="justify" wrapText="1"/>
    </xf>
    <xf numFmtId="0" fontId="14" fillId="0" borderId="0" xfId="0" applyFont="1" applyAlignment="1">
      <alignment horizontal="justify" wrapText="1"/>
    </xf>
    <xf numFmtId="0" fontId="2" fillId="0" borderId="0" xfId="0" applyFont="1" applyAlignment="1">
      <alignment horizontal="left"/>
    </xf>
    <xf numFmtId="0" fontId="14" fillId="0" borderId="0" xfId="0" applyFont="1" applyAlignment="1">
      <alignment horizontal="justify" wrapText="1"/>
    </xf>
    <xf numFmtId="0" fontId="2" fillId="0" borderId="0" xfId="0" applyFont="1" applyFill="1" applyBorder="1" applyAlignment="1">
      <alignment horizontal="justify" wrapText="1"/>
    </xf>
    <xf numFmtId="0" fontId="14" fillId="0" borderId="0" xfId="0" applyFont="1" applyAlignment="1">
      <alignment horizontal="justify" wrapText="1"/>
    </xf>
    <xf numFmtId="0" fontId="3" fillId="3" borderId="0" xfId="0" applyFont="1" applyFill="1" applyBorder="1" applyAlignment="1">
      <alignment wrapText="1"/>
    </xf>
    <xf numFmtId="0" fontId="2" fillId="0" borderId="0" xfId="0" applyFont="1" applyAlignment="1">
      <alignment horizontal="left" vertical="top"/>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7" xfId="0" applyFont="1" applyFill="1" applyBorder="1" applyAlignment="1">
      <alignment horizontal="center" vertical="center"/>
    </xf>
    <xf numFmtId="0" fontId="4" fillId="3" borderId="0" xfId="0" applyFont="1" applyFill="1" applyAlignment="1">
      <alignment horizontal="right"/>
    </xf>
    <xf numFmtId="0" fontId="4" fillId="0" borderId="0" xfId="0" applyFont="1" applyAlignment="1">
      <alignment horizontal="right"/>
    </xf>
    <xf numFmtId="4" fontId="4" fillId="0" borderId="0" xfId="1" applyNumberFormat="1" applyFont="1" applyFill="1" applyAlignment="1">
      <alignment horizontal="right"/>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8" xfId="0" applyFont="1" applyFill="1" applyBorder="1" applyAlignment="1" applyProtection="1">
      <alignment vertical="center" wrapText="1"/>
      <protection locked="0"/>
    </xf>
    <xf numFmtId="3" fontId="2" fillId="3" borderId="8" xfId="0" applyNumberFormat="1" applyFont="1" applyFill="1" applyBorder="1" applyAlignment="1" applyProtection="1">
      <alignment vertical="center"/>
      <protection locked="0"/>
    </xf>
    <xf numFmtId="0" fontId="2" fillId="3" borderId="8"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justify" vertical="justify" wrapText="1"/>
    </xf>
    <xf numFmtId="3" fontId="24" fillId="0" borderId="0" xfId="0" applyNumberFormat="1" applyFont="1"/>
    <xf numFmtId="3" fontId="25" fillId="0" borderId="0" xfId="0" applyNumberFormat="1" applyFont="1" applyBorder="1" applyAlignment="1">
      <alignment horizontal="left"/>
    </xf>
    <xf numFmtId="3" fontId="4" fillId="0" borderId="16" xfId="0" applyNumberFormat="1" applyFont="1" applyBorder="1"/>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vertical="top" wrapText="1"/>
    </xf>
    <xf numFmtId="3" fontId="4" fillId="3" borderId="0" xfId="0" applyNumberFormat="1" applyFont="1" applyFill="1" applyAlignment="1">
      <alignment horizontal="center"/>
    </xf>
    <xf numFmtId="3" fontId="4" fillId="0" borderId="0" xfId="0" applyNumberFormat="1" applyFont="1" applyAlignment="1">
      <alignment vertical="center"/>
    </xf>
    <xf numFmtId="3" fontId="4" fillId="0" borderId="0" xfId="0" applyNumberFormat="1" applyFont="1" applyBorder="1"/>
    <xf numFmtId="0" fontId="14" fillId="0" borderId="0" xfId="0" applyFont="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4" fontId="2" fillId="3" borderId="9" xfId="0" applyNumberFormat="1" applyFont="1" applyFill="1" applyBorder="1" applyAlignment="1">
      <alignment vertical="center"/>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2" fillId="0" borderId="0" xfId="0" applyFont="1" applyAlignment="1">
      <alignment horizontal="justify" wrapText="1"/>
    </xf>
    <xf numFmtId="3" fontId="18" fillId="0" borderId="0" xfId="0" applyNumberFormat="1" applyFont="1" applyAlignment="1">
      <alignment horizontal="center"/>
    </xf>
    <xf numFmtId="0" fontId="2" fillId="0" borderId="0" xfId="0" applyFont="1" applyAlignment="1">
      <alignment horizontal="left"/>
    </xf>
    <xf numFmtId="0" fontId="2" fillId="3" borderId="0" xfId="0" applyFont="1" applyFill="1" applyAlignment="1">
      <alignment horizontal="left"/>
    </xf>
    <xf numFmtId="0" fontId="13" fillId="0" borderId="17" xfId="0" applyFont="1" applyBorder="1" applyAlignment="1">
      <alignment horizontal="left"/>
    </xf>
    <xf numFmtId="0" fontId="3" fillId="3" borderId="0" xfId="1" applyFont="1" applyFill="1"/>
    <xf numFmtId="0" fontId="3" fillId="4" borderId="0" xfId="1" applyFont="1" applyFill="1"/>
    <xf numFmtId="0" fontId="14" fillId="0" borderId="0" xfId="0" applyFont="1" applyAlignment="1">
      <alignment horizontal="center"/>
    </xf>
    <xf numFmtId="0" fontId="2" fillId="0" borderId="0" xfId="0" applyFont="1" applyAlignment="1">
      <alignment horizontal="left"/>
    </xf>
    <xf numFmtId="0" fontId="14" fillId="0" borderId="0" xfId="0" applyFont="1" applyAlignment="1">
      <alignment vertical="top" wrapText="1"/>
    </xf>
    <xf numFmtId="164" fontId="2" fillId="3" borderId="0" xfId="0" applyNumberFormat="1" applyFont="1" applyFill="1" applyBorder="1" applyAlignment="1"/>
    <xf numFmtId="0" fontId="14" fillId="0" borderId="0" xfId="0" applyFont="1" applyAlignment="1">
      <alignment wrapText="1"/>
    </xf>
    <xf numFmtId="0" fontId="2" fillId="0" borderId="0" xfId="0" applyFont="1" applyAlignment="1">
      <alignment horizontal="justify" vertical="top" wrapText="1"/>
    </xf>
    <xf numFmtId="164" fontId="2" fillId="3" borderId="0" xfId="0" applyNumberFormat="1" applyFont="1" applyFill="1" applyBorder="1"/>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3" fillId="0" borderId="0" xfId="0" applyFont="1" applyAlignment="1">
      <alignment horizontal="left"/>
    </xf>
    <xf numFmtId="0" fontId="2" fillId="0" borderId="0" xfId="0" applyFont="1" applyBorder="1" applyAlignment="1">
      <alignment wrapText="1"/>
    </xf>
    <xf numFmtId="4" fontId="2" fillId="0" borderId="12" xfId="0" applyNumberFormat="1" applyFont="1" applyBorder="1"/>
    <xf numFmtId="0" fontId="2" fillId="3" borderId="0" xfId="0" applyFont="1" applyFill="1" applyAlignment="1">
      <alignment horizontal="justify" vertical="justify" wrapText="1"/>
    </xf>
    <xf numFmtId="3" fontId="3" fillId="3" borderId="0" xfId="1" applyNumberFormat="1" applyFont="1" applyFill="1"/>
    <xf numFmtId="0" fontId="2" fillId="0" borderId="0" xfId="0" applyFont="1" applyAlignment="1">
      <alignment horizontal="justify" wrapText="1"/>
    </xf>
    <xf numFmtId="0" fontId="3" fillId="0" borderId="0" xfId="0" applyFont="1" applyAlignment="1">
      <alignment horizontal="left"/>
    </xf>
    <xf numFmtId="0" fontId="13" fillId="3" borderId="0" xfId="0" applyFont="1" applyFill="1" applyAlignment="1">
      <alignment horizontal="left"/>
    </xf>
    <xf numFmtId="0" fontId="3" fillId="3" borderId="0" xfId="1" applyFont="1" applyFill="1" applyBorder="1"/>
    <xf numFmtId="0" fontId="3" fillId="4" borderId="0" xfId="1" applyFont="1" applyFill="1" applyBorder="1"/>
    <xf numFmtId="3" fontId="3" fillId="4" borderId="0" xfId="1" applyNumberFormat="1" applyFont="1" applyFill="1" applyBorder="1"/>
    <xf numFmtId="3" fontId="3" fillId="4" borderId="0" xfId="1" applyNumberFormat="1" applyFont="1" applyFill="1"/>
    <xf numFmtId="0" fontId="14" fillId="0" borderId="0" xfId="0" applyFont="1" applyAlignment="1">
      <alignment horizontal="justify" wrapText="1"/>
    </xf>
    <xf numFmtId="0" fontId="14" fillId="0" borderId="0" xfId="0" applyFont="1" applyAlignment="1">
      <alignment horizontal="justify"/>
    </xf>
    <xf numFmtId="164" fontId="3" fillId="3" borderId="0" xfId="0" applyNumberFormat="1" applyFont="1" applyFill="1" applyBorder="1" applyAlignment="1">
      <alignment horizontal="right"/>
    </xf>
    <xf numFmtId="0" fontId="3" fillId="0" borderId="0" xfId="0" applyFont="1" applyAlignment="1">
      <alignment horizontal="left"/>
    </xf>
    <xf numFmtId="0" fontId="17" fillId="0" borderId="0" xfId="0" applyFont="1" applyFill="1" applyBorder="1" applyAlignment="1">
      <alignment horizontal="left"/>
    </xf>
    <xf numFmtId="3" fontId="3" fillId="3" borderId="0" xfId="1" applyNumberFormat="1" applyFont="1" applyFill="1" applyBorder="1"/>
    <xf numFmtId="0" fontId="2" fillId="3" borderId="0" xfId="1" applyFont="1" applyFill="1"/>
    <xf numFmtId="0" fontId="3" fillId="3" borderId="0" xfId="1" applyFont="1" applyFill="1" applyAlignment="1">
      <alignment horizontal="right"/>
    </xf>
    <xf numFmtId="0" fontId="2" fillId="3" borderId="0" xfId="0" applyFont="1" applyFill="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3" fontId="2" fillId="0" borderId="5" xfId="0" applyNumberFormat="1" applyFont="1" applyBorder="1" applyAlignment="1">
      <alignment vertical="center"/>
    </xf>
    <xf numFmtId="4" fontId="2" fillId="0" borderId="6" xfId="0" applyNumberFormat="1" applyFont="1" applyBorder="1" applyAlignment="1">
      <alignment vertical="center"/>
    </xf>
    <xf numFmtId="0" fontId="2" fillId="0" borderId="0" xfId="0" applyFont="1" applyAlignment="1">
      <alignment vertical="top"/>
    </xf>
    <xf numFmtId="3" fontId="4" fillId="0" borderId="0" xfId="0" applyNumberFormat="1" applyFont="1" applyAlignment="1">
      <alignment vertical="top"/>
    </xf>
    <xf numFmtId="0" fontId="2" fillId="3" borderId="0" xfId="0" applyFont="1" applyFill="1" applyAlignment="1">
      <alignment vertical="top"/>
    </xf>
    <xf numFmtId="3" fontId="4" fillId="3" borderId="0" xfId="0" applyNumberFormat="1" applyFont="1" applyFill="1" applyAlignment="1">
      <alignment vertical="top"/>
    </xf>
    <xf numFmtId="0" fontId="2" fillId="3" borderId="0" xfId="0" applyFont="1" applyFill="1" applyAlignment="1">
      <alignment horizontal="left"/>
    </xf>
    <xf numFmtId="0" fontId="2" fillId="3" borderId="0" xfId="0" applyFont="1" applyFill="1" applyAlignment="1">
      <alignment vertical="top" wrapText="1"/>
    </xf>
    <xf numFmtId="0" fontId="28" fillId="0" borderId="8" xfId="0" applyFont="1" applyBorder="1"/>
    <xf numFmtId="3" fontId="28" fillId="0" borderId="8" xfId="0" applyNumberFormat="1" applyFont="1" applyBorder="1" applyAlignment="1">
      <alignment horizontal="left"/>
    </xf>
    <xf numFmtId="0" fontId="24" fillId="3" borderId="0" xfId="1" applyFont="1" applyFill="1"/>
    <xf numFmtId="0" fontId="3" fillId="2" borderId="25" xfId="1" applyFont="1" applyFill="1" applyBorder="1"/>
    <xf numFmtId="3" fontId="3" fillId="2" borderId="25" xfId="1" applyNumberFormat="1" applyFont="1" applyFill="1" applyBorder="1"/>
    <xf numFmtId="4" fontId="3" fillId="2" borderId="27" xfId="1" applyNumberFormat="1" applyFont="1" applyFill="1" applyBorder="1" applyAlignment="1"/>
    <xf numFmtId="4" fontId="2" fillId="3" borderId="0" xfId="1" applyNumberFormat="1" applyFont="1" applyFill="1" applyBorder="1" applyAlignment="1"/>
    <xf numFmtId="4" fontId="2" fillId="3" borderId="26" xfId="1" applyNumberFormat="1" applyFont="1" applyFill="1" applyBorder="1" applyAlignment="1"/>
    <xf numFmtId="0" fontId="2" fillId="0" borderId="20" xfId="0" applyFont="1" applyBorder="1"/>
    <xf numFmtId="3" fontId="2" fillId="0" borderId="20" xfId="0" applyNumberFormat="1" applyFont="1" applyBorder="1"/>
    <xf numFmtId="0" fontId="3" fillId="0" borderId="20" xfId="0" applyFont="1" applyBorder="1"/>
    <xf numFmtId="3" fontId="3" fillId="0" borderId="20" xfId="0" applyNumberFormat="1" applyFont="1" applyBorder="1"/>
    <xf numFmtId="0" fontId="2" fillId="3" borderId="0" xfId="0" applyFont="1" applyFill="1" applyAlignment="1">
      <alignment horizontal="left" vertical="top"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horizontal="justify"/>
    </xf>
    <xf numFmtId="164" fontId="2" fillId="3" borderId="0" xfId="0" applyNumberFormat="1" applyFont="1" applyFill="1" applyAlignment="1">
      <alignment horizontal="right" vertical="top" wrapText="1"/>
    </xf>
    <xf numFmtId="164" fontId="1" fillId="0" borderId="0" xfId="0" applyNumberFormat="1" applyFont="1" applyAlignment="1">
      <alignment horizontal="right" vertical="top" wrapText="1"/>
    </xf>
    <xf numFmtId="0" fontId="3" fillId="0" borderId="0" xfId="0" applyFont="1" applyAlignment="1">
      <alignment horizontal="left"/>
    </xf>
    <xf numFmtId="164" fontId="3" fillId="3" borderId="0" xfId="0" applyNumberFormat="1" applyFont="1" applyFill="1" applyBorder="1" applyAlignment="1">
      <alignment horizontal="right"/>
    </xf>
    <xf numFmtId="0" fontId="2" fillId="0" borderId="25" xfId="0" applyFont="1" applyBorder="1"/>
    <xf numFmtId="0" fontId="3" fillId="3" borderId="33" xfId="1" applyFont="1" applyFill="1" applyBorder="1"/>
    <xf numFmtId="3" fontId="3" fillId="3" borderId="33" xfId="1" applyNumberFormat="1" applyFont="1" applyFill="1" applyBorder="1"/>
    <xf numFmtId="4" fontId="3" fillId="3" borderId="34" xfId="1" applyNumberFormat="1" applyFont="1" applyFill="1" applyBorder="1" applyAlignment="1"/>
    <xf numFmtId="0" fontId="29" fillId="3" borderId="30" xfId="1" applyFont="1" applyFill="1" applyBorder="1" applyAlignment="1">
      <alignment horizontal="left"/>
    </xf>
    <xf numFmtId="0" fontId="29" fillId="3" borderId="19" xfId="1" applyFont="1" applyFill="1" applyBorder="1" applyAlignment="1">
      <alignment horizontal="left"/>
    </xf>
    <xf numFmtId="0" fontId="29" fillId="3" borderId="8" xfId="1" applyFont="1" applyFill="1" applyBorder="1"/>
    <xf numFmtId="3" fontId="29" fillId="3" borderId="8" xfId="1" applyNumberFormat="1" applyFont="1" applyFill="1" applyBorder="1"/>
    <xf numFmtId="4" fontId="29" fillId="3" borderId="9" xfId="1" applyNumberFormat="1" applyFont="1" applyFill="1" applyBorder="1" applyAlignment="1"/>
    <xf numFmtId="0" fontId="24" fillId="4" borderId="0" xfId="1" applyFont="1" applyFill="1"/>
    <xf numFmtId="0" fontId="29" fillId="3" borderId="21" xfId="1" applyFont="1" applyFill="1" applyBorder="1" applyAlignment="1">
      <alignment horizontal="left"/>
    </xf>
    <xf numFmtId="0" fontId="29" fillId="3" borderId="22" xfId="1" applyFont="1" applyFill="1" applyBorder="1" applyAlignment="1">
      <alignment horizontal="left"/>
    </xf>
    <xf numFmtId="0" fontId="29" fillId="3" borderId="11" xfId="1" applyFont="1" applyFill="1" applyBorder="1"/>
    <xf numFmtId="3" fontId="29" fillId="3" borderId="11" xfId="1" applyNumberFormat="1" applyFont="1" applyFill="1" applyBorder="1"/>
    <xf numFmtId="4" fontId="29" fillId="3" borderId="12" xfId="1" applyNumberFormat="1" applyFont="1" applyFill="1" applyBorder="1" applyAlignment="1"/>
    <xf numFmtId="3" fontId="24" fillId="3" borderId="0" xfId="0" applyNumberFormat="1" applyFont="1" applyFill="1"/>
    <xf numFmtId="3" fontId="4" fillId="3" borderId="16" xfId="0" applyNumberFormat="1" applyFont="1" applyFill="1" applyBorder="1"/>
    <xf numFmtId="166" fontId="3" fillId="3" borderId="5" xfId="1" applyNumberFormat="1" applyFont="1" applyFill="1" applyBorder="1" applyAlignment="1"/>
    <xf numFmtId="3" fontId="3" fillId="3" borderId="5" xfId="1" applyNumberFormat="1" applyFont="1" applyFill="1" applyBorder="1" applyAlignment="1"/>
    <xf numFmtId="4" fontId="3" fillId="3" borderId="6" xfId="1" applyNumberFormat="1" applyFont="1" applyFill="1" applyBorder="1" applyAlignment="1"/>
    <xf numFmtId="0" fontId="29" fillId="3" borderId="24" xfId="1" applyFont="1" applyFill="1" applyBorder="1" applyAlignment="1">
      <alignment horizontal="left"/>
    </xf>
    <xf numFmtId="0" fontId="29" fillId="3" borderId="23" xfId="1" applyFont="1" applyFill="1" applyBorder="1" applyAlignment="1">
      <alignment horizontal="left"/>
    </xf>
    <xf numFmtId="0" fontId="29" fillId="3" borderId="28" xfId="1" applyFont="1" applyFill="1" applyBorder="1"/>
    <xf numFmtId="3" fontId="29" fillId="3" borderId="28" xfId="1" applyNumberFormat="1" applyFont="1" applyFill="1" applyBorder="1"/>
    <xf numFmtId="4" fontId="29" fillId="3" borderId="29" xfId="1" applyNumberFormat="1" applyFont="1" applyFill="1" applyBorder="1" applyAlignment="1"/>
    <xf numFmtId="3" fontId="4" fillId="0" borderId="0" xfId="0" applyNumberFormat="1" applyFont="1" applyAlignment="1">
      <alignment horizontal="center"/>
    </xf>
    <xf numFmtId="3" fontId="4" fillId="3" borderId="0" xfId="0" applyNumberFormat="1" applyFont="1" applyFill="1" applyBorder="1"/>
    <xf numFmtId="3" fontId="4" fillId="0" borderId="26" xfId="0" applyNumberFormat="1" applyFont="1" applyBorder="1"/>
    <xf numFmtId="3" fontId="4" fillId="3" borderId="26" xfId="0" applyNumberFormat="1" applyFont="1" applyFill="1" applyBorder="1"/>
    <xf numFmtId="166" fontId="3" fillId="3" borderId="33" xfId="1" applyNumberFormat="1" applyFont="1" applyFill="1" applyBorder="1"/>
    <xf numFmtId="0" fontId="14" fillId="0" borderId="0" xfId="0" applyFont="1" applyAlignment="1">
      <alignment horizontal="justify" wrapText="1"/>
    </xf>
    <xf numFmtId="0" fontId="2" fillId="0" borderId="0" xfId="0" applyFont="1" applyAlignment="1">
      <alignment vertical="top" wrapText="1"/>
    </xf>
    <xf numFmtId="0" fontId="24" fillId="0" borderId="0" xfId="0" applyFont="1"/>
    <xf numFmtId="0" fontId="25" fillId="0" borderId="0" xfId="0" applyFont="1" applyBorder="1" applyAlignment="1">
      <alignment horizontal="left"/>
    </xf>
    <xf numFmtId="0" fontId="4" fillId="3" borderId="0" xfId="0" applyFont="1" applyFill="1" applyAlignment="1">
      <alignment vertical="top"/>
    </xf>
    <xf numFmtId="0" fontId="4" fillId="0" borderId="0" xfId="0" applyFont="1" applyAlignment="1">
      <alignment vertical="top"/>
    </xf>
    <xf numFmtId="0" fontId="2" fillId="4" borderId="0" xfId="0" applyFont="1" applyFill="1"/>
    <xf numFmtId="3" fontId="4" fillId="4" borderId="0" xfId="0" applyNumberFormat="1" applyFont="1" applyFill="1"/>
    <xf numFmtId="0" fontId="4" fillId="4" borderId="0" xfId="0" applyFont="1" applyFill="1"/>
    <xf numFmtId="3" fontId="4" fillId="0" borderId="0" xfId="0" applyNumberFormat="1" applyFont="1" applyFill="1"/>
    <xf numFmtId="0" fontId="17" fillId="0" borderId="0" xfId="0" applyFont="1"/>
    <xf numFmtId="0" fontId="17" fillId="0" borderId="0" xfId="0" applyFont="1" applyAlignment="1">
      <alignment horizontal="center"/>
    </xf>
    <xf numFmtId="3" fontId="29" fillId="0" borderId="0" xfId="0" applyNumberFormat="1" applyFont="1"/>
    <xf numFmtId="0" fontId="4" fillId="0" borderId="0" xfId="0" applyFont="1" applyFill="1"/>
    <xf numFmtId="3" fontId="4" fillId="3" borderId="0" xfId="0" applyNumberFormat="1" applyFont="1" applyFill="1" applyBorder="1" applyAlignment="1"/>
    <xf numFmtId="0" fontId="4" fillId="3" borderId="0" xfId="0" applyFont="1" applyFill="1" applyBorder="1" applyAlignment="1"/>
    <xf numFmtId="3" fontId="4" fillId="3" borderId="0" xfId="0" applyNumberFormat="1" applyFont="1" applyFill="1" applyBorder="1" applyAlignment="1">
      <alignment wrapText="1"/>
    </xf>
    <xf numFmtId="0" fontId="4" fillId="3" borderId="0" xfId="0" applyFont="1" applyFill="1" applyBorder="1" applyAlignment="1">
      <alignment wrapText="1"/>
    </xf>
    <xf numFmtId="0" fontId="2" fillId="0" borderId="0" xfId="0" applyFont="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3" fillId="0" borderId="0" xfId="0" applyFont="1" applyAlignment="1">
      <alignment horizontal="left"/>
    </xf>
    <xf numFmtId="3" fontId="3" fillId="3" borderId="33" xfId="1" applyNumberFormat="1" applyFont="1" applyFill="1" applyBorder="1" applyAlignment="1"/>
    <xf numFmtId="0" fontId="2" fillId="0" borderId="0" xfId="0" applyFont="1" applyAlignment="1">
      <alignment horizontal="justify" vertical="top" wrapText="1"/>
    </xf>
    <xf numFmtId="0" fontId="3" fillId="3" borderId="33" xfId="1" applyFont="1" applyFill="1" applyBorder="1" applyAlignment="1"/>
    <xf numFmtId="0" fontId="2" fillId="0" borderId="0" xfId="0" applyFont="1" applyAlignment="1">
      <alignment horizontal="left"/>
    </xf>
    <xf numFmtId="0" fontId="14"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horizontal="justify" vertical="top" wrapText="1"/>
    </xf>
    <xf numFmtId="0" fontId="2" fillId="0" borderId="11" xfId="0" applyFont="1" applyBorder="1"/>
    <xf numFmtId="0" fontId="14" fillId="0" borderId="0" xfId="0" applyFont="1" applyAlignment="1">
      <alignment wrapText="1"/>
    </xf>
    <xf numFmtId="3" fontId="25" fillId="0" borderId="0" xfId="0" applyNumberFormat="1" applyFont="1"/>
    <xf numFmtId="3" fontId="30" fillId="0" borderId="0" xfId="0" applyNumberFormat="1" applyFont="1"/>
    <xf numFmtId="0" fontId="14" fillId="0" borderId="0" xfId="0" applyFont="1" applyAlignment="1">
      <alignment horizontal="justify"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8" fillId="0" borderId="0" xfId="0" applyFont="1" applyAlignment="1">
      <alignment vertical="top"/>
    </xf>
    <xf numFmtId="0" fontId="8" fillId="0" borderId="0" xfId="0" applyFont="1"/>
    <xf numFmtId="0" fontId="7" fillId="3" borderId="0" xfId="1" applyFont="1" applyFill="1"/>
    <xf numFmtId="3" fontId="7" fillId="3" borderId="0" xfId="1" applyNumberFormat="1" applyFont="1" applyFill="1"/>
    <xf numFmtId="0" fontId="31" fillId="2" borderId="25" xfId="1" applyFont="1" applyFill="1" applyBorder="1"/>
    <xf numFmtId="0" fontId="2" fillId="0" borderId="0" xfId="0" applyFont="1" applyAlignment="1">
      <alignment horizontal="left"/>
    </xf>
    <xf numFmtId="164" fontId="17" fillId="3" borderId="0" xfId="0" applyNumberFormat="1" applyFont="1" applyFill="1" applyBorder="1" applyAlignment="1">
      <alignment horizontal="left"/>
    </xf>
    <xf numFmtId="164" fontId="20" fillId="3" borderId="0" xfId="0" applyNumberFormat="1" applyFont="1" applyFill="1" applyBorder="1" applyAlignment="1">
      <alignment horizontal="left"/>
    </xf>
    <xf numFmtId="0" fontId="2" fillId="0" borderId="0" xfId="0" applyFont="1" applyAlignment="1">
      <alignment horizontal="justify" vertical="top" wrapText="1"/>
    </xf>
    <xf numFmtId="0" fontId="14" fillId="0" borderId="0" xfId="0" applyFont="1" applyAlignment="1">
      <alignment horizontal="justify" vertical="top" wrapText="1"/>
    </xf>
    <xf numFmtId="0" fontId="3" fillId="0" borderId="0" xfId="0" applyFont="1" applyAlignment="1">
      <alignment horizontal="left"/>
    </xf>
    <xf numFmtId="164" fontId="2" fillId="0" borderId="0" xfId="0" applyNumberFormat="1" applyFont="1" applyBorder="1" applyAlignment="1"/>
    <xf numFmtId="164" fontId="14" fillId="0" borderId="0" xfId="0" applyNumberFormat="1" applyFont="1" applyBorder="1" applyAlignment="1"/>
    <xf numFmtId="0" fontId="7" fillId="0" borderId="0" xfId="0" applyFont="1" applyAlignment="1">
      <alignment horizontal="center"/>
    </xf>
    <xf numFmtId="0" fontId="7" fillId="0" borderId="0" xfId="0" applyFont="1"/>
    <xf numFmtId="3" fontId="7" fillId="0" borderId="0" xfId="0" applyNumberFormat="1" applyFont="1"/>
    <xf numFmtId="3" fontId="21" fillId="0" borderId="16" xfId="0" applyNumberFormat="1" applyFont="1" applyBorder="1" applyAlignment="1">
      <alignment horizontal="right" vertical="center" wrapText="1"/>
    </xf>
    <xf numFmtId="0" fontId="21" fillId="0" borderId="16" xfId="0" applyFont="1" applyBorder="1" applyAlignment="1">
      <alignment horizontal="right" vertical="center"/>
    </xf>
    <xf numFmtId="0" fontId="21" fillId="2" borderId="16" xfId="0" applyFont="1" applyFill="1" applyBorder="1" applyAlignment="1">
      <alignment horizontal="left" vertical="center"/>
    </xf>
    <xf numFmtId="3" fontId="21" fillId="2" borderId="16" xfId="0" applyNumberFormat="1" applyFont="1" applyFill="1" applyBorder="1" applyAlignment="1">
      <alignment horizontal="left" vertical="center" wrapText="1"/>
    </xf>
    <xf numFmtId="0" fontId="14" fillId="0" borderId="17" xfId="0" applyFont="1" applyBorder="1" applyAlignment="1">
      <alignment horizontal="justify" wrapText="1"/>
    </xf>
    <xf numFmtId="0" fontId="14" fillId="0" borderId="0" xfId="0" applyFont="1" applyAlignment="1">
      <alignment wrapText="1"/>
    </xf>
    <xf numFmtId="0" fontId="3" fillId="0" borderId="0" xfId="0" applyFont="1" applyAlignment="1">
      <alignment horizontal="left"/>
    </xf>
    <xf numFmtId="0" fontId="2" fillId="0" borderId="0" xfId="0" applyFont="1" applyAlignment="1">
      <alignment horizontal="justify" vertical="top" wrapText="1"/>
    </xf>
    <xf numFmtId="0" fontId="7" fillId="2" borderId="16" xfId="0" applyFont="1" applyFill="1" applyBorder="1" applyAlignment="1">
      <alignment horizontal="center"/>
    </xf>
    <xf numFmtId="0" fontId="7" fillId="2" borderId="16" xfId="0" applyFont="1" applyFill="1" applyBorder="1"/>
    <xf numFmtId="3" fontId="7" fillId="2" borderId="16" xfId="0" applyNumberFormat="1" applyFont="1" applyFill="1" applyBorder="1"/>
    <xf numFmtId="0" fontId="7" fillId="3" borderId="0" xfId="0" applyFont="1" applyFill="1" applyAlignment="1">
      <alignment horizontal="center"/>
    </xf>
    <xf numFmtId="0" fontId="7" fillId="3" borderId="0" xfId="0" applyFont="1" applyFill="1"/>
    <xf numFmtId="3" fontId="7" fillId="3" borderId="0" xfId="0" applyNumberFormat="1" applyFont="1" applyFill="1"/>
    <xf numFmtId="3" fontId="8" fillId="0" borderId="0" xfId="0" applyNumberFormat="1" applyFont="1"/>
    <xf numFmtId="164" fontId="13" fillId="3" borderId="0" xfId="0" applyNumberFormat="1" applyFont="1" applyFill="1" applyBorder="1" applyAlignment="1"/>
    <xf numFmtId="0" fontId="26" fillId="0" borderId="0" xfId="0" applyFont="1"/>
    <xf numFmtId="0" fontId="0" fillId="0" borderId="0" xfId="0" applyAlignment="1">
      <alignment horizontal="left"/>
    </xf>
    <xf numFmtId="3" fontId="1" fillId="0" borderId="0" xfId="0" applyNumberFormat="1" applyFont="1"/>
    <xf numFmtId="0" fontId="33" fillId="0" borderId="0" xfId="0" applyFont="1"/>
    <xf numFmtId="0" fontId="34" fillId="0" borderId="0" xfId="0" applyFont="1"/>
    <xf numFmtId="0" fontId="35" fillId="0" borderId="20" xfId="0" applyFont="1" applyBorder="1" applyAlignment="1">
      <alignment vertical="center"/>
    </xf>
    <xf numFmtId="3" fontId="37" fillId="0" borderId="20" xfId="0" applyNumberFormat="1" applyFont="1" applyBorder="1" applyAlignment="1">
      <alignment horizontal="center" vertical="center" wrapText="1"/>
    </xf>
    <xf numFmtId="0" fontId="33" fillId="0" borderId="20" xfId="0" applyFont="1" applyBorder="1" applyAlignment="1">
      <alignment horizontal="center" vertical="center" wrapText="1"/>
    </xf>
    <xf numFmtId="0" fontId="3" fillId="3" borderId="20" xfId="0" applyFont="1" applyFill="1" applyBorder="1" applyAlignment="1">
      <alignment wrapText="1"/>
    </xf>
    <xf numFmtId="3" fontId="6" fillId="0" borderId="20" xfId="0" applyNumberFormat="1" applyFont="1" applyBorder="1"/>
    <xf numFmtId="0" fontId="0" fillId="0" borderId="0" xfId="0" applyBorder="1"/>
    <xf numFmtId="0" fontId="0" fillId="0" borderId="0" xfId="0" applyBorder="1" applyAlignment="1">
      <alignment horizontal="left"/>
    </xf>
    <xf numFmtId="3" fontId="1" fillId="0" borderId="0" xfId="0" applyNumberFormat="1" applyFont="1" applyBorder="1"/>
    <xf numFmtId="0" fontId="33" fillId="0" borderId="0" xfId="0" applyFont="1" applyBorder="1"/>
    <xf numFmtId="3" fontId="2" fillId="3" borderId="20" xfId="0" applyNumberFormat="1" applyFont="1" applyFill="1" applyBorder="1" applyAlignment="1">
      <alignment wrapText="1"/>
    </xf>
    <xf numFmtId="3" fontId="6" fillId="4" borderId="20" xfId="0" applyNumberFormat="1" applyFont="1" applyFill="1" applyBorder="1"/>
    <xf numFmtId="0" fontId="4" fillId="3" borderId="20" xfId="0" applyFont="1" applyFill="1" applyBorder="1" applyAlignment="1">
      <alignment wrapText="1"/>
    </xf>
    <xf numFmtId="0" fontId="3" fillId="0" borderId="20" xfId="0" applyFont="1" applyBorder="1" applyAlignment="1">
      <alignment horizontal="left"/>
    </xf>
    <xf numFmtId="0" fontId="14" fillId="0" borderId="20" xfId="0" applyFont="1" applyBorder="1" applyAlignment="1">
      <alignment horizontal="left" wrapText="1"/>
    </xf>
    <xf numFmtId="3" fontId="1" fillId="0" borderId="20" xfId="0" applyNumberFormat="1" applyFont="1" applyBorder="1"/>
    <xf numFmtId="0" fontId="0" fillId="0" borderId="20" xfId="0" applyBorder="1"/>
    <xf numFmtId="0" fontId="13" fillId="0" borderId="20" xfId="0" applyFont="1" applyBorder="1" applyAlignment="1">
      <alignment horizontal="left"/>
    </xf>
    <xf numFmtId="0" fontId="2" fillId="0" borderId="20" xfId="0" applyFont="1" applyBorder="1" applyAlignment="1">
      <alignment horizontal="left"/>
    </xf>
    <xf numFmtId="3" fontId="2" fillId="0" borderId="20" xfId="0" applyNumberFormat="1" applyFont="1" applyBorder="1" applyAlignment="1">
      <alignment horizontal="left"/>
    </xf>
    <xf numFmtId="0" fontId="2" fillId="0" borderId="20" xfId="0" applyFont="1" applyBorder="1" applyAlignment="1">
      <alignment horizontal="left" vertical="justify" wrapText="1"/>
    </xf>
    <xf numFmtId="0" fontId="40" fillId="0" borderId="0" xfId="0" applyFont="1"/>
    <xf numFmtId="0" fontId="3" fillId="3" borderId="20" xfId="0" applyFont="1" applyFill="1" applyBorder="1" applyAlignment="1">
      <alignment vertical="center"/>
    </xf>
    <xf numFmtId="0" fontId="32" fillId="0" borderId="0" xfId="0" applyFont="1"/>
    <xf numFmtId="0" fontId="33" fillId="0" borderId="20" xfId="0" applyFont="1" applyBorder="1" applyAlignment="1">
      <alignment horizontal="left"/>
    </xf>
    <xf numFmtId="0" fontId="0" fillId="0" borderId="20" xfId="0" applyBorder="1" applyAlignment="1">
      <alignment horizontal="left"/>
    </xf>
    <xf numFmtId="3" fontId="35" fillId="0" borderId="20" xfId="0" applyNumberFormat="1" applyFont="1" applyBorder="1"/>
    <xf numFmtId="0" fontId="2" fillId="3" borderId="0" xfId="0" applyFont="1" applyFill="1" applyBorder="1" applyAlignment="1">
      <alignment horizontal="left" wrapText="1"/>
    </xf>
    <xf numFmtId="0" fontId="4" fillId="3" borderId="0" xfId="0" applyFont="1" applyFill="1" applyBorder="1" applyAlignment="1">
      <alignment horizontal="center" wrapText="1"/>
    </xf>
    <xf numFmtId="3" fontId="3" fillId="0" borderId="33" xfId="1" applyNumberFormat="1" applyFont="1" applyFill="1" applyBorder="1"/>
    <xf numFmtId="3" fontId="29" fillId="0" borderId="8" xfId="1" applyNumberFormat="1" applyFont="1" applyFill="1" applyBorder="1"/>
    <xf numFmtId="3" fontId="6" fillId="0" borderId="20" xfId="0" applyNumberFormat="1" applyFont="1" applyFill="1" applyBorder="1"/>
    <xf numFmtId="0" fontId="23" fillId="0" borderId="0" xfId="0" applyFont="1" applyBorder="1" applyAlignment="1">
      <alignment horizontal="left"/>
    </xf>
    <xf numFmtId="0" fontId="23" fillId="0" borderId="0" xfId="0" applyFont="1" applyBorder="1" applyAlignment="1">
      <alignment horizontal="left"/>
    </xf>
    <xf numFmtId="3" fontId="4" fillId="2" borderId="49" xfId="0" applyNumberFormat="1" applyFont="1" applyFill="1" applyBorder="1" applyAlignment="1">
      <alignment horizontal="center" vertical="center" wrapText="1"/>
    </xf>
    <xf numFmtId="3" fontId="4" fillId="2" borderId="50" xfId="1" applyNumberFormat="1" applyFont="1" applyFill="1" applyBorder="1" applyAlignment="1">
      <alignment horizontal="center" vertical="center" wrapText="1"/>
    </xf>
    <xf numFmtId="3" fontId="3" fillId="3" borderId="51" xfId="1" applyNumberFormat="1" applyFont="1" applyFill="1" applyBorder="1" applyAlignment="1"/>
    <xf numFmtId="3" fontId="29" fillId="3" borderId="52" xfId="1" applyNumberFormat="1" applyFont="1" applyFill="1" applyBorder="1"/>
    <xf numFmtId="3" fontId="3" fillId="3" borderId="53" xfId="1" applyNumberFormat="1" applyFont="1" applyFill="1" applyBorder="1" applyAlignment="1"/>
    <xf numFmtId="3" fontId="29" fillId="3" borderId="54" xfId="1" applyNumberFormat="1" applyFont="1" applyFill="1" applyBorder="1"/>
    <xf numFmtId="3" fontId="29" fillId="0" borderId="52" xfId="1" applyNumberFormat="1" applyFont="1" applyFill="1" applyBorder="1"/>
    <xf numFmtId="3" fontId="29" fillId="3" borderId="50" xfId="1" applyNumberFormat="1" applyFont="1" applyFill="1" applyBorder="1"/>
    <xf numFmtId="3" fontId="3" fillId="2" borderId="49" xfId="1" applyNumberFormat="1" applyFont="1" applyFill="1" applyBorder="1"/>
    <xf numFmtId="166" fontId="3" fillId="3" borderId="20" xfId="1" applyNumberFormat="1" applyFont="1" applyFill="1" applyBorder="1" applyAlignment="1"/>
    <xf numFmtId="3" fontId="3" fillId="3" borderId="20" xfId="1" applyNumberFormat="1" applyFont="1" applyFill="1" applyBorder="1" applyAlignment="1">
      <alignment horizontal="right"/>
    </xf>
    <xf numFmtId="4" fontId="3" fillId="3" borderId="57" xfId="1" applyNumberFormat="1" applyFont="1" applyFill="1" applyBorder="1" applyAlignment="1"/>
    <xf numFmtId="3" fontId="3" fillId="3" borderId="55" xfId="1" applyNumberFormat="1" applyFont="1" applyFill="1" applyBorder="1" applyAlignment="1">
      <alignment horizontal="right"/>
    </xf>
    <xf numFmtId="0" fontId="14" fillId="0" borderId="0" xfId="0" applyFont="1" applyAlignment="1">
      <alignment horizontal="justify" wrapText="1"/>
    </xf>
    <xf numFmtId="0" fontId="2" fillId="0" borderId="0" xfId="0" applyFont="1" applyAlignment="1">
      <alignment horizontal="justify" vertical="justify" wrapText="1"/>
    </xf>
    <xf numFmtId="0" fontId="3" fillId="0" borderId="0" xfId="0" applyFont="1" applyAlignment="1">
      <alignment horizontal="left"/>
    </xf>
    <xf numFmtId="0" fontId="2" fillId="3" borderId="0" xfId="0" applyFont="1" applyFill="1" applyAlignment="1">
      <alignment wrapText="1"/>
    </xf>
    <xf numFmtId="0" fontId="14" fillId="3" borderId="0" xfId="0" applyFont="1" applyFill="1" applyAlignment="1">
      <alignment wrapText="1"/>
    </xf>
    <xf numFmtId="0" fontId="14" fillId="0" borderId="0" xfId="0" applyFont="1" applyAlignment="1">
      <alignment horizontal="justify" wrapText="1"/>
    </xf>
    <xf numFmtId="0" fontId="14" fillId="0" borderId="0" xfId="0" applyFont="1" applyAlignment="1">
      <alignment vertical="top" wrapText="1"/>
    </xf>
    <xf numFmtId="0" fontId="2" fillId="0" borderId="0" xfId="0" applyFont="1" applyAlignment="1">
      <alignment vertical="top" wrapText="1"/>
    </xf>
    <xf numFmtId="0" fontId="2" fillId="3" borderId="0" xfId="0" applyFont="1" applyFill="1" applyAlignment="1">
      <alignment horizontal="justify" wrapText="1"/>
    </xf>
    <xf numFmtId="0" fontId="14" fillId="0" borderId="0" xfId="0" applyFont="1" applyAlignment="1">
      <alignment horizontal="justify" wrapText="1"/>
    </xf>
    <xf numFmtId="164" fontId="13" fillId="3" borderId="0" xfId="0" applyNumberFormat="1" applyFont="1" applyFill="1" applyBorder="1" applyAlignment="1"/>
    <xf numFmtId="164" fontId="16" fillId="3" borderId="0" xfId="0" applyNumberFormat="1" applyFont="1" applyFill="1" applyBorder="1" applyAlignment="1"/>
    <xf numFmtId="0" fontId="3" fillId="0" borderId="0" xfId="0" applyFont="1" applyAlignment="1">
      <alignment horizontal="left"/>
    </xf>
    <xf numFmtId="0" fontId="31" fillId="3" borderId="0" xfId="1" applyFont="1" applyFill="1"/>
    <xf numFmtId="3" fontId="42" fillId="3" borderId="8" xfId="1" applyNumberFormat="1" applyFont="1" applyFill="1" applyBorder="1"/>
    <xf numFmtId="3" fontId="42" fillId="3" borderId="28" xfId="1" applyNumberFormat="1" applyFont="1" applyFill="1" applyBorder="1"/>
    <xf numFmtId="3" fontId="31" fillId="3" borderId="33" xfId="1" applyNumberFormat="1" applyFont="1" applyFill="1" applyBorder="1"/>
    <xf numFmtId="3" fontId="31" fillId="3" borderId="0" xfId="1" applyNumberFormat="1" applyFont="1" applyFill="1"/>
    <xf numFmtId="0" fontId="31" fillId="4" borderId="0" xfId="1" applyFont="1" applyFill="1"/>
    <xf numFmtId="0" fontId="31" fillId="3" borderId="0" xfId="1" applyFont="1" applyFill="1" applyBorder="1"/>
    <xf numFmtId="3" fontId="31" fillId="3" borderId="0" xfId="1" applyNumberFormat="1" applyFont="1" applyFill="1" applyBorder="1"/>
    <xf numFmtId="0" fontId="31" fillId="4" borderId="0" xfId="1" applyFont="1" applyFill="1" applyBorder="1"/>
    <xf numFmtId="3" fontId="31" fillId="4" borderId="0" xfId="1" applyNumberFormat="1" applyFont="1" applyFill="1" applyBorder="1"/>
    <xf numFmtId="164" fontId="17" fillId="0" borderId="0" xfId="0" applyNumberFormat="1" applyFont="1" applyBorder="1" applyAlignment="1"/>
    <xf numFmtId="164" fontId="20" fillId="0" borderId="0" xfId="0" applyNumberFormat="1" applyFont="1" applyBorder="1" applyAlignment="1"/>
    <xf numFmtId="0" fontId="2" fillId="3" borderId="0" xfId="0" applyFont="1" applyFill="1" applyAlignment="1">
      <alignment horizontal="left" vertical="top"/>
    </xf>
    <xf numFmtId="0" fontId="2" fillId="0" borderId="0" xfId="0" applyFont="1" applyAlignment="1">
      <alignment horizontal="justify" vertical="top" wrapText="1"/>
    </xf>
    <xf numFmtId="0" fontId="4" fillId="2" borderId="2" xfId="1" applyFont="1" applyFill="1" applyBorder="1" applyAlignment="1">
      <alignment horizontal="center" vertical="center"/>
    </xf>
    <xf numFmtId="0" fontId="4" fillId="2" borderId="11" xfId="1" applyFont="1" applyFill="1" applyBorder="1" applyAlignment="1">
      <alignment horizontal="center"/>
    </xf>
    <xf numFmtId="0" fontId="0" fillId="3" borderId="0" xfId="0" applyFont="1" applyFill="1" applyAlignment="1">
      <alignment wrapText="1"/>
    </xf>
    <xf numFmtId="0" fontId="3" fillId="0" borderId="0" xfId="0" applyFont="1" applyAlignment="1">
      <alignment horizontal="left"/>
    </xf>
    <xf numFmtId="164" fontId="3" fillId="3" borderId="0" xfId="0" applyNumberFormat="1" applyFont="1" applyFill="1" applyBorder="1" applyAlignment="1"/>
    <xf numFmtId="0" fontId="2" fillId="3" borderId="0" xfId="0" applyFont="1" applyFill="1" applyBorder="1" applyAlignment="1">
      <alignment horizontal="justify" wrapText="1"/>
    </xf>
    <xf numFmtId="164" fontId="11" fillId="3" borderId="0" xfId="0" applyNumberFormat="1" applyFont="1" applyFill="1" applyBorder="1" applyAlignment="1"/>
    <xf numFmtId="0" fontId="14" fillId="0" borderId="0" xfId="0" applyFont="1" applyAlignment="1">
      <alignment horizontal="justify" wrapText="1"/>
    </xf>
    <xf numFmtId="0" fontId="3" fillId="0" borderId="0" xfId="0" applyFont="1" applyAlignment="1">
      <alignment horizontal="left"/>
    </xf>
    <xf numFmtId="0" fontId="3" fillId="3" borderId="0" xfId="0" applyFont="1" applyFill="1" applyAlignment="1">
      <alignment horizontal="left" vertical="top"/>
    </xf>
    <xf numFmtId="0" fontId="3" fillId="0" borderId="0" xfId="0" applyFont="1" applyAlignment="1">
      <alignment horizontal="left"/>
    </xf>
    <xf numFmtId="0" fontId="2" fillId="3" borderId="0" xfId="0" applyFont="1" applyFill="1" applyAlignment="1">
      <alignment horizontal="justify" wrapText="1"/>
    </xf>
    <xf numFmtId="0" fontId="2" fillId="3" borderId="0" xfId="0" applyFont="1" applyFill="1" applyAlignment="1">
      <alignment horizontal="left"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3" fillId="0" borderId="0" xfId="0" applyFont="1" applyAlignment="1">
      <alignment horizontal="left"/>
    </xf>
    <xf numFmtId="164" fontId="13" fillId="3" borderId="0" xfId="0" applyNumberFormat="1" applyFont="1" applyFill="1" applyBorder="1" applyAlignment="1"/>
    <xf numFmtId="164" fontId="16" fillId="3" borderId="0" xfId="0" applyNumberFormat="1" applyFont="1" applyFill="1" applyBorder="1" applyAlignment="1"/>
    <xf numFmtId="0" fontId="2" fillId="3" borderId="0" xfId="0" applyFont="1" applyFill="1" applyAlignment="1">
      <alignment horizontal="justify" vertical="top" wrapText="1"/>
    </xf>
    <xf numFmtId="0" fontId="17" fillId="0" borderId="0" xfId="0" applyFont="1" applyAlignment="1">
      <alignment horizontal="left"/>
    </xf>
    <xf numFmtId="0" fontId="4" fillId="0" borderId="16" xfId="0" applyFont="1" applyBorder="1"/>
    <xf numFmtId="0" fontId="2" fillId="3" borderId="0" xfId="0" applyFont="1" applyFill="1" applyAlignment="1">
      <alignment horizontal="justify" vertical="top" wrapText="1"/>
    </xf>
    <xf numFmtId="0" fontId="2" fillId="0" borderId="0" xfId="0" applyFont="1" applyAlignment="1">
      <alignment horizontal="justify"/>
    </xf>
    <xf numFmtId="0" fontId="2" fillId="0" borderId="0" xfId="0" applyFont="1" applyAlignment="1">
      <alignment horizontal="justify" wrapText="1"/>
    </xf>
    <xf numFmtId="0" fontId="14" fillId="0" borderId="0" xfId="0" applyFont="1" applyAlignment="1">
      <alignment horizontal="justify" wrapText="1"/>
    </xf>
    <xf numFmtId="0" fontId="2" fillId="0" borderId="0" xfId="0" applyFont="1" applyAlignment="1">
      <alignment horizontal="left"/>
    </xf>
    <xf numFmtId="164" fontId="17" fillId="0" borderId="0" xfId="0" applyNumberFormat="1" applyFont="1" applyBorder="1" applyAlignment="1"/>
    <xf numFmtId="164" fontId="20" fillId="0" borderId="0" xfId="0" applyNumberFormat="1" applyFont="1" applyBorder="1" applyAlignment="1"/>
    <xf numFmtId="0" fontId="2" fillId="3" borderId="0" xfId="0" applyFont="1" applyFill="1" applyAlignment="1">
      <alignment horizontal="left" vertical="top"/>
    </xf>
    <xf numFmtId="0" fontId="14" fillId="0" borderId="0" xfId="0" applyFont="1" applyAlignment="1">
      <alignment vertical="top" wrapText="1"/>
    </xf>
    <xf numFmtId="0" fontId="2" fillId="0" borderId="0" xfId="0" applyFont="1" applyAlignment="1">
      <alignment horizontal="justify" vertical="top" wrapText="1"/>
    </xf>
    <xf numFmtId="0" fontId="14" fillId="0" borderId="0" xfId="0" applyFont="1" applyAlignment="1">
      <alignment horizontal="justify" vertical="top" wrapText="1"/>
    </xf>
    <xf numFmtId="0" fontId="2" fillId="3" borderId="0" xfId="0" applyFont="1" applyFill="1" applyBorder="1" applyAlignment="1">
      <alignment horizontal="justify" vertical="top" wrapText="1"/>
    </xf>
    <xf numFmtId="0" fontId="2" fillId="0" borderId="0" xfId="0" applyFont="1" applyFill="1" applyBorder="1" applyAlignment="1">
      <alignment horizontal="left"/>
    </xf>
    <xf numFmtId="0" fontId="2" fillId="0" borderId="0" xfId="0" applyFont="1" applyAlignment="1">
      <alignment vertical="top" wrapText="1"/>
    </xf>
    <xf numFmtId="3" fontId="2" fillId="3" borderId="8" xfId="0" applyNumberFormat="1" applyFont="1" applyFill="1" applyBorder="1" applyAlignment="1"/>
    <xf numFmtId="0" fontId="2" fillId="3" borderId="0" xfId="0" applyFont="1" applyFill="1" applyBorder="1" applyAlignment="1"/>
    <xf numFmtId="0" fontId="2" fillId="3" borderId="0" xfId="0" applyFont="1" applyFill="1" applyBorder="1" applyAlignment="1">
      <alignment wrapText="1"/>
    </xf>
    <xf numFmtId="0" fontId="2" fillId="3" borderId="0" xfId="0" applyFont="1" applyFill="1" applyBorder="1" applyAlignment="1">
      <alignment horizontal="left"/>
    </xf>
    <xf numFmtId="164" fontId="2" fillId="3" borderId="0" xfId="0" applyNumberFormat="1" applyFont="1" applyFill="1" applyBorder="1" applyAlignment="1">
      <alignment horizontal="right"/>
    </xf>
    <xf numFmtId="164" fontId="2" fillId="0" borderId="0" xfId="0" applyNumberFormat="1" applyFont="1" applyFill="1" applyBorder="1" applyAlignment="1">
      <alignment horizontal="right"/>
    </xf>
    <xf numFmtId="0" fontId="17" fillId="3" borderId="0" xfId="0" applyFont="1" applyFill="1" applyAlignment="1">
      <alignment horizontal="left"/>
    </xf>
    <xf numFmtId="164" fontId="14" fillId="3" borderId="0" xfId="0" applyNumberFormat="1" applyFont="1" applyFill="1" applyBorder="1" applyAlignment="1"/>
    <xf numFmtId="3" fontId="43" fillId="0" borderId="16" xfId="0" applyNumberFormat="1" applyFont="1" applyBorder="1" applyAlignment="1">
      <alignment horizontal="right" vertical="center" wrapText="1"/>
    </xf>
    <xf numFmtId="0" fontId="20" fillId="0" borderId="0" xfId="0" applyFont="1" applyAlignment="1">
      <alignment horizontal="left"/>
    </xf>
    <xf numFmtId="0" fontId="17" fillId="3" borderId="0" xfId="0" applyFont="1" applyFill="1" applyBorder="1" applyAlignment="1">
      <alignment horizontal="left"/>
    </xf>
    <xf numFmtId="3" fontId="4" fillId="5" borderId="0" xfId="0" applyNumberFormat="1" applyFont="1" applyFill="1"/>
    <xf numFmtId="3" fontId="2" fillId="3" borderId="11" xfId="0" applyNumberFormat="1" applyFont="1" applyFill="1" applyBorder="1"/>
    <xf numFmtId="0" fontId="2" fillId="3" borderId="4" xfId="0" applyFont="1" applyFill="1" applyBorder="1" applyAlignment="1">
      <alignment horizontal="center"/>
    </xf>
    <xf numFmtId="0" fontId="2" fillId="3" borderId="5" xfId="0" applyFont="1" applyFill="1" applyBorder="1"/>
    <xf numFmtId="3" fontId="2" fillId="3" borderId="5" xfId="0" applyNumberFormat="1" applyFont="1" applyFill="1" applyBorder="1"/>
    <xf numFmtId="0" fontId="2" fillId="3" borderId="8" xfId="0" applyFont="1" applyFill="1" applyBorder="1" applyAlignment="1">
      <alignment vertical="center" wrapText="1"/>
    </xf>
    <xf numFmtId="0" fontId="2" fillId="3" borderId="0" xfId="0" applyFont="1" applyFill="1" applyAlignment="1">
      <alignment horizontal="left" vertical="top"/>
    </xf>
    <xf numFmtId="164" fontId="3" fillId="0" borderId="0" xfId="0" applyNumberFormat="1" applyFont="1" applyBorder="1" applyAlignment="1"/>
    <xf numFmtId="164" fontId="11" fillId="0" borderId="0" xfId="0" applyNumberFormat="1" applyFont="1" applyBorder="1" applyAlignment="1"/>
    <xf numFmtId="0" fontId="13" fillId="0" borderId="0" xfId="0" applyFont="1" applyAlignment="1">
      <alignment horizontal="left"/>
    </xf>
    <xf numFmtId="3" fontId="3" fillId="0" borderId="0" xfId="0" applyNumberFormat="1" applyFont="1"/>
    <xf numFmtId="0" fontId="13" fillId="0" borderId="0" xfId="0" applyFont="1"/>
    <xf numFmtId="0" fontId="13" fillId="0" borderId="0" xfId="0" applyFont="1" applyAlignment="1">
      <alignment horizontal="center"/>
    </xf>
    <xf numFmtId="3" fontId="13" fillId="0" borderId="0" xfId="0" applyNumberFormat="1" applyFont="1"/>
    <xf numFmtId="0" fontId="25" fillId="0" borderId="0" xfId="0" applyFont="1"/>
    <xf numFmtId="0" fontId="3" fillId="0" borderId="0" xfId="0" applyFont="1" applyFill="1"/>
    <xf numFmtId="3" fontId="24" fillId="0" borderId="0" xfId="0" applyNumberFormat="1" applyFont="1" applyFill="1"/>
    <xf numFmtId="0" fontId="24" fillId="0" borderId="0" xfId="0" applyFont="1" applyFill="1"/>
    <xf numFmtId="0" fontId="3" fillId="3" borderId="0" xfId="0" applyFont="1" applyFill="1" applyBorder="1" applyAlignment="1"/>
    <xf numFmtId="3" fontId="24" fillId="3" borderId="0" xfId="0" applyNumberFormat="1" applyFont="1" applyFill="1" applyBorder="1" applyAlignment="1"/>
    <xf numFmtId="0" fontId="24" fillId="3" borderId="0" xfId="0" applyFont="1" applyFill="1" applyBorder="1" applyAlignment="1"/>
    <xf numFmtId="3" fontId="24" fillId="3" borderId="0" xfId="0" applyNumberFormat="1" applyFont="1" applyFill="1" applyBorder="1" applyAlignment="1">
      <alignment wrapText="1"/>
    </xf>
    <xf numFmtId="0" fontId="24" fillId="3" borderId="0" xfId="0" applyFont="1" applyFill="1" applyBorder="1" applyAlignment="1">
      <alignment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3" fontId="17" fillId="0" borderId="0" xfId="0" applyNumberFormat="1" applyFont="1" applyFill="1" applyAlignment="1">
      <alignment horizontal="right"/>
    </xf>
    <xf numFmtId="0" fontId="17" fillId="0" borderId="0" xfId="0" applyFont="1" applyFill="1" applyAlignment="1">
      <alignment horizontal="right"/>
    </xf>
    <xf numFmtId="0" fontId="44" fillId="0" borderId="0" xfId="0" applyFont="1"/>
    <xf numFmtId="0" fontId="14" fillId="0" borderId="0" xfId="0" applyFont="1" applyAlignment="1">
      <alignment horizontal="justify"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horizontal="justify" vertical="top" wrapText="1"/>
    </xf>
    <xf numFmtId="0" fontId="2" fillId="3" borderId="0" xfId="0" applyFont="1" applyFill="1" applyBorder="1" applyAlignment="1">
      <alignment horizontal="justify" vertical="top" wrapText="1"/>
    </xf>
    <xf numFmtId="164" fontId="3" fillId="3" borderId="0" xfId="0" applyNumberFormat="1" applyFont="1" applyFill="1" applyBorder="1" applyAlignment="1">
      <alignment horizontal="right"/>
    </xf>
    <xf numFmtId="0" fontId="17" fillId="3" borderId="0" xfId="0" applyFont="1" applyFill="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14" fillId="0" borderId="0" xfId="0" applyFont="1" applyAlignment="1">
      <alignment vertical="top" wrapText="1"/>
    </xf>
    <xf numFmtId="0" fontId="3"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wrapText="1"/>
    </xf>
    <xf numFmtId="0" fontId="2" fillId="0" borderId="0" xfId="0" applyFont="1" applyAlignment="1">
      <alignment horizontal="left"/>
    </xf>
    <xf numFmtId="0" fontId="3" fillId="0" borderId="0" xfId="0" applyFont="1" applyAlignment="1">
      <alignment horizontal="left"/>
    </xf>
    <xf numFmtId="0" fontId="17" fillId="0" borderId="0" xfId="0" applyFont="1" applyAlignment="1">
      <alignment horizontal="left"/>
    </xf>
    <xf numFmtId="0" fontId="14" fillId="0" borderId="0" xfId="0" applyFont="1" applyAlignment="1">
      <alignment horizontal="justify" wrapText="1"/>
    </xf>
    <xf numFmtId="0" fontId="2" fillId="0" borderId="0" xfId="0" applyFont="1" applyAlignment="1">
      <alignment horizontal="justify" vertical="top" wrapText="1"/>
    </xf>
    <xf numFmtId="164" fontId="3" fillId="3" borderId="0" xfId="0" applyNumberFormat="1" applyFont="1" applyFill="1" applyBorder="1" applyAlignment="1">
      <alignment horizontal="right"/>
    </xf>
    <xf numFmtId="0" fontId="3"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164" fontId="3" fillId="3" borderId="0" xfId="0" applyNumberFormat="1" applyFont="1" applyFill="1" applyBorder="1" applyAlignment="1">
      <alignment horizontal="right"/>
    </xf>
    <xf numFmtId="0" fontId="2" fillId="3" borderId="0" xfId="0" applyFont="1" applyFill="1" applyBorder="1" applyAlignment="1">
      <alignment horizontal="justify" wrapText="1"/>
    </xf>
    <xf numFmtId="0" fontId="2" fillId="0" borderId="0" xfId="0" applyFont="1" applyAlignment="1">
      <alignment horizontal="justify" vertical="top" wrapText="1"/>
    </xf>
    <xf numFmtId="164" fontId="3" fillId="3" borderId="0" xfId="0" applyNumberFormat="1" applyFont="1" applyFill="1" applyBorder="1" applyAlignment="1">
      <alignment horizontal="right"/>
    </xf>
    <xf numFmtId="0" fontId="13" fillId="3" borderId="0" xfId="0" applyFont="1" applyFill="1" applyBorder="1" applyAlignment="1">
      <alignment wrapText="1"/>
    </xf>
    <xf numFmtId="0" fontId="2" fillId="3" borderId="0" xfId="0" applyFont="1" applyFill="1" applyBorder="1" applyAlignment="1">
      <alignment wrapText="1"/>
    </xf>
    <xf numFmtId="0" fontId="2" fillId="0" borderId="0" xfId="0" applyFont="1" applyAlignment="1">
      <alignment vertical="top" wrapText="1"/>
    </xf>
    <xf numFmtId="3" fontId="25" fillId="3" borderId="0" xfId="0" applyNumberFormat="1" applyFont="1" applyFill="1" applyBorder="1" applyAlignment="1">
      <alignment wrapText="1"/>
    </xf>
    <xf numFmtId="0" fontId="25" fillId="3" borderId="0" xfId="0" applyFont="1" applyFill="1" applyBorder="1" applyAlignment="1">
      <alignment wrapText="1"/>
    </xf>
    <xf numFmtId="0" fontId="2" fillId="3" borderId="0" xfId="0" applyFont="1" applyFill="1" applyAlignment="1">
      <alignment horizontal="justify" vertical="top" wrapText="1"/>
    </xf>
    <xf numFmtId="164" fontId="3" fillId="3" borderId="0" xfId="0" applyNumberFormat="1" applyFont="1" applyFill="1" applyBorder="1" applyAlignment="1"/>
    <xf numFmtId="0" fontId="2" fillId="3" borderId="0" xfId="0" applyFont="1" applyFill="1" applyAlignment="1">
      <alignment horizontal="justify" wrapText="1"/>
    </xf>
    <xf numFmtId="164" fontId="11" fillId="3" borderId="0" xfId="0" applyNumberFormat="1" applyFont="1" applyFill="1" applyBorder="1" applyAlignment="1"/>
    <xf numFmtId="0" fontId="2" fillId="0" borderId="0" xfId="0" applyFont="1" applyAlignment="1">
      <alignment horizontal="justify" wrapText="1"/>
    </xf>
    <xf numFmtId="0" fontId="2" fillId="0" borderId="0" xfId="0" applyFont="1" applyAlignment="1">
      <alignment horizontal="justify"/>
    </xf>
    <xf numFmtId="0" fontId="14" fillId="0" borderId="0" xfId="0" applyFont="1" applyAlignment="1">
      <alignment horizontal="justify" wrapText="1"/>
    </xf>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justify" vertical="top" wrapText="1"/>
    </xf>
    <xf numFmtId="0" fontId="2" fillId="0" borderId="0" xfId="0" applyFont="1" applyAlignment="1">
      <alignment wrapText="1"/>
    </xf>
    <xf numFmtId="0" fontId="2" fillId="0" borderId="0" xfId="0" applyFont="1" applyAlignment="1">
      <alignment horizontal="justify" vertical="justify" wrapText="1"/>
    </xf>
    <xf numFmtId="164" fontId="3" fillId="3" borderId="0" xfId="0" applyNumberFormat="1" applyFont="1" applyFill="1" applyBorder="1" applyAlignment="1">
      <alignment horizontal="right"/>
    </xf>
    <xf numFmtId="0" fontId="3" fillId="0" borderId="0" xfId="0" applyFont="1" applyAlignment="1">
      <alignment horizontal="left"/>
    </xf>
    <xf numFmtId="0" fontId="13" fillId="0" borderId="0" xfId="0" applyFont="1" applyAlignment="1">
      <alignment horizontal="left"/>
    </xf>
    <xf numFmtId="0" fontId="2" fillId="0" borderId="0" xfId="0" applyFont="1" applyAlignment="1">
      <alignment horizontal="justify"/>
    </xf>
    <xf numFmtId="0" fontId="2" fillId="0" borderId="0" xfId="0" applyFont="1" applyAlignment="1">
      <alignment horizontal="justify" wrapText="1"/>
    </xf>
    <xf numFmtId="0" fontId="14" fillId="0" borderId="0" xfId="0" applyFont="1" applyAlignment="1">
      <alignment wrapText="1"/>
    </xf>
    <xf numFmtId="0" fontId="2" fillId="0" borderId="0" xfId="0" applyFont="1" applyAlignment="1">
      <alignment horizontal="justify" vertical="justify" wrapText="1"/>
    </xf>
    <xf numFmtId="0" fontId="3" fillId="0" borderId="0" xfId="0" applyFont="1" applyAlignment="1">
      <alignment horizontal="left"/>
    </xf>
    <xf numFmtId="0" fontId="8" fillId="0" borderId="0" xfId="0" applyFont="1" applyAlignment="1">
      <alignment horizontal="center"/>
    </xf>
    <xf numFmtId="3" fontId="8" fillId="0" borderId="0" xfId="0" applyNumberFormat="1" applyFont="1" applyAlignment="1">
      <alignment horizontal="center"/>
    </xf>
    <xf numFmtId="0" fontId="45" fillId="0" borderId="0" xfId="0" applyFont="1" applyAlignment="1">
      <alignment horizontal="center"/>
    </xf>
    <xf numFmtId="0" fontId="31" fillId="0" borderId="0" xfId="0" applyFont="1"/>
    <xf numFmtId="3" fontId="46" fillId="0" borderId="0" xfId="0" applyNumberFormat="1" applyFont="1"/>
    <xf numFmtId="0" fontId="46" fillId="0" borderId="0" xfId="0" applyFont="1"/>
    <xf numFmtId="0" fontId="31" fillId="3" borderId="0" xfId="0" applyFont="1" applyFill="1" applyAlignment="1">
      <alignment horizontal="left"/>
    </xf>
    <xf numFmtId="0" fontId="7" fillId="0" borderId="0" xfId="0" applyFont="1" applyAlignment="1">
      <alignment horizontal="justify" vertical="justify" wrapText="1"/>
    </xf>
    <xf numFmtId="164" fontId="47" fillId="3" borderId="0" xfId="0" applyNumberFormat="1" applyFont="1" applyFill="1" applyBorder="1" applyAlignment="1"/>
    <xf numFmtId="0" fontId="7" fillId="0" borderId="0" xfId="0" applyFont="1" applyAlignment="1">
      <alignment horizontal="justify" wrapText="1"/>
    </xf>
    <xf numFmtId="0" fontId="48" fillId="0" borderId="0" xfId="0" applyFont="1"/>
    <xf numFmtId="3" fontId="9" fillId="3" borderId="0" xfId="0" applyNumberFormat="1" applyFont="1" applyFill="1"/>
    <xf numFmtId="3" fontId="2" fillId="3" borderId="5" xfId="0" applyNumberFormat="1" applyFont="1" applyFill="1" applyBorder="1" applyAlignment="1" applyProtection="1">
      <alignment wrapText="1"/>
      <protection locked="0"/>
    </xf>
    <xf numFmtId="0" fontId="24" fillId="3" borderId="0" xfId="0" applyFont="1" applyFill="1" applyAlignment="1">
      <alignment horizontal="right"/>
    </xf>
    <xf numFmtId="3" fontId="2" fillId="3" borderId="8" xfId="0" applyNumberFormat="1" applyFont="1" applyFill="1" applyBorder="1" applyAlignment="1" applyProtection="1">
      <alignment wrapText="1"/>
      <protection locked="0"/>
    </xf>
    <xf numFmtId="3" fontId="2" fillId="3" borderId="8" xfId="0" applyNumberFormat="1" applyFont="1" applyFill="1" applyBorder="1" applyAlignment="1" applyProtection="1">
      <alignment vertical="center" wrapText="1"/>
      <protection locked="0"/>
    </xf>
    <xf numFmtId="3" fontId="2" fillId="3" borderId="8" xfId="0" applyNumberFormat="1" applyFont="1" applyFill="1" applyBorder="1" applyAlignment="1">
      <alignment wrapText="1"/>
    </xf>
    <xf numFmtId="0" fontId="50" fillId="0" borderId="0" xfId="0" applyFont="1" applyBorder="1" applyAlignment="1">
      <alignment horizontal="left"/>
    </xf>
    <xf numFmtId="0" fontId="44" fillId="3" borderId="0" xfId="0" applyFont="1" applyFill="1"/>
    <xf numFmtId="0" fontId="44" fillId="3" borderId="0" xfId="0" applyFont="1" applyFill="1" applyAlignment="1">
      <alignment horizontal="center"/>
    </xf>
    <xf numFmtId="0" fontId="51" fillId="0" borderId="0" xfId="0" applyFont="1"/>
    <xf numFmtId="0" fontId="44" fillId="0" borderId="0" xfId="0" applyFont="1" applyAlignment="1">
      <alignment horizontal="center"/>
    </xf>
    <xf numFmtId="0" fontId="44" fillId="0" borderId="0" xfId="0" applyFont="1" applyAlignment="1">
      <alignment vertical="center"/>
    </xf>
    <xf numFmtId="3" fontId="2" fillId="3" borderId="8" xfId="0" applyNumberFormat="1" applyFont="1" applyFill="1" applyBorder="1" applyAlignment="1">
      <alignment horizontal="right"/>
    </xf>
    <xf numFmtId="4" fontId="2" fillId="3" borderId="58" xfId="0" applyNumberFormat="1" applyFont="1" applyFill="1" applyBorder="1"/>
    <xf numFmtId="4" fontId="2" fillId="3" borderId="59" xfId="0" applyNumberFormat="1" applyFont="1" applyFill="1" applyBorder="1"/>
    <xf numFmtId="4" fontId="2" fillId="3" borderId="59" xfId="0" applyNumberFormat="1" applyFont="1" applyFill="1" applyBorder="1" applyAlignment="1">
      <alignment shrinkToFit="1"/>
    </xf>
    <xf numFmtId="4" fontId="2" fillId="3" borderId="59" xfId="0" applyNumberFormat="1" applyFont="1" applyFill="1" applyBorder="1" applyAlignment="1">
      <alignment vertical="center"/>
    </xf>
    <xf numFmtId="0" fontId="2" fillId="3" borderId="36" xfId="0" applyFont="1" applyFill="1" applyBorder="1" applyAlignment="1">
      <alignment horizontal="center"/>
    </xf>
    <xf numFmtId="0" fontId="2" fillId="3" borderId="19" xfId="0" applyFont="1" applyFill="1" applyBorder="1" applyAlignment="1">
      <alignment horizontal="center"/>
    </xf>
    <xf numFmtId="0" fontId="2" fillId="3" borderId="19" xfId="0" applyFont="1" applyFill="1" applyBorder="1" applyAlignment="1">
      <alignment horizontal="center" vertical="center"/>
    </xf>
    <xf numFmtId="0" fontId="44" fillId="0" borderId="0" xfId="0" applyFont="1" applyAlignment="1">
      <alignment vertical="top"/>
    </xf>
    <xf numFmtId="0" fontId="44" fillId="0" borderId="0" xfId="0" applyFont="1" applyBorder="1"/>
    <xf numFmtId="0" fontId="3" fillId="0" borderId="0" xfId="0" applyFont="1" applyAlignment="1">
      <alignment horizontal="left"/>
    </xf>
    <xf numFmtId="0" fontId="2" fillId="0" borderId="0" xfId="0" applyFont="1" applyFill="1" applyAlignment="1">
      <alignment horizontal="right"/>
    </xf>
    <xf numFmtId="164" fontId="17"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0" fontId="2" fillId="3" borderId="0" xfId="0" applyFont="1" applyFill="1" applyAlignment="1">
      <alignment horizontal="left" vertical="top"/>
    </xf>
    <xf numFmtId="0" fontId="2" fillId="0" borderId="59" xfId="0" applyFont="1" applyBorder="1"/>
    <xf numFmtId="0" fontId="4" fillId="3" borderId="33" xfId="0" applyFont="1" applyFill="1" applyBorder="1" applyAlignment="1">
      <alignment horizontal="center" wrapText="1"/>
    </xf>
    <xf numFmtId="0" fontId="4" fillId="3" borderId="8" xfId="0" applyFont="1" applyFill="1" applyBorder="1" applyAlignment="1">
      <alignment horizontal="center" wrapText="1"/>
    </xf>
    <xf numFmtId="0" fontId="4" fillId="3" borderId="28" xfId="0" applyFont="1" applyFill="1" applyBorder="1" applyAlignment="1">
      <alignment horizontal="center" wrapText="1"/>
    </xf>
    <xf numFmtId="0" fontId="2" fillId="0" borderId="37"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164" fontId="3" fillId="3" borderId="20" xfId="0" applyNumberFormat="1" applyFont="1" applyFill="1" applyBorder="1" applyAlignment="1"/>
    <xf numFmtId="164" fontId="11" fillId="3" borderId="20" xfId="0" applyNumberFormat="1" applyFont="1" applyFill="1" applyBorder="1" applyAlignment="1"/>
    <xf numFmtId="0" fontId="2" fillId="3" borderId="40"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3" xfId="0" applyFont="1" applyFill="1" applyBorder="1" applyAlignment="1">
      <alignment horizontal="left" vertical="top" wrapText="1"/>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35" fillId="0" borderId="37" xfId="0" applyFont="1" applyBorder="1" applyAlignment="1">
      <alignment horizontal="left"/>
    </xf>
    <xf numFmtId="0" fontId="35" fillId="0" borderId="38" xfId="0" applyFont="1" applyBorder="1" applyAlignment="1">
      <alignment horizontal="left"/>
    </xf>
    <xf numFmtId="0" fontId="35" fillId="0" borderId="39" xfId="0" applyFont="1" applyBorder="1" applyAlignment="1">
      <alignment horizontal="left"/>
    </xf>
    <xf numFmtId="0" fontId="2" fillId="3" borderId="20" xfId="0" applyFont="1" applyFill="1" applyBorder="1" applyAlignment="1">
      <alignment horizontal="left" wrapText="1"/>
    </xf>
    <xf numFmtId="164" fontId="13" fillId="4" borderId="20" xfId="0" applyNumberFormat="1" applyFont="1" applyFill="1" applyBorder="1" applyAlignment="1">
      <alignment vertical="center"/>
    </xf>
    <xf numFmtId="164" fontId="16" fillId="4" borderId="20" xfId="0" applyNumberFormat="1" applyFont="1" applyFill="1" applyBorder="1" applyAlignment="1">
      <alignment vertical="center"/>
    </xf>
    <xf numFmtId="164" fontId="13" fillId="0" borderId="20" xfId="0" applyNumberFormat="1" applyFont="1" applyBorder="1" applyAlignment="1"/>
    <xf numFmtId="164" fontId="16" fillId="0" borderId="20" xfId="0" applyNumberFormat="1" applyFont="1" applyBorder="1" applyAlignment="1"/>
    <xf numFmtId="0" fontId="38" fillId="3" borderId="43" xfId="0" applyFont="1" applyFill="1" applyBorder="1" applyAlignment="1">
      <alignment horizontal="left" vertical="justify" wrapText="1"/>
    </xf>
    <xf numFmtId="0" fontId="38" fillId="3" borderId="44" xfId="0" applyFont="1" applyFill="1" applyBorder="1" applyAlignment="1">
      <alignment horizontal="left" vertical="justify" wrapText="1"/>
    </xf>
    <xf numFmtId="164" fontId="13" fillId="3" borderId="44" xfId="0" applyNumberFormat="1" applyFont="1" applyFill="1" applyBorder="1" applyAlignment="1"/>
    <xf numFmtId="164" fontId="39" fillId="3" borderId="44" xfId="0" applyNumberFormat="1" applyFont="1" applyFill="1" applyBorder="1" applyAlignment="1">
      <alignment horizontal="right"/>
    </xf>
    <xf numFmtId="164" fontId="39" fillId="3" borderId="45" xfId="0" applyNumberFormat="1" applyFont="1" applyFill="1" applyBorder="1" applyAlignment="1">
      <alignment horizontal="right"/>
    </xf>
    <xf numFmtId="0" fontId="38" fillId="3" borderId="46" xfId="0" applyFont="1" applyFill="1" applyBorder="1" applyAlignment="1">
      <alignment horizontal="left" vertical="justify" wrapText="1"/>
    </xf>
    <xf numFmtId="0" fontId="38" fillId="3" borderId="47" xfId="0" applyFont="1" applyFill="1" applyBorder="1" applyAlignment="1">
      <alignment horizontal="left" vertical="justify" wrapText="1"/>
    </xf>
    <xf numFmtId="164" fontId="13" fillId="3" borderId="47" xfId="0" applyNumberFormat="1" applyFont="1" applyFill="1" applyBorder="1" applyAlignment="1"/>
    <xf numFmtId="164" fontId="39" fillId="4" borderId="47" xfId="0" applyNumberFormat="1" applyFont="1" applyFill="1" applyBorder="1" applyAlignment="1">
      <alignment horizontal="right"/>
    </xf>
    <xf numFmtId="164" fontId="39" fillId="4" borderId="48" xfId="0" applyNumberFormat="1" applyFont="1" applyFill="1" applyBorder="1" applyAlignment="1">
      <alignment horizontal="right"/>
    </xf>
    <xf numFmtId="0" fontId="0" fillId="0" borderId="20" xfId="0" applyBorder="1" applyAlignment="1">
      <alignment horizontal="center" vertical="center"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164" fontId="13" fillId="3" borderId="37" xfId="0" applyNumberFormat="1" applyFont="1" applyFill="1" applyBorder="1" applyAlignment="1"/>
    <xf numFmtId="164" fontId="13" fillId="3" borderId="39" xfId="0" applyNumberFormat="1" applyFont="1" applyFill="1" applyBorder="1" applyAlignment="1"/>
    <xf numFmtId="0" fontId="0" fillId="0" borderId="32"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2" fillId="3" borderId="1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0" borderId="20" xfId="0" applyFont="1" applyBorder="1" applyAlignment="1">
      <alignment horizontal="left" wrapText="1"/>
    </xf>
    <xf numFmtId="0" fontId="3" fillId="0" borderId="20" xfId="0" applyFont="1" applyBorder="1" applyAlignment="1">
      <alignment horizontal="left" vertical="justify" wrapText="1"/>
    </xf>
    <xf numFmtId="164" fontId="13" fillId="3" borderId="20" xfId="0" applyNumberFormat="1" applyFont="1" applyFill="1" applyBorder="1" applyAlignment="1"/>
    <xf numFmtId="164" fontId="16" fillId="3" borderId="20" xfId="0" applyNumberFormat="1" applyFont="1" applyFill="1" applyBorder="1" applyAlignment="1"/>
    <xf numFmtId="164" fontId="3" fillId="0" borderId="20" xfId="0" applyNumberFormat="1" applyFont="1" applyBorder="1" applyAlignment="1"/>
    <xf numFmtId="164" fontId="11" fillId="0" borderId="20" xfId="0" applyNumberFormat="1" applyFont="1" applyBorder="1" applyAlignment="1"/>
    <xf numFmtId="0" fontId="13" fillId="3" borderId="20" xfId="0" applyFont="1" applyFill="1" applyBorder="1" applyAlignment="1">
      <alignment horizontal="left" vertical="justify" wrapText="1"/>
    </xf>
    <xf numFmtId="0" fontId="0" fillId="0" borderId="33" xfId="0" applyBorder="1" applyAlignment="1">
      <alignment horizontal="center"/>
    </xf>
    <xf numFmtId="0" fontId="0" fillId="0" borderId="8" xfId="0" applyBorder="1" applyAlignment="1">
      <alignment horizontal="center"/>
    </xf>
    <xf numFmtId="0" fontId="0" fillId="0" borderId="28" xfId="0" applyBorder="1" applyAlignment="1">
      <alignment horizont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13" fillId="3" borderId="20" xfId="0" applyFont="1" applyFill="1" applyBorder="1" applyAlignment="1">
      <alignment horizontal="left" wrapText="1"/>
    </xf>
    <xf numFmtId="0" fontId="0" fillId="0" borderId="20" xfId="0" applyBorder="1" applyAlignment="1">
      <alignment horizontal="left" wrapText="1"/>
    </xf>
    <xf numFmtId="164" fontId="13" fillId="0" borderId="20" xfId="0" applyNumberFormat="1" applyFont="1" applyBorder="1" applyAlignment="1">
      <alignment wrapText="1"/>
    </xf>
    <xf numFmtId="164" fontId="16" fillId="0" borderId="20" xfId="0" applyNumberFormat="1" applyFont="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32" xfId="0" applyFont="1" applyFill="1" applyBorder="1" applyAlignment="1">
      <alignment horizontal="left" wrapText="1"/>
    </xf>
    <xf numFmtId="0" fontId="2" fillId="3" borderId="18" xfId="0" applyFont="1" applyFill="1" applyBorder="1" applyAlignment="1">
      <alignment horizontal="left" wrapText="1"/>
    </xf>
    <xf numFmtId="0" fontId="2" fillId="3" borderId="0" xfId="0" applyFont="1" applyFill="1" applyBorder="1" applyAlignment="1">
      <alignment horizontal="left" wrapText="1"/>
    </xf>
    <xf numFmtId="0" fontId="2" fillId="3" borderId="19" xfId="0" applyFont="1" applyFill="1" applyBorder="1" applyAlignment="1">
      <alignment horizontal="left" wrapText="1"/>
    </xf>
    <xf numFmtId="0" fontId="2" fillId="3" borderId="42" xfId="0" applyFont="1" applyFill="1" applyBorder="1" applyAlignment="1">
      <alignment horizontal="left" wrapText="1"/>
    </xf>
    <xf numFmtId="0" fontId="2" fillId="3" borderId="26" xfId="0" applyFont="1" applyFill="1" applyBorder="1" applyAlignment="1">
      <alignment horizontal="left" wrapText="1"/>
    </xf>
    <xf numFmtId="0" fontId="2" fillId="3" borderId="23" xfId="0" applyFont="1" applyFill="1" applyBorder="1" applyAlignment="1">
      <alignment horizontal="left"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32"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42" xfId="0" applyFont="1" applyBorder="1" applyAlignment="1">
      <alignment horizontal="left" vertical="top" wrapText="1"/>
    </xf>
    <xf numFmtId="0" fontId="2" fillId="0" borderId="26" xfId="0" applyFont="1" applyBorder="1" applyAlignment="1">
      <alignment horizontal="left" vertical="top" wrapText="1"/>
    </xf>
    <xf numFmtId="0" fontId="2" fillId="0" borderId="23" xfId="0" applyFont="1" applyBorder="1" applyAlignment="1">
      <alignment horizontal="left" vertical="top" wrapText="1"/>
    </xf>
    <xf numFmtId="0" fontId="3" fillId="3" borderId="31" xfId="1" applyFont="1" applyFill="1" applyBorder="1" applyAlignment="1"/>
    <xf numFmtId="0" fontId="14" fillId="0" borderId="32" xfId="0" applyFont="1" applyBorder="1" applyAlignment="1"/>
    <xf numFmtId="0" fontId="4" fillId="2" borderId="13" xfId="1" applyFill="1" applyBorder="1" applyAlignment="1">
      <alignment horizontal="center" vertical="center"/>
    </xf>
    <xf numFmtId="0" fontId="4" fillId="2" borderId="15" xfId="1" applyFill="1" applyBorder="1" applyAlignment="1">
      <alignment horizontal="center" vertical="center"/>
    </xf>
    <xf numFmtId="0" fontId="4" fillId="2" borderId="21" xfId="1" applyFill="1" applyBorder="1" applyAlignment="1">
      <alignment horizontal="center"/>
    </xf>
    <xf numFmtId="0" fontId="4" fillId="2" borderId="22" xfId="1" applyFill="1" applyBorder="1" applyAlignment="1">
      <alignment horizontal="center"/>
    </xf>
    <xf numFmtId="0" fontId="3" fillId="3" borderId="35" xfId="1" applyFont="1" applyFill="1" applyBorder="1" applyAlignment="1"/>
    <xf numFmtId="0" fontId="14" fillId="0" borderId="36" xfId="0" applyFont="1" applyBorder="1" applyAlignment="1"/>
    <xf numFmtId="0" fontId="3" fillId="3" borderId="31" xfId="1" applyFont="1" applyFill="1" applyBorder="1" applyAlignment="1">
      <alignment horizontal="left" wrapText="1"/>
    </xf>
    <xf numFmtId="0" fontId="3" fillId="3" borderId="32" xfId="1" applyFont="1" applyFill="1" applyBorder="1" applyAlignment="1">
      <alignment horizontal="left" wrapText="1"/>
    </xf>
    <xf numFmtId="0" fontId="3" fillId="3" borderId="31" xfId="1" applyFont="1" applyFill="1" applyBorder="1" applyAlignment="1">
      <alignment wrapText="1"/>
    </xf>
    <xf numFmtId="0" fontId="14" fillId="3" borderId="32" xfId="0" applyFont="1" applyFill="1" applyBorder="1" applyAlignment="1">
      <alignment wrapText="1"/>
    </xf>
    <xf numFmtId="0" fontId="3" fillId="3" borderId="31" xfId="1" applyFont="1" applyFill="1" applyBorder="1" applyAlignment="1">
      <alignment horizontal="left"/>
    </xf>
    <xf numFmtId="0" fontId="3" fillId="3" borderId="32" xfId="1" applyFont="1" applyFill="1" applyBorder="1" applyAlignment="1">
      <alignment horizontal="left"/>
    </xf>
    <xf numFmtId="0" fontId="3" fillId="2" borderId="1" xfId="1" applyFont="1" applyFill="1" applyBorder="1" applyAlignment="1">
      <alignment horizontal="left"/>
    </xf>
    <xf numFmtId="0" fontId="3" fillId="2" borderId="2" xfId="1" applyFont="1" applyFill="1" applyBorder="1" applyAlignment="1">
      <alignment horizontal="left"/>
    </xf>
    <xf numFmtId="0" fontId="23" fillId="0" borderId="0" xfId="0" applyFont="1" applyBorder="1" applyAlignment="1">
      <alignment horizontal="left"/>
    </xf>
    <xf numFmtId="0" fontId="14" fillId="0" borderId="32" xfId="0" applyFont="1" applyBorder="1" applyAlignment="1">
      <alignment horizontal="left"/>
    </xf>
    <xf numFmtId="0" fontId="4" fillId="3" borderId="32" xfId="1" applyFont="1" applyFill="1" applyBorder="1" applyAlignment="1">
      <alignment horizontal="left"/>
    </xf>
    <xf numFmtId="0" fontId="3" fillId="3" borderId="56" xfId="1" applyFont="1" applyFill="1" applyBorder="1" applyAlignment="1">
      <alignment wrapText="1"/>
    </xf>
    <xf numFmtId="0" fontId="14" fillId="3" borderId="39" xfId="0" applyFont="1" applyFill="1" applyBorder="1" applyAlignment="1">
      <alignment wrapText="1"/>
    </xf>
    <xf numFmtId="0" fontId="4" fillId="2" borderId="13"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21" xfId="1" applyFont="1" applyFill="1" applyBorder="1" applyAlignment="1">
      <alignment horizontal="center"/>
    </xf>
    <xf numFmtId="0" fontId="4" fillId="2" borderId="22" xfId="1" applyFont="1" applyFill="1" applyBorder="1" applyAlignment="1">
      <alignment horizontal="center"/>
    </xf>
    <xf numFmtId="164" fontId="3" fillId="3" borderId="0" xfId="0" applyNumberFormat="1" applyFont="1" applyFill="1" applyBorder="1" applyAlignment="1"/>
    <xf numFmtId="0" fontId="14" fillId="3" borderId="0" xfId="0" applyFont="1" applyFill="1" applyAlignment="1"/>
    <xf numFmtId="0" fontId="2" fillId="3" borderId="0" xfId="0" applyFont="1" applyFill="1" applyAlignment="1">
      <alignment horizontal="justify" vertical="top" wrapText="1"/>
    </xf>
    <xf numFmtId="0" fontId="14" fillId="0" borderId="0" xfId="0" applyFont="1" applyAlignment="1"/>
    <xf numFmtId="164" fontId="3" fillId="2" borderId="16" xfId="0" applyNumberFormat="1" applyFont="1" applyFill="1" applyBorder="1" applyAlignment="1"/>
    <xf numFmtId="0" fontId="14" fillId="2" borderId="16" xfId="0" applyFont="1" applyFill="1" applyBorder="1" applyAlignment="1"/>
    <xf numFmtId="0" fontId="2" fillId="3" borderId="0" xfId="0" applyFont="1" applyFill="1" applyAlignment="1">
      <alignment horizontal="justify" wrapText="1"/>
    </xf>
    <xf numFmtId="0" fontId="2" fillId="3" borderId="0" xfId="0" applyFont="1" applyFill="1" applyBorder="1" applyAlignment="1">
      <alignment horizontal="justify" wrapText="1"/>
    </xf>
    <xf numFmtId="164" fontId="3" fillId="3" borderId="17" xfId="0" applyNumberFormat="1" applyFont="1" applyFill="1" applyBorder="1" applyAlignment="1"/>
    <xf numFmtId="0" fontId="14" fillId="0" borderId="17" xfId="0" applyFont="1" applyBorder="1" applyAlignment="1"/>
    <xf numFmtId="0" fontId="2" fillId="3" borderId="0" xfId="0" applyFont="1" applyFill="1" applyAlignment="1">
      <alignment horizontal="left" wrapText="1"/>
    </xf>
    <xf numFmtId="0" fontId="14" fillId="3" borderId="0" xfId="0" applyFont="1" applyFill="1" applyAlignment="1">
      <alignment horizontal="justify" vertical="top" wrapText="1"/>
    </xf>
    <xf numFmtId="0" fontId="14" fillId="3" borderId="17" xfId="0" applyFont="1" applyFill="1" applyBorder="1" applyAlignment="1"/>
    <xf numFmtId="0" fontId="3" fillId="2" borderId="16" xfId="0" applyFont="1" applyFill="1" applyBorder="1" applyAlignment="1">
      <alignment horizontal="left" wrapText="1"/>
    </xf>
    <xf numFmtId="0" fontId="14" fillId="0" borderId="16" xfId="0" applyFont="1" applyBorder="1" applyAlignment="1">
      <alignment wrapText="1"/>
    </xf>
    <xf numFmtId="3" fontId="18" fillId="3" borderId="0" xfId="0" applyNumberFormat="1" applyFont="1" applyFill="1" applyAlignment="1"/>
    <xf numFmtId="0" fontId="49" fillId="0" borderId="0" xfId="0" applyFont="1" applyAlignment="1"/>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14" fillId="0" borderId="0" xfId="0" applyFont="1" applyBorder="1" applyAlignment="1"/>
    <xf numFmtId="0" fontId="3" fillId="3" borderId="0" xfId="0" applyFont="1" applyFill="1" applyAlignment="1">
      <alignment horizontal="left" wrapText="1"/>
    </xf>
    <xf numFmtId="0" fontId="2" fillId="3" borderId="0" xfId="0" applyFont="1" applyFill="1" applyAlignment="1">
      <alignment horizontal="justify"/>
    </xf>
    <xf numFmtId="0" fontId="2" fillId="0" borderId="0" xfId="0" applyFont="1" applyAlignment="1">
      <alignment horizontal="justify"/>
    </xf>
    <xf numFmtId="0" fontId="3" fillId="0" borderId="0" xfId="0" applyFont="1" applyAlignment="1">
      <alignment horizontal="left"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164" fontId="17" fillId="0" borderId="0" xfId="0" applyNumberFormat="1" applyFont="1" applyBorder="1" applyAlignment="1"/>
    <xf numFmtId="164" fontId="20" fillId="0" borderId="0" xfId="0" applyNumberFormat="1" applyFont="1" applyBorder="1" applyAlignment="1"/>
    <xf numFmtId="3" fontId="18" fillId="0" borderId="0" xfId="0" applyNumberFormat="1" applyFont="1" applyAlignment="1">
      <alignment horizontal="center"/>
    </xf>
    <xf numFmtId="164" fontId="3" fillId="2" borderId="16" xfId="0" applyNumberFormat="1" applyFont="1" applyFill="1" applyBorder="1" applyAlignment="1">
      <alignment horizontal="right"/>
    </xf>
    <xf numFmtId="0" fontId="2" fillId="0" borderId="0" xfId="0" applyFont="1" applyAlignment="1">
      <alignment horizontal="justify" wrapText="1"/>
    </xf>
    <xf numFmtId="0" fontId="14" fillId="0" borderId="0" xfId="0" applyFont="1" applyAlignment="1">
      <alignment horizontal="justify" wrapText="1"/>
    </xf>
    <xf numFmtId="0" fontId="17" fillId="3" borderId="0" xfId="0" applyFont="1" applyFill="1" applyAlignment="1">
      <alignment horizontal="left" wrapText="1"/>
    </xf>
    <xf numFmtId="164" fontId="11" fillId="3" borderId="0" xfId="0" applyNumberFormat="1" applyFont="1" applyFill="1" applyBorder="1" applyAlignment="1"/>
    <xf numFmtId="0" fontId="14" fillId="0" borderId="0" xfId="0" applyFont="1" applyAlignment="1">
      <alignment wrapText="1"/>
    </xf>
    <xf numFmtId="0" fontId="3" fillId="0" borderId="0" xfId="0" applyFont="1" applyAlignment="1">
      <alignment horizontal="justify"/>
    </xf>
    <xf numFmtId="0" fontId="14" fillId="0" borderId="0" xfId="0" applyFont="1" applyAlignment="1">
      <alignment horizontal="justify"/>
    </xf>
    <xf numFmtId="164" fontId="17" fillId="3" borderId="0" xfId="0" applyNumberFormat="1" applyFont="1" applyFill="1" applyBorder="1" applyAlignment="1"/>
    <xf numFmtId="164" fontId="20" fillId="3" borderId="0" xfId="0" applyNumberFormat="1" applyFont="1" applyFill="1" applyBorder="1" applyAlignment="1"/>
    <xf numFmtId="0" fontId="2" fillId="3" borderId="0" xfId="0" applyFont="1" applyFill="1" applyAlignment="1">
      <alignment horizontal="left" vertical="top" wrapText="1"/>
    </xf>
    <xf numFmtId="0" fontId="3" fillId="0" borderId="17" xfId="0" applyFont="1" applyBorder="1" applyAlignment="1">
      <alignment horizontal="justify"/>
    </xf>
    <xf numFmtId="0" fontId="14" fillId="0" borderId="17" xfId="0" applyFont="1" applyBorder="1" applyAlignment="1">
      <alignment horizontal="justify"/>
    </xf>
    <xf numFmtId="0" fontId="2" fillId="0" borderId="0" xfId="0" applyFont="1" applyAlignment="1">
      <alignment horizontal="left" wrapText="1"/>
    </xf>
    <xf numFmtId="0" fontId="2" fillId="0" borderId="0" xfId="0" applyFont="1" applyAlignment="1">
      <alignment horizontal="left" vertical="top" wrapText="1"/>
    </xf>
    <xf numFmtId="0" fontId="2" fillId="3" borderId="0" xfId="0" applyFont="1" applyFill="1" applyAlignment="1">
      <alignment horizontal="left" vertical="top"/>
    </xf>
    <xf numFmtId="0" fontId="2" fillId="0" borderId="0" xfId="0" applyFont="1" applyAlignment="1">
      <alignment wrapText="1"/>
    </xf>
    <xf numFmtId="0" fontId="2" fillId="0" borderId="0" xfId="0" applyFont="1" applyAlignment="1">
      <alignment horizontal="justify" vertical="top" wrapText="1"/>
    </xf>
    <xf numFmtId="0" fontId="0" fillId="0" borderId="0" xfId="0" applyAlignment="1">
      <alignment horizontal="justify" vertical="top" wrapText="1"/>
    </xf>
    <xf numFmtId="0" fontId="14" fillId="3" borderId="0" xfId="0" applyFont="1" applyFill="1" applyAlignment="1">
      <alignment horizontal="left" vertical="top" wrapText="1"/>
    </xf>
    <xf numFmtId="0" fontId="3" fillId="0" borderId="0" xfId="0" applyFont="1" applyAlignment="1">
      <alignment horizontal="left" vertical="justify" wrapText="1"/>
    </xf>
    <xf numFmtId="0" fontId="2" fillId="0" borderId="0" xfId="0" applyFont="1" applyAlignment="1">
      <alignment horizontal="justify" vertical="justify" wrapText="1"/>
    </xf>
    <xf numFmtId="164" fontId="17" fillId="3" borderId="0" xfId="0" applyNumberFormat="1" applyFont="1" applyFill="1" applyBorder="1" applyAlignment="1">
      <alignment vertical="top"/>
    </xf>
    <xf numFmtId="164" fontId="20" fillId="3" borderId="0" xfId="0" applyNumberFormat="1" applyFont="1" applyFill="1" applyBorder="1" applyAlignment="1">
      <alignment vertical="top"/>
    </xf>
    <xf numFmtId="0" fontId="2" fillId="0" borderId="0" xfId="0" applyFont="1" applyAlignment="1">
      <alignment horizontal="left" vertical="center" wrapText="1"/>
    </xf>
    <xf numFmtId="0" fontId="14" fillId="0" borderId="0" xfId="0" applyFont="1" applyAlignment="1">
      <alignment vertical="top" wrapText="1"/>
    </xf>
    <xf numFmtId="164" fontId="2" fillId="0" borderId="0" xfId="0" applyNumberFormat="1" applyFont="1" applyAlignment="1">
      <alignment horizontal="right" vertical="center"/>
    </xf>
    <xf numFmtId="0" fontId="0" fillId="0" borderId="0" xfId="0" applyAlignment="1">
      <alignment horizontal="justify" vertical="top"/>
    </xf>
    <xf numFmtId="0" fontId="2" fillId="3" borderId="0" xfId="0" applyFont="1" applyFill="1" applyAlignment="1" applyProtection="1">
      <alignment horizontal="justify" vertical="top" wrapText="1"/>
      <protection locked="0"/>
    </xf>
    <xf numFmtId="0" fontId="2" fillId="3" borderId="0" xfId="0" applyFont="1" applyFill="1" applyBorder="1" applyAlignment="1">
      <alignment horizontal="justify" vertical="top" wrapText="1"/>
    </xf>
    <xf numFmtId="164" fontId="17" fillId="3" borderId="0" xfId="0" applyNumberFormat="1" applyFont="1" applyFill="1" applyAlignment="1">
      <alignment horizontal="right" vertical="top" wrapText="1"/>
    </xf>
    <xf numFmtId="164" fontId="41" fillId="0" borderId="0" xfId="0" applyNumberFormat="1" applyFont="1" applyAlignment="1">
      <alignment horizontal="right"/>
    </xf>
    <xf numFmtId="0" fontId="2" fillId="3" borderId="0" xfId="0" applyFont="1" applyFill="1" applyBorder="1" applyAlignment="1">
      <alignment horizontal="justify" vertical="top"/>
    </xf>
    <xf numFmtId="0" fontId="2" fillId="0" borderId="0" xfId="0" applyFont="1" applyAlignment="1">
      <alignment horizontal="justify" vertical="top"/>
    </xf>
    <xf numFmtId="0" fontId="2" fillId="0" borderId="0" xfId="0" applyFont="1" applyBorder="1" applyAlignment="1">
      <alignment horizontal="justify" vertical="top" wrapText="1"/>
    </xf>
    <xf numFmtId="164" fontId="41" fillId="0" borderId="0" xfId="0" applyNumberFormat="1" applyFont="1" applyAlignment="1">
      <alignment horizontal="right" vertical="top" wrapText="1"/>
    </xf>
    <xf numFmtId="0" fontId="14" fillId="0" borderId="0" xfId="0" applyFont="1" applyAlignment="1">
      <alignment horizontal="justify" vertical="top" wrapText="1"/>
    </xf>
    <xf numFmtId="164" fontId="3" fillId="0" borderId="0" xfId="0" applyNumberFormat="1" applyFont="1" applyBorder="1" applyAlignment="1">
      <alignment horizontal="right"/>
    </xf>
    <xf numFmtId="0" fontId="3" fillId="0" borderId="0" xfId="0" applyFont="1" applyAlignment="1">
      <alignment horizontal="left"/>
    </xf>
    <xf numFmtId="164" fontId="3" fillId="3" borderId="0" xfId="0" applyNumberFormat="1" applyFont="1" applyFill="1" applyBorder="1" applyAlignment="1">
      <alignment horizontal="right"/>
    </xf>
    <xf numFmtId="164" fontId="3" fillId="3" borderId="17" xfId="0" applyNumberFormat="1" applyFont="1" applyFill="1" applyBorder="1" applyAlignment="1">
      <alignment horizontal="right"/>
    </xf>
    <xf numFmtId="164" fontId="17" fillId="0" borderId="0" xfId="0" applyNumberFormat="1" applyFont="1" applyFill="1" applyBorder="1" applyAlignment="1">
      <alignment horizontal="right"/>
    </xf>
    <xf numFmtId="164" fontId="27" fillId="3" borderId="0" xfId="0" applyNumberFormat="1" applyFont="1" applyFill="1" applyBorder="1" applyAlignment="1">
      <alignment horizontal="right" vertical="top"/>
    </xf>
    <xf numFmtId="164" fontId="3" fillId="0" borderId="0" xfId="0" applyNumberFormat="1" applyFont="1" applyFill="1" applyBorder="1" applyAlignment="1"/>
    <xf numFmtId="164" fontId="11" fillId="0" borderId="0" xfId="0" applyNumberFormat="1" applyFont="1" applyFill="1" applyBorder="1" applyAlignment="1"/>
    <xf numFmtId="164" fontId="17" fillId="0" borderId="0" xfId="0" applyNumberFormat="1" applyFont="1" applyFill="1" applyBorder="1" applyAlignment="1">
      <alignment horizontal="right" vertical="top"/>
    </xf>
    <xf numFmtId="164" fontId="20" fillId="0" borderId="0" xfId="0" applyNumberFormat="1" applyFont="1" applyFill="1" applyBorder="1" applyAlignment="1">
      <alignment horizontal="right"/>
    </xf>
    <xf numFmtId="0" fontId="13" fillId="0" borderId="0" xfId="0" applyFont="1" applyAlignment="1">
      <alignment horizontal="left" wrapText="1"/>
    </xf>
    <xf numFmtId="164" fontId="13" fillId="0" borderId="0" xfId="0" applyNumberFormat="1" applyFont="1" applyBorder="1" applyAlignment="1"/>
    <xf numFmtId="164" fontId="16" fillId="0" borderId="0" xfId="0" applyNumberFormat="1" applyFont="1" applyBorder="1" applyAlignment="1"/>
    <xf numFmtId="0" fontId="13" fillId="3" borderId="0" xfId="0" applyFont="1" applyFill="1" applyBorder="1" applyAlignment="1">
      <alignment horizontal="left" wrapText="1"/>
    </xf>
    <xf numFmtId="0" fontId="13" fillId="3" borderId="0" xfId="0" applyFont="1" applyFill="1" applyBorder="1" applyAlignment="1">
      <alignment horizontal="left"/>
    </xf>
    <xf numFmtId="164" fontId="13" fillId="3" borderId="0" xfId="0" applyNumberFormat="1" applyFont="1" applyFill="1" applyBorder="1" applyAlignment="1"/>
    <xf numFmtId="164" fontId="16" fillId="3" borderId="0" xfId="0" applyNumberFormat="1" applyFont="1" applyFill="1" applyBorder="1" applyAlignment="1"/>
    <xf numFmtId="0" fontId="2" fillId="0" borderId="0" xfId="0" applyFont="1" applyFill="1" applyBorder="1" applyAlignment="1">
      <alignment horizontal="justify" vertical="top" wrapText="1"/>
    </xf>
    <xf numFmtId="0" fontId="13" fillId="0" borderId="0" xfId="0" applyFont="1" applyFill="1" applyBorder="1" applyAlignment="1">
      <alignment horizontal="left"/>
    </xf>
    <xf numFmtId="0" fontId="13" fillId="3" borderId="0" xfId="0" applyFont="1" applyFill="1" applyBorder="1" applyAlignment="1">
      <alignment wrapText="1"/>
    </xf>
    <xf numFmtId="0" fontId="32" fillId="0" borderId="0" xfId="0" applyFont="1" applyAlignment="1">
      <alignment wrapText="1"/>
    </xf>
    <xf numFmtId="164" fontId="13" fillId="0" borderId="0" xfId="0" applyNumberFormat="1" applyFont="1" applyBorder="1" applyAlignment="1">
      <alignment wrapText="1"/>
    </xf>
    <xf numFmtId="164" fontId="16" fillId="0" borderId="0" xfId="0" applyNumberFormat="1" applyFont="1" applyBorder="1" applyAlignment="1">
      <alignment wrapText="1"/>
    </xf>
    <xf numFmtId="0" fontId="13" fillId="0" borderId="0" xfId="0" applyFont="1" applyAlignment="1">
      <alignment horizontal="left"/>
    </xf>
    <xf numFmtId="0" fontId="18"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1" fillId="0" borderId="0" xfId="0" applyFont="1" applyAlignment="1">
      <alignment vertical="top" wrapText="1"/>
    </xf>
    <xf numFmtId="0" fontId="13" fillId="3" borderId="0" xfId="0" applyFont="1" applyFill="1" applyAlignment="1">
      <alignment horizontal="left" wrapText="1"/>
    </xf>
    <xf numFmtId="0" fontId="17" fillId="0" borderId="0" xfId="0" applyFont="1" applyAlignment="1">
      <alignment horizontal="justify" wrapText="1"/>
    </xf>
    <xf numFmtId="0" fontId="2" fillId="0" borderId="0" xfId="0" applyFont="1" applyFill="1" applyBorder="1" applyAlignment="1">
      <alignment horizontal="left" wrapText="1"/>
    </xf>
    <xf numFmtId="0" fontId="2" fillId="0" borderId="0" xfId="0" applyFont="1" applyFill="1" applyBorder="1" applyAlignment="1">
      <alignment horizontal="left"/>
    </xf>
    <xf numFmtId="0" fontId="0" fillId="0" borderId="0" xfId="0" applyFont="1" applyAlignment="1"/>
    <xf numFmtId="0" fontId="17" fillId="0" borderId="0" xfId="0" applyFont="1" applyAlignment="1">
      <alignment horizontal="left" wrapText="1"/>
    </xf>
    <xf numFmtId="0" fontId="20" fillId="0" borderId="0" xfId="0" applyFont="1" applyAlignment="1">
      <alignment wrapText="1"/>
    </xf>
    <xf numFmtId="0" fontId="17" fillId="0" borderId="0" xfId="0" applyFont="1" applyAlignment="1">
      <alignment horizontal="left" vertical="top" wrapText="1"/>
    </xf>
    <xf numFmtId="0" fontId="2" fillId="0" borderId="0" xfId="0" applyFont="1" applyFill="1" applyBorder="1" applyAlignment="1">
      <alignment horizontal="left" vertical="top" wrapText="1"/>
    </xf>
    <xf numFmtId="0" fontId="17" fillId="0" borderId="0" xfId="0" applyFont="1" applyAlignment="1">
      <alignment horizontal="justify" vertical="top" wrapText="1"/>
    </xf>
    <xf numFmtId="0" fontId="2" fillId="0" borderId="0" xfId="0" applyFont="1" applyBorder="1" applyAlignment="1">
      <alignment horizontal="justify" wrapText="1"/>
    </xf>
    <xf numFmtId="164" fontId="3" fillId="0" borderId="17" xfId="0" applyNumberFormat="1" applyFont="1" applyBorder="1" applyAlignment="1"/>
    <xf numFmtId="164" fontId="11" fillId="0" borderId="17" xfId="0" applyNumberFormat="1" applyFont="1" applyBorder="1" applyAlignment="1"/>
    <xf numFmtId="0" fontId="2" fillId="3" borderId="0" xfId="0" applyFont="1" applyFill="1" applyBorder="1" applyAlignment="1">
      <alignment wrapText="1"/>
    </xf>
    <xf numFmtId="0" fontId="0" fillId="0" borderId="0" xfId="0" applyFont="1" applyAlignment="1">
      <alignment horizontal="justify" wrapText="1"/>
    </xf>
    <xf numFmtId="0" fontId="17"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top" wrapText="1"/>
    </xf>
    <xf numFmtId="0" fontId="17" fillId="3" borderId="0" xfId="0" applyFont="1" applyFill="1" applyAlignment="1">
      <alignment horizontal="left"/>
    </xf>
    <xf numFmtId="0" fontId="20" fillId="3" borderId="0" xfId="0" applyFont="1" applyFill="1" applyAlignment="1">
      <alignment horizontal="left"/>
    </xf>
    <xf numFmtId="0" fontId="2" fillId="0" borderId="0" xfId="0" applyFont="1" applyFill="1" applyAlignment="1">
      <alignment horizontal="justify" vertical="top" wrapText="1"/>
    </xf>
    <xf numFmtId="0" fontId="14" fillId="0" borderId="0" xfId="0" applyFont="1" applyFill="1" applyAlignment="1">
      <alignment horizontal="justify" vertical="top" wrapText="1"/>
    </xf>
    <xf numFmtId="0" fontId="17" fillId="3" borderId="0" xfId="0" applyFont="1" applyFill="1" applyBorder="1" applyAlignment="1">
      <alignment horizontal="left" wrapText="1"/>
    </xf>
    <xf numFmtId="0" fontId="2" fillId="3" borderId="0" xfId="0" applyFont="1" applyFill="1" applyAlignment="1">
      <alignment horizontal="justify" vertical="top"/>
    </xf>
    <xf numFmtId="0" fontId="17" fillId="3" borderId="0" xfId="0" applyFont="1" applyFill="1" applyAlignment="1">
      <alignment horizontal="left" vertical="top" wrapText="1"/>
    </xf>
    <xf numFmtId="164" fontId="2" fillId="0" borderId="0" xfId="0" applyNumberFormat="1" applyFont="1" applyBorder="1" applyAlignment="1">
      <alignment vertical="center"/>
    </xf>
    <xf numFmtId="164" fontId="14" fillId="0" borderId="0" xfId="0" applyNumberFormat="1" applyFont="1" applyBorder="1" applyAlignment="1">
      <alignment vertical="center"/>
    </xf>
    <xf numFmtId="3" fontId="22" fillId="0" borderId="0" xfId="0" applyNumberFormat="1" applyFont="1" applyBorder="1" applyAlignment="1">
      <alignment horizontal="justify" vertical="top"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13" fillId="0" borderId="17" xfId="0" applyFont="1" applyBorder="1" applyAlignment="1">
      <alignment horizontal="left"/>
    </xf>
    <xf numFmtId="164" fontId="11" fillId="3" borderId="0" xfId="0" applyNumberFormat="1" applyFont="1" applyFill="1" applyBorder="1" applyAlignment="1">
      <alignment horizontal="right"/>
    </xf>
    <xf numFmtId="0" fontId="14" fillId="2" borderId="16" xfId="0" applyFont="1" applyFill="1" applyBorder="1" applyAlignment="1">
      <alignment wrapText="1"/>
    </xf>
    <xf numFmtId="0" fontId="3" fillId="3" borderId="17" xfId="0" applyFont="1" applyFill="1" applyBorder="1" applyAlignment="1">
      <alignment horizontal="left" wrapText="1"/>
    </xf>
    <xf numFmtId="0" fontId="13" fillId="3" borderId="0" xfId="0" applyFont="1" applyFill="1" applyAlignment="1">
      <alignment horizontal="left" vertical="justify" wrapText="1"/>
    </xf>
    <xf numFmtId="0" fontId="2" fillId="3" borderId="0" xfId="0" applyFont="1" applyFill="1" applyBorder="1" applyAlignment="1">
      <alignment horizontal="justify"/>
    </xf>
    <xf numFmtId="0" fontId="0" fillId="0" borderId="0" xfId="0" applyAlignment="1">
      <alignment horizontal="center" vertical="center"/>
    </xf>
    <xf numFmtId="0" fontId="14" fillId="3" borderId="0" xfId="0" applyFont="1" applyFill="1" applyAlignment="1">
      <alignment vertical="top" wrapText="1"/>
    </xf>
    <xf numFmtId="0" fontId="3" fillId="0" borderId="0" xfId="0" applyFont="1" applyAlignment="1">
      <alignment horizontal="left" vertical="top" wrapText="1"/>
    </xf>
  </cellXfs>
  <cellStyles count="2">
    <cellStyle name="Normální" xfId="0" builtinId="0"/>
    <cellStyle name="Normální 2" xfId="1"/>
  </cellStyles>
  <dxfs count="0"/>
  <tableStyles count="0" defaultTableStyle="TableStyleMedium2" defaultPivotStyle="PivotStyleLight16"/>
  <colors>
    <mruColors>
      <color rgb="FFCCFFFF"/>
      <color rgb="FFD81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BreakPreview" zoomScaleNormal="100" zoomScaleSheetLayoutView="100" workbookViewId="0">
      <selection activeCell="K36" sqref="K36"/>
    </sheetView>
  </sheetViews>
  <sheetFormatPr defaultRowHeight="15.75" x14ac:dyDescent="0.25"/>
  <cols>
    <col min="1" max="1" width="11.5703125" customWidth="1"/>
    <col min="2" max="5" width="9.140625" style="380"/>
    <col min="6" max="6" width="13.5703125" style="380" customWidth="1"/>
    <col min="7" max="7" width="9.7109375" style="380" customWidth="1"/>
    <col min="8" max="8" width="17.28515625" customWidth="1"/>
    <col min="9" max="9" width="11.42578125" style="381" customWidth="1"/>
    <col min="10" max="10" width="10.85546875" style="382" bestFit="1" customWidth="1"/>
    <col min="11" max="11" width="26" customWidth="1"/>
  </cols>
  <sheetData>
    <row r="1" spans="1:11" ht="23.25" x14ac:dyDescent="0.35">
      <c r="A1" s="379" t="s">
        <v>322</v>
      </c>
    </row>
    <row r="2" spans="1:11" ht="10.5" customHeight="1" x14ac:dyDescent="0.35">
      <c r="A2" s="383"/>
    </row>
    <row r="3" spans="1:11" ht="45" x14ac:dyDescent="0.25">
      <c r="A3" s="384" t="s">
        <v>323</v>
      </c>
      <c r="B3" s="683" t="s">
        <v>324</v>
      </c>
      <c r="C3" s="684"/>
      <c r="D3" s="684"/>
      <c r="E3" s="684"/>
      <c r="F3" s="684"/>
      <c r="G3" s="684"/>
      <c r="H3" s="685"/>
      <c r="I3" s="385" t="s">
        <v>325</v>
      </c>
      <c r="J3" s="386" t="s">
        <v>326</v>
      </c>
      <c r="K3" s="386" t="s">
        <v>327</v>
      </c>
    </row>
    <row r="4" spans="1:11" s="38" customFormat="1" x14ac:dyDescent="0.25">
      <c r="A4" s="387" t="s">
        <v>354</v>
      </c>
      <c r="B4" s="629"/>
      <c r="C4" s="630"/>
      <c r="D4" s="630"/>
      <c r="E4" s="630"/>
      <c r="F4" s="631"/>
      <c r="G4" s="632">
        <v>37190</v>
      </c>
      <c r="H4" s="633"/>
      <c r="I4" s="262">
        <v>28260</v>
      </c>
      <c r="J4" s="394">
        <f>G4-I4</f>
        <v>8930</v>
      </c>
      <c r="K4" s="395" t="s">
        <v>353</v>
      </c>
    </row>
    <row r="5" spans="1:11" s="165" customFormat="1" ht="15.75" customHeight="1" x14ac:dyDescent="0.25">
      <c r="A5" s="387"/>
      <c r="B5" s="634" t="s">
        <v>355</v>
      </c>
      <c r="C5" s="635"/>
      <c r="D5" s="635"/>
      <c r="E5" s="635"/>
      <c r="F5" s="635"/>
      <c r="G5" s="635"/>
      <c r="H5" s="635"/>
      <c r="I5" s="635"/>
      <c r="J5" s="636"/>
      <c r="K5" s="626" t="s">
        <v>358</v>
      </c>
    </row>
    <row r="6" spans="1:11" s="165" customFormat="1" ht="40.5" customHeight="1" x14ac:dyDescent="0.25">
      <c r="A6" s="387"/>
      <c r="B6" s="637"/>
      <c r="C6" s="638"/>
      <c r="D6" s="638"/>
      <c r="E6" s="638"/>
      <c r="F6" s="638"/>
      <c r="G6" s="638"/>
      <c r="H6" s="638"/>
      <c r="I6" s="638"/>
      <c r="J6" s="639"/>
      <c r="K6" s="628"/>
    </row>
    <row r="7" spans="1:11" s="389" customFormat="1" x14ac:dyDescent="0.25">
      <c r="B7" s="390"/>
      <c r="C7" s="390"/>
      <c r="D7" s="390"/>
      <c r="E7" s="390"/>
      <c r="F7" s="390"/>
      <c r="G7" s="390"/>
      <c r="I7" s="391"/>
      <c r="J7" s="392"/>
    </row>
    <row r="8" spans="1:11" s="38" customFormat="1" x14ac:dyDescent="0.25">
      <c r="A8" s="387" t="s">
        <v>328</v>
      </c>
      <c r="B8" s="629" t="s">
        <v>329</v>
      </c>
      <c r="C8" s="630"/>
      <c r="D8" s="630"/>
      <c r="E8" s="630"/>
      <c r="F8" s="631"/>
      <c r="G8" s="632">
        <v>70000</v>
      </c>
      <c r="H8" s="633"/>
      <c r="I8" s="262">
        <v>0</v>
      </c>
      <c r="J8" s="388">
        <f>G8-I8</f>
        <v>70000</v>
      </c>
      <c r="K8" s="261" t="s">
        <v>330</v>
      </c>
    </row>
    <row r="9" spans="1:11" s="165" customFormat="1" ht="15.75" customHeight="1" x14ac:dyDescent="0.25">
      <c r="A9" s="387"/>
      <c r="B9" s="634" t="s">
        <v>356</v>
      </c>
      <c r="C9" s="635"/>
      <c r="D9" s="635"/>
      <c r="E9" s="635"/>
      <c r="F9" s="635"/>
      <c r="G9" s="635"/>
      <c r="H9" s="635"/>
      <c r="I9" s="635"/>
      <c r="J9" s="636"/>
      <c r="K9" s="626"/>
    </row>
    <row r="10" spans="1:11" s="165" customFormat="1" ht="28.15" customHeight="1" x14ac:dyDescent="0.25">
      <c r="A10" s="387"/>
      <c r="B10" s="637"/>
      <c r="C10" s="638"/>
      <c r="D10" s="638"/>
      <c r="E10" s="638"/>
      <c r="F10" s="638"/>
      <c r="G10" s="638"/>
      <c r="H10" s="638"/>
      <c r="I10" s="638"/>
      <c r="J10" s="639"/>
      <c r="K10" s="628"/>
    </row>
    <row r="11" spans="1:11" s="389" customFormat="1" x14ac:dyDescent="0.25">
      <c r="B11" s="390"/>
      <c r="C11" s="390"/>
      <c r="D11" s="390"/>
      <c r="E11" s="390"/>
      <c r="F11" s="390"/>
      <c r="G11" s="390"/>
      <c r="I11" s="391"/>
      <c r="J11" s="392"/>
    </row>
    <row r="12" spans="1:11" s="165" customFormat="1" ht="14.25" customHeight="1" x14ac:dyDescent="0.25">
      <c r="A12" s="387" t="s">
        <v>331</v>
      </c>
      <c r="B12" s="686" t="s">
        <v>243</v>
      </c>
      <c r="C12" s="687"/>
      <c r="D12" s="687"/>
      <c r="E12" s="687"/>
      <c r="F12" s="687"/>
      <c r="G12" s="688">
        <v>10000</v>
      </c>
      <c r="H12" s="689"/>
      <c r="I12" s="393">
        <v>5000</v>
      </c>
      <c r="J12" s="394">
        <f>G12-I12</f>
        <v>5000</v>
      </c>
      <c r="K12" s="395" t="s">
        <v>353</v>
      </c>
    </row>
    <row r="13" spans="1:11" s="165" customFormat="1" ht="15.75" customHeight="1" x14ac:dyDescent="0.25">
      <c r="A13" s="387"/>
      <c r="B13" s="690" t="s">
        <v>244</v>
      </c>
      <c r="C13" s="691"/>
      <c r="D13" s="691"/>
      <c r="E13" s="691"/>
      <c r="F13" s="691"/>
      <c r="G13" s="691"/>
      <c r="H13" s="691"/>
      <c r="I13" s="691"/>
      <c r="J13" s="692"/>
      <c r="K13" s="626"/>
    </row>
    <row r="14" spans="1:11" s="165" customFormat="1" ht="15.75" customHeight="1" x14ac:dyDescent="0.25">
      <c r="A14" s="387"/>
      <c r="B14" s="693"/>
      <c r="C14" s="694"/>
      <c r="D14" s="694"/>
      <c r="E14" s="694"/>
      <c r="F14" s="694"/>
      <c r="G14" s="694"/>
      <c r="H14" s="694"/>
      <c r="I14" s="694"/>
      <c r="J14" s="695"/>
      <c r="K14" s="627"/>
    </row>
    <row r="15" spans="1:11" s="165" customFormat="1" ht="9.75" customHeight="1" x14ac:dyDescent="0.25">
      <c r="A15" s="387"/>
      <c r="B15" s="696"/>
      <c r="C15" s="697"/>
      <c r="D15" s="697"/>
      <c r="E15" s="697"/>
      <c r="F15" s="697"/>
      <c r="G15" s="697"/>
      <c r="H15" s="697"/>
      <c r="I15" s="697"/>
      <c r="J15" s="698"/>
      <c r="K15" s="628"/>
    </row>
    <row r="16" spans="1:11" s="165" customFormat="1" ht="14.25" customHeight="1" x14ac:dyDescent="0.25">
      <c r="A16" s="387"/>
      <c r="B16" s="686" t="s">
        <v>262</v>
      </c>
      <c r="C16" s="687"/>
      <c r="D16" s="687"/>
      <c r="E16" s="687"/>
      <c r="F16" s="687"/>
      <c r="G16" s="688">
        <v>15000</v>
      </c>
      <c r="H16" s="689"/>
      <c r="I16" s="393">
        <v>3000</v>
      </c>
      <c r="J16" s="394">
        <f>G16-I16</f>
        <v>12000</v>
      </c>
      <c r="K16" s="395" t="s">
        <v>353</v>
      </c>
    </row>
    <row r="17" spans="1:11" s="165" customFormat="1" ht="7.5" customHeight="1" x14ac:dyDescent="0.25">
      <c r="A17" s="387"/>
      <c r="B17" s="690" t="s">
        <v>297</v>
      </c>
      <c r="C17" s="691"/>
      <c r="D17" s="691"/>
      <c r="E17" s="691"/>
      <c r="F17" s="691"/>
      <c r="G17" s="691"/>
      <c r="H17" s="691"/>
      <c r="I17" s="691"/>
      <c r="J17" s="692"/>
      <c r="K17" s="626"/>
    </row>
    <row r="18" spans="1:11" s="165" customFormat="1" ht="15.75" customHeight="1" x14ac:dyDescent="0.25">
      <c r="A18" s="387"/>
      <c r="B18" s="693"/>
      <c r="C18" s="694"/>
      <c r="D18" s="694"/>
      <c r="E18" s="694"/>
      <c r="F18" s="694"/>
      <c r="G18" s="694"/>
      <c r="H18" s="694"/>
      <c r="I18" s="694"/>
      <c r="J18" s="695"/>
      <c r="K18" s="627"/>
    </row>
    <row r="19" spans="1:11" s="165" customFormat="1" ht="9.75" customHeight="1" x14ac:dyDescent="0.25">
      <c r="A19" s="387"/>
      <c r="B19" s="696"/>
      <c r="C19" s="697"/>
      <c r="D19" s="697"/>
      <c r="E19" s="697"/>
      <c r="F19" s="697"/>
      <c r="G19" s="697"/>
      <c r="H19" s="697"/>
      <c r="I19" s="697"/>
      <c r="J19" s="698"/>
      <c r="K19" s="628"/>
    </row>
    <row r="20" spans="1:11" s="165" customFormat="1" ht="9.75" customHeight="1" x14ac:dyDescent="0.25">
      <c r="B20" s="410"/>
      <c r="C20" s="410"/>
      <c r="D20" s="410"/>
      <c r="E20" s="410"/>
      <c r="F20" s="410"/>
      <c r="G20" s="410"/>
      <c r="H20" s="410"/>
      <c r="I20" s="410"/>
      <c r="J20" s="410"/>
      <c r="K20" s="411"/>
    </row>
    <row r="21" spans="1:11" s="165" customFormat="1" ht="9.75" customHeight="1" x14ac:dyDescent="0.25">
      <c r="B21" s="410"/>
      <c r="C21" s="410"/>
      <c r="D21" s="410"/>
      <c r="E21" s="410"/>
      <c r="F21" s="410"/>
      <c r="G21" s="410"/>
      <c r="H21" s="410"/>
      <c r="I21" s="410"/>
      <c r="J21" s="410"/>
      <c r="K21" s="411"/>
    </row>
    <row r="22" spans="1:11" s="165" customFormat="1" ht="9.75" customHeight="1" x14ac:dyDescent="0.25">
      <c r="B22" s="410"/>
      <c r="C22" s="410"/>
      <c r="D22" s="410"/>
      <c r="E22" s="410"/>
      <c r="F22" s="410"/>
      <c r="G22" s="410"/>
      <c r="H22" s="410"/>
      <c r="I22" s="410"/>
      <c r="J22" s="410"/>
      <c r="K22" s="411"/>
    </row>
    <row r="23" spans="1:11" s="165" customFormat="1" ht="9.75" customHeight="1" x14ac:dyDescent="0.25">
      <c r="B23" s="410"/>
      <c r="C23" s="410"/>
      <c r="D23" s="410"/>
      <c r="E23" s="410"/>
      <c r="F23" s="410"/>
      <c r="G23" s="410"/>
      <c r="H23" s="410"/>
      <c r="I23" s="410"/>
      <c r="J23" s="410"/>
      <c r="K23" s="411"/>
    </row>
    <row r="24" spans="1:11" s="389" customFormat="1" ht="6.75" customHeight="1" x14ac:dyDescent="0.25">
      <c r="B24" s="390"/>
      <c r="C24" s="390"/>
      <c r="D24" s="390"/>
      <c r="E24" s="390"/>
      <c r="F24" s="390"/>
      <c r="G24" s="390"/>
      <c r="I24" s="391"/>
      <c r="J24" s="392"/>
    </row>
    <row r="25" spans="1:11" x14ac:dyDescent="0.25">
      <c r="A25" s="387" t="s">
        <v>333</v>
      </c>
      <c r="B25" s="396" t="s">
        <v>14</v>
      </c>
      <c r="C25" s="397"/>
      <c r="D25" s="397"/>
      <c r="E25" s="397"/>
      <c r="F25" s="397"/>
      <c r="G25" s="677">
        <v>2000</v>
      </c>
      <c r="H25" s="678"/>
      <c r="I25" s="398">
        <v>0</v>
      </c>
      <c r="J25" s="388">
        <f>G25-I25</f>
        <v>2000</v>
      </c>
      <c r="K25" s="399" t="s">
        <v>334</v>
      </c>
    </row>
    <row r="26" spans="1:11" ht="15.75" customHeight="1" x14ac:dyDescent="0.25">
      <c r="A26" s="399"/>
      <c r="B26" s="699" t="s">
        <v>313</v>
      </c>
      <c r="C26" s="700"/>
      <c r="D26" s="700"/>
      <c r="E26" s="700"/>
      <c r="F26" s="700"/>
      <c r="G26" s="700"/>
      <c r="H26" s="700"/>
      <c r="I26" s="700"/>
      <c r="J26" s="701"/>
      <c r="K26" s="680"/>
    </row>
    <row r="27" spans="1:11" ht="53.25" customHeight="1" x14ac:dyDescent="0.25">
      <c r="A27" s="399"/>
      <c r="B27" s="702"/>
      <c r="C27" s="703"/>
      <c r="D27" s="703"/>
      <c r="E27" s="703"/>
      <c r="F27" s="703"/>
      <c r="G27" s="703"/>
      <c r="H27" s="703"/>
      <c r="I27" s="703"/>
      <c r="J27" s="704"/>
      <c r="K27" s="681"/>
    </row>
    <row r="28" spans="1:11" ht="21" customHeight="1" x14ac:dyDescent="0.25">
      <c r="A28" s="399"/>
      <c r="B28" s="702"/>
      <c r="C28" s="703"/>
      <c r="D28" s="703"/>
      <c r="E28" s="703"/>
      <c r="F28" s="703"/>
      <c r="G28" s="703"/>
      <c r="H28" s="703"/>
      <c r="I28" s="703"/>
      <c r="J28" s="704"/>
      <c r="K28" s="681"/>
    </row>
    <row r="29" spans="1:11" ht="15.75" customHeight="1" x14ac:dyDescent="0.25">
      <c r="A29" s="399"/>
      <c r="B29" s="702"/>
      <c r="C29" s="703"/>
      <c r="D29" s="703"/>
      <c r="E29" s="703"/>
      <c r="F29" s="703"/>
      <c r="G29" s="703"/>
      <c r="H29" s="703"/>
      <c r="I29" s="703"/>
      <c r="J29" s="704"/>
      <c r="K29" s="681"/>
    </row>
    <row r="30" spans="1:11" ht="15.75" customHeight="1" x14ac:dyDescent="0.25">
      <c r="A30" s="399"/>
      <c r="B30" s="702"/>
      <c r="C30" s="703"/>
      <c r="D30" s="703"/>
      <c r="E30" s="703"/>
      <c r="F30" s="703"/>
      <c r="G30" s="703"/>
      <c r="H30" s="703"/>
      <c r="I30" s="703"/>
      <c r="J30" s="704"/>
      <c r="K30" s="681"/>
    </row>
    <row r="31" spans="1:11" ht="18.75" customHeight="1" x14ac:dyDescent="0.25">
      <c r="A31" s="399"/>
      <c r="B31" s="702"/>
      <c r="C31" s="703"/>
      <c r="D31" s="703"/>
      <c r="E31" s="703"/>
      <c r="F31" s="703"/>
      <c r="G31" s="703"/>
      <c r="H31" s="703"/>
      <c r="I31" s="703"/>
      <c r="J31" s="704"/>
      <c r="K31" s="681"/>
    </row>
    <row r="32" spans="1:11" ht="12.75" customHeight="1" x14ac:dyDescent="0.25">
      <c r="A32" s="399"/>
      <c r="B32" s="702"/>
      <c r="C32" s="703"/>
      <c r="D32" s="703"/>
      <c r="E32" s="703"/>
      <c r="F32" s="703"/>
      <c r="G32" s="703"/>
      <c r="H32" s="703"/>
      <c r="I32" s="703"/>
      <c r="J32" s="704"/>
      <c r="K32" s="681"/>
    </row>
    <row r="33" spans="1:11" ht="15.75" customHeight="1" x14ac:dyDescent="0.25">
      <c r="A33" s="399"/>
      <c r="B33" s="702"/>
      <c r="C33" s="703"/>
      <c r="D33" s="703"/>
      <c r="E33" s="703"/>
      <c r="F33" s="703"/>
      <c r="G33" s="703"/>
      <c r="H33" s="703"/>
      <c r="I33" s="703"/>
      <c r="J33" s="704"/>
      <c r="K33" s="681"/>
    </row>
    <row r="34" spans="1:11" ht="13.5" customHeight="1" x14ac:dyDescent="0.25">
      <c r="A34" s="399"/>
      <c r="B34" s="705"/>
      <c r="C34" s="706"/>
      <c r="D34" s="706"/>
      <c r="E34" s="706"/>
      <c r="F34" s="706"/>
      <c r="G34" s="706"/>
      <c r="H34" s="706"/>
      <c r="I34" s="706"/>
      <c r="J34" s="707"/>
      <c r="K34" s="682"/>
    </row>
    <row r="35" spans="1:11" s="389" customFormat="1" ht="6" customHeight="1" x14ac:dyDescent="0.25">
      <c r="B35" s="390"/>
      <c r="C35" s="390"/>
      <c r="D35" s="390"/>
      <c r="E35" s="390"/>
      <c r="F35" s="390"/>
      <c r="G35" s="390"/>
      <c r="I35" s="391"/>
      <c r="J35" s="392"/>
    </row>
    <row r="36" spans="1:11" x14ac:dyDescent="0.25">
      <c r="A36" s="387" t="s">
        <v>335</v>
      </c>
      <c r="B36" s="400" t="s">
        <v>111</v>
      </c>
      <c r="C36" s="401"/>
      <c r="D36" s="401"/>
      <c r="E36" s="402"/>
      <c r="F36" s="402"/>
      <c r="G36" s="649">
        <v>1126</v>
      </c>
      <c r="H36" s="649"/>
      <c r="I36" s="398">
        <v>740</v>
      </c>
      <c r="J36" s="414">
        <f>G36-I36</f>
        <v>386</v>
      </c>
      <c r="K36" s="399" t="s">
        <v>357</v>
      </c>
    </row>
    <row r="37" spans="1:11" ht="15.75" customHeight="1" x14ac:dyDescent="0.25">
      <c r="A37" s="399"/>
      <c r="B37" s="634" t="s">
        <v>303</v>
      </c>
      <c r="C37" s="635"/>
      <c r="D37" s="635"/>
      <c r="E37" s="635"/>
      <c r="F37" s="635"/>
      <c r="G37" s="635"/>
      <c r="H37" s="635"/>
      <c r="I37" s="635"/>
      <c r="J37" s="636"/>
      <c r="K37" s="680"/>
    </row>
    <row r="38" spans="1:11" ht="15.75" customHeight="1" x14ac:dyDescent="0.25">
      <c r="A38" s="399"/>
      <c r="B38" s="670"/>
      <c r="C38" s="671"/>
      <c r="D38" s="671"/>
      <c r="E38" s="671"/>
      <c r="F38" s="671"/>
      <c r="G38" s="671"/>
      <c r="H38" s="671"/>
      <c r="I38" s="671"/>
      <c r="J38" s="672"/>
      <c r="K38" s="681"/>
    </row>
    <row r="39" spans="1:11" ht="15.75" customHeight="1" x14ac:dyDescent="0.25">
      <c r="A39" s="399"/>
      <c r="B39" s="670"/>
      <c r="C39" s="671"/>
      <c r="D39" s="671"/>
      <c r="E39" s="671"/>
      <c r="F39" s="671"/>
      <c r="G39" s="671"/>
      <c r="H39" s="671"/>
      <c r="I39" s="671"/>
      <c r="J39" s="672"/>
      <c r="K39" s="681"/>
    </row>
    <row r="40" spans="1:11" ht="15.75" customHeight="1" x14ac:dyDescent="0.25">
      <c r="A40" s="399"/>
      <c r="B40" s="670"/>
      <c r="C40" s="671"/>
      <c r="D40" s="671"/>
      <c r="E40" s="671"/>
      <c r="F40" s="671"/>
      <c r="G40" s="671"/>
      <c r="H40" s="671"/>
      <c r="I40" s="671"/>
      <c r="J40" s="672"/>
      <c r="K40" s="681"/>
    </row>
    <row r="41" spans="1:11" ht="21.75" customHeight="1" x14ac:dyDescent="0.25">
      <c r="A41" s="399"/>
      <c r="B41" s="670"/>
      <c r="C41" s="671"/>
      <c r="D41" s="671"/>
      <c r="E41" s="671"/>
      <c r="F41" s="671"/>
      <c r="G41" s="671"/>
      <c r="H41" s="671"/>
      <c r="I41" s="671"/>
      <c r="J41" s="672"/>
      <c r="K41" s="681"/>
    </row>
    <row r="42" spans="1:11" ht="25.5" customHeight="1" x14ac:dyDescent="0.25">
      <c r="A42" s="399"/>
      <c r="B42" s="670"/>
      <c r="C42" s="671"/>
      <c r="D42" s="671"/>
      <c r="E42" s="671"/>
      <c r="F42" s="671"/>
      <c r="G42" s="671"/>
      <c r="H42" s="671"/>
      <c r="I42" s="671"/>
      <c r="J42" s="672"/>
      <c r="K42" s="681"/>
    </row>
    <row r="43" spans="1:11" ht="15.75" customHeight="1" x14ac:dyDescent="0.25">
      <c r="A43" s="399"/>
      <c r="B43" s="670"/>
      <c r="C43" s="671"/>
      <c r="D43" s="671"/>
      <c r="E43" s="671"/>
      <c r="F43" s="671"/>
      <c r="G43" s="671"/>
      <c r="H43" s="671"/>
      <c r="I43" s="671"/>
      <c r="J43" s="672"/>
      <c r="K43" s="681"/>
    </row>
    <row r="44" spans="1:11" ht="15.75" customHeight="1" x14ac:dyDescent="0.25">
      <c r="A44" s="399"/>
      <c r="B44" s="670"/>
      <c r="C44" s="671"/>
      <c r="D44" s="671"/>
      <c r="E44" s="671"/>
      <c r="F44" s="671"/>
      <c r="G44" s="671"/>
      <c r="H44" s="671"/>
      <c r="I44" s="671"/>
      <c r="J44" s="672"/>
      <c r="K44" s="681"/>
    </row>
    <row r="45" spans="1:11" ht="15.75" customHeight="1" x14ac:dyDescent="0.25">
      <c r="A45" s="399"/>
      <c r="B45" s="637"/>
      <c r="C45" s="638"/>
      <c r="D45" s="638"/>
      <c r="E45" s="638"/>
      <c r="F45" s="638"/>
      <c r="G45" s="638"/>
      <c r="H45" s="638"/>
      <c r="I45" s="638"/>
      <c r="J45" s="639"/>
      <c r="K45" s="682"/>
    </row>
    <row r="46" spans="1:11" s="389" customFormat="1" x14ac:dyDescent="0.25">
      <c r="B46" s="390"/>
      <c r="C46" s="390"/>
      <c r="D46" s="390"/>
      <c r="E46" s="390"/>
      <c r="F46" s="390"/>
      <c r="G46" s="390"/>
      <c r="I46" s="391"/>
      <c r="J46" s="392"/>
    </row>
    <row r="47" spans="1:11" x14ac:dyDescent="0.25">
      <c r="A47" s="387" t="s">
        <v>336</v>
      </c>
      <c r="B47" s="400" t="s">
        <v>307</v>
      </c>
      <c r="C47" s="401"/>
      <c r="D47" s="401"/>
      <c r="E47" s="402"/>
      <c r="F47" s="402"/>
      <c r="G47" s="665">
        <v>1450</v>
      </c>
      <c r="H47" s="666"/>
      <c r="I47" s="398">
        <v>0</v>
      </c>
      <c r="J47" s="388">
        <f>G47-I47</f>
        <v>1450</v>
      </c>
      <c r="K47" s="667" t="s">
        <v>337</v>
      </c>
    </row>
    <row r="48" spans="1:11" ht="15.75" customHeight="1" x14ac:dyDescent="0.25">
      <c r="A48" s="399"/>
      <c r="B48" s="634" t="s">
        <v>308</v>
      </c>
      <c r="C48" s="635"/>
      <c r="D48" s="635"/>
      <c r="E48" s="635"/>
      <c r="F48" s="635"/>
      <c r="G48" s="635"/>
      <c r="H48" s="635"/>
      <c r="I48" s="635"/>
      <c r="J48" s="636"/>
      <c r="K48" s="668"/>
    </row>
    <row r="49" spans="1:11" ht="15.75" customHeight="1" x14ac:dyDescent="0.25">
      <c r="A49" s="399"/>
      <c r="B49" s="670"/>
      <c r="C49" s="671"/>
      <c r="D49" s="671"/>
      <c r="E49" s="671"/>
      <c r="F49" s="671"/>
      <c r="G49" s="671"/>
      <c r="H49" s="671"/>
      <c r="I49" s="671"/>
      <c r="J49" s="672"/>
      <c r="K49" s="668"/>
    </row>
    <row r="50" spans="1:11" ht="29.25" customHeight="1" x14ac:dyDescent="0.25">
      <c r="A50" s="399"/>
      <c r="B50" s="670"/>
      <c r="C50" s="671"/>
      <c r="D50" s="671"/>
      <c r="E50" s="671"/>
      <c r="F50" s="671"/>
      <c r="G50" s="671"/>
      <c r="H50" s="671"/>
      <c r="I50" s="671"/>
      <c r="J50" s="672"/>
      <c r="K50" s="668"/>
    </row>
    <row r="51" spans="1:11" ht="27" customHeight="1" x14ac:dyDescent="0.25">
      <c r="A51" s="399"/>
      <c r="B51" s="637"/>
      <c r="C51" s="638"/>
      <c r="D51" s="638"/>
      <c r="E51" s="638"/>
      <c r="F51" s="638"/>
      <c r="G51" s="638"/>
      <c r="H51" s="638"/>
      <c r="I51" s="638"/>
      <c r="J51" s="639"/>
      <c r="K51" s="668"/>
    </row>
    <row r="52" spans="1:11" x14ac:dyDescent="0.25">
      <c r="A52" s="399"/>
      <c r="B52" s="400" t="s">
        <v>309</v>
      </c>
      <c r="C52" s="401"/>
      <c r="D52" s="401"/>
      <c r="E52" s="402"/>
      <c r="F52" s="402"/>
      <c r="G52" s="665">
        <v>17635</v>
      </c>
      <c r="H52" s="666"/>
      <c r="I52" s="398">
        <v>5885</v>
      </c>
      <c r="J52" s="388">
        <f>G52-I52</f>
        <v>11750</v>
      </c>
      <c r="K52" s="668"/>
    </row>
    <row r="53" spans="1:11" ht="36.75" customHeight="1" x14ac:dyDescent="0.25">
      <c r="A53" s="399"/>
      <c r="B53" s="673" t="s">
        <v>310</v>
      </c>
      <c r="C53" s="673"/>
      <c r="D53" s="673"/>
      <c r="E53" s="673"/>
      <c r="F53" s="673"/>
      <c r="G53" s="673"/>
      <c r="H53" s="673"/>
      <c r="I53" s="673"/>
      <c r="J53" s="673"/>
      <c r="K53" s="668"/>
    </row>
    <row r="54" spans="1:11" ht="38.25" customHeight="1" x14ac:dyDescent="0.25">
      <c r="A54" s="399"/>
      <c r="B54" s="673"/>
      <c r="C54" s="673"/>
      <c r="D54" s="673"/>
      <c r="E54" s="673"/>
      <c r="F54" s="673"/>
      <c r="G54" s="673"/>
      <c r="H54" s="673"/>
      <c r="I54" s="673"/>
      <c r="J54" s="673"/>
      <c r="K54" s="669"/>
    </row>
    <row r="55" spans="1:11" s="389" customFormat="1" ht="8.25" customHeight="1" x14ac:dyDescent="0.25">
      <c r="B55" s="390"/>
      <c r="C55" s="390"/>
      <c r="D55" s="390"/>
      <c r="E55" s="390"/>
      <c r="F55" s="390"/>
      <c r="G55" s="390"/>
      <c r="I55" s="391"/>
      <c r="J55" s="392"/>
    </row>
    <row r="56" spans="1:11" x14ac:dyDescent="0.25">
      <c r="A56" s="399"/>
      <c r="B56" s="674" t="s">
        <v>117</v>
      </c>
      <c r="C56" s="674"/>
      <c r="D56" s="674"/>
      <c r="E56" s="403"/>
      <c r="F56" s="403"/>
      <c r="G56" s="675">
        <v>2500</v>
      </c>
      <c r="H56" s="676"/>
      <c r="I56" s="398">
        <v>1300</v>
      </c>
      <c r="J56" s="394">
        <f>G56-I56</f>
        <v>1200</v>
      </c>
      <c r="K56" s="395" t="s">
        <v>332</v>
      </c>
    </row>
    <row r="57" spans="1:11" ht="15.75" customHeight="1" x14ac:dyDescent="0.25">
      <c r="A57" s="399"/>
      <c r="B57" s="629" t="s">
        <v>212</v>
      </c>
      <c r="C57" s="630"/>
      <c r="D57" s="630"/>
      <c r="E57" s="630"/>
      <c r="F57" s="630"/>
      <c r="G57" s="630"/>
      <c r="H57" s="630"/>
      <c r="I57" s="630"/>
      <c r="J57" s="631"/>
      <c r="K57" s="399"/>
    </row>
    <row r="58" spans="1:11" s="389" customFormat="1" ht="9.75" customHeight="1" x14ac:dyDescent="0.25">
      <c r="B58" s="390"/>
      <c r="C58" s="390"/>
      <c r="D58" s="390"/>
      <c r="E58" s="390"/>
      <c r="F58" s="390"/>
      <c r="G58" s="390"/>
      <c r="I58" s="391"/>
      <c r="J58" s="392"/>
    </row>
    <row r="59" spans="1:11" x14ac:dyDescent="0.25">
      <c r="A59" s="387" t="s">
        <v>338</v>
      </c>
      <c r="B59" s="396" t="s">
        <v>14</v>
      </c>
      <c r="C59" s="401"/>
      <c r="D59" s="401"/>
      <c r="E59" s="402"/>
      <c r="F59" s="402"/>
      <c r="G59" s="677">
        <v>1200</v>
      </c>
      <c r="H59" s="678"/>
      <c r="I59" s="398">
        <v>410</v>
      </c>
      <c r="J59" s="394">
        <f>G59-I59</f>
        <v>790</v>
      </c>
      <c r="K59" s="395" t="s">
        <v>332</v>
      </c>
    </row>
    <row r="60" spans="1:11" ht="31.5" customHeight="1" x14ac:dyDescent="0.25">
      <c r="A60" s="399"/>
      <c r="B60" s="662" t="s">
        <v>178</v>
      </c>
      <c r="C60" s="663"/>
      <c r="D60" s="663"/>
      <c r="E60" s="663"/>
      <c r="F60" s="663"/>
      <c r="G60" s="663"/>
      <c r="H60" s="663"/>
      <c r="I60" s="663"/>
      <c r="J60" s="664"/>
      <c r="K60" s="399"/>
    </row>
    <row r="61" spans="1:11" s="389" customFormat="1" ht="8.25" customHeight="1" x14ac:dyDescent="0.25">
      <c r="B61" s="390"/>
      <c r="C61" s="390"/>
      <c r="D61" s="390"/>
      <c r="E61" s="390"/>
      <c r="F61" s="390"/>
      <c r="G61" s="390"/>
      <c r="I61" s="391"/>
      <c r="J61" s="392"/>
    </row>
    <row r="62" spans="1:11" x14ac:dyDescent="0.25">
      <c r="A62" s="387" t="s">
        <v>339</v>
      </c>
      <c r="B62" s="679" t="s">
        <v>238</v>
      </c>
      <c r="C62" s="679"/>
      <c r="D62" s="679"/>
      <c r="E62" s="679"/>
      <c r="F62" s="679"/>
      <c r="G62" s="675">
        <v>10936</v>
      </c>
      <c r="H62" s="675"/>
      <c r="I62" s="398">
        <v>9225</v>
      </c>
      <c r="J62" s="394">
        <f>G62-I62</f>
        <v>1711</v>
      </c>
      <c r="K62" s="661" t="s">
        <v>340</v>
      </c>
    </row>
    <row r="63" spans="1:11" ht="50.25" customHeight="1" x14ac:dyDescent="0.25">
      <c r="A63" s="399"/>
      <c r="B63" s="662" t="s">
        <v>300</v>
      </c>
      <c r="C63" s="663"/>
      <c r="D63" s="663"/>
      <c r="E63" s="663"/>
      <c r="F63" s="663"/>
      <c r="G63" s="663"/>
      <c r="H63" s="663"/>
      <c r="I63" s="663"/>
      <c r="J63" s="664"/>
      <c r="K63" s="661"/>
    </row>
    <row r="64" spans="1:11" ht="16.5" thickBot="1" x14ac:dyDescent="0.3"/>
    <row r="65" spans="1:11" ht="19.5" thickBot="1" x14ac:dyDescent="0.3">
      <c r="A65" s="165"/>
      <c r="B65" s="651" t="s">
        <v>341</v>
      </c>
      <c r="C65" s="652"/>
      <c r="D65" s="652"/>
      <c r="E65" s="652"/>
      <c r="F65" s="652"/>
      <c r="G65" s="653"/>
      <c r="H65" s="653"/>
      <c r="I65" s="654">
        <f>SUM(J4:J64)</f>
        <v>115217</v>
      </c>
      <c r="J65" s="655"/>
      <c r="K65" s="378"/>
    </row>
    <row r="66" spans="1:11" ht="19.5" thickBot="1" x14ac:dyDescent="0.3">
      <c r="A66" s="165"/>
      <c r="B66" s="656" t="s">
        <v>342</v>
      </c>
      <c r="C66" s="657"/>
      <c r="D66" s="657"/>
      <c r="E66" s="657"/>
      <c r="F66" s="657"/>
      <c r="G66" s="658"/>
      <c r="H66" s="658"/>
      <c r="I66" s="659">
        <f>J62+J59+J56+J12+J4+J16</f>
        <v>29631</v>
      </c>
      <c r="J66" s="660"/>
    </row>
    <row r="68" spans="1:11" ht="23.25" x14ac:dyDescent="0.35">
      <c r="A68" s="379" t="s">
        <v>343</v>
      </c>
    </row>
    <row r="69" spans="1:11" x14ac:dyDescent="0.25">
      <c r="A69" s="404" t="s">
        <v>344</v>
      </c>
    </row>
    <row r="70" spans="1:11" x14ac:dyDescent="0.25">
      <c r="A70" s="404"/>
    </row>
    <row r="71" spans="1:11" s="23" customFormat="1" ht="90" customHeight="1" x14ac:dyDescent="0.2">
      <c r="A71" s="405" t="s">
        <v>345</v>
      </c>
      <c r="B71" s="646" t="s">
        <v>294</v>
      </c>
      <c r="C71" s="646"/>
      <c r="D71" s="646"/>
      <c r="E71" s="646"/>
      <c r="F71" s="646"/>
      <c r="G71" s="646"/>
      <c r="H71" s="646"/>
      <c r="I71" s="647">
        <v>33128</v>
      </c>
      <c r="J71" s="648"/>
    </row>
    <row r="72" spans="1:11" ht="30.75" customHeight="1" x14ac:dyDescent="0.25">
      <c r="B72" s="646" t="s">
        <v>289</v>
      </c>
      <c r="C72" s="646"/>
      <c r="D72" s="646"/>
      <c r="E72" s="646"/>
      <c r="F72" s="646"/>
      <c r="G72" s="646"/>
      <c r="H72" s="646"/>
      <c r="I72" s="649">
        <v>330</v>
      </c>
      <c r="J72" s="650"/>
    </row>
    <row r="74" spans="1:11" x14ac:dyDescent="0.25">
      <c r="A74" s="406" t="s">
        <v>346</v>
      </c>
      <c r="B74" s="407" t="s">
        <v>347</v>
      </c>
      <c r="C74" s="408"/>
      <c r="D74" s="408"/>
      <c r="E74" s="408"/>
      <c r="F74" s="408"/>
      <c r="G74" s="408"/>
      <c r="H74" s="399"/>
    </row>
    <row r="75" spans="1:11" x14ac:dyDescent="0.25">
      <c r="B75" s="640" t="s">
        <v>348</v>
      </c>
      <c r="C75" s="641"/>
      <c r="D75" s="641"/>
      <c r="E75" s="641"/>
      <c r="F75" s="641"/>
      <c r="G75" s="641"/>
      <c r="H75" s="642"/>
      <c r="I75" s="398"/>
      <c r="J75" s="388">
        <v>11924</v>
      </c>
    </row>
    <row r="76" spans="1:11" x14ac:dyDescent="0.25">
      <c r="B76" s="640" t="s">
        <v>349</v>
      </c>
      <c r="C76" s="641"/>
      <c r="D76" s="641"/>
      <c r="E76" s="641"/>
      <c r="F76" s="641"/>
      <c r="G76" s="641"/>
      <c r="H76" s="642"/>
      <c r="I76" s="398"/>
      <c r="J76" s="388">
        <v>1105</v>
      </c>
    </row>
    <row r="77" spans="1:11" x14ac:dyDescent="0.25">
      <c r="B77" s="640" t="s">
        <v>350</v>
      </c>
      <c r="C77" s="641"/>
      <c r="D77" s="641"/>
      <c r="E77" s="641"/>
      <c r="F77" s="641"/>
      <c r="G77" s="641"/>
      <c r="H77" s="642"/>
      <c r="I77" s="398"/>
      <c r="J77" s="388">
        <v>1506</v>
      </c>
    </row>
    <row r="78" spans="1:11" x14ac:dyDescent="0.25">
      <c r="B78" s="640" t="s">
        <v>351</v>
      </c>
      <c r="C78" s="641"/>
      <c r="D78" s="641"/>
      <c r="E78" s="641"/>
      <c r="F78" s="641"/>
      <c r="G78" s="641"/>
      <c r="H78" s="642"/>
      <c r="I78" s="398"/>
      <c r="J78" s="388">
        <v>4346</v>
      </c>
    </row>
    <row r="79" spans="1:11" s="406" customFormat="1" x14ac:dyDescent="0.25">
      <c r="B79" s="643" t="s">
        <v>352</v>
      </c>
      <c r="C79" s="644"/>
      <c r="D79" s="644"/>
      <c r="E79" s="644"/>
      <c r="F79" s="644"/>
      <c r="G79" s="644"/>
      <c r="H79" s="645"/>
      <c r="I79" s="409"/>
      <c r="J79" s="394">
        <f>SUM(J75:J78)</f>
        <v>18881</v>
      </c>
    </row>
  </sheetData>
  <mergeCells count="52">
    <mergeCell ref="B37:J45"/>
    <mergeCell ref="K37:K45"/>
    <mergeCell ref="B3:H3"/>
    <mergeCell ref="B8:F8"/>
    <mergeCell ref="G8:H8"/>
    <mergeCell ref="B12:F12"/>
    <mergeCell ref="G12:H12"/>
    <mergeCell ref="B13:J15"/>
    <mergeCell ref="K13:K15"/>
    <mergeCell ref="G25:H25"/>
    <mergeCell ref="B26:J34"/>
    <mergeCell ref="K26:K34"/>
    <mergeCell ref="G36:H36"/>
    <mergeCell ref="B16:F16"/>
    <mergeCell ref="G16:H16"/>
    <mergeCell ref="B17:J19"/>
    <mergeCell ref="K62:K63"/>
    <mergeCell ref="B63:J63"/>
    <mergeCell ref="G47:H47"/>
    <mergeCell ref="K47:K54"/>
    <mergeCell ref="B48:J51"/>
    <mergeCell ref="G52:H52"/>
    <mergeCell ref="B53:J54"/>
    <mergeCell ref="B56:D56"/>
    <mergeCell ref="G56:H56"/>
    <mergeCell ref="B57:J57"/>
    <mergeCell ref="G59:H59"/>
    <mergeCell ref="B60:J60"/>
    <mergeCell ref="B62:F62"/>
    <mergeCell ref="G62:H62"/>
    <mergeCell ref="B65:F65"/>
    <mergeCell ref="G65:H65"/>
    <mergeCell ref="I65:J65"/>
    <mergeCell ref="B66:F66"/>
    <mergeCell ref="G66:H66"/>
    <mergeCell ref="I66:J66"/>
    <mergeCell ref="B77:H77"/>
    <mergeCell ref="B78:H78"/>
    <mergeCell ref="B79:H79"/>
    <mergeCell ref="B71:H71"/>
    <mergeCell ref="I71:J71"/>
    <mergeCell ref="B72:H72"/>
    <mergeCell ref="I72:J72"/>
    <mergeCell ref="B75:H75"/>
    <mergeCell ref="B76:H76"/>
    <mergeCell ref="K17:K19"/>
    <mergeCell ref="B4:F4"/>
    <mergeCell ref="G4:H4"/>
    <mergeCell ref="B5:J6"/>
    <mergeCell ref="K5:K6"/>
    <mergeCell ref="B9:J10"/>
    <mergeCell ref="K9:K10"/>
  </mergeCells>
  <pageMargins left="0.51181102362204722" right="0.31496062992125984" top="0.78740157480314965" bottom="0.78740157480314965" header="0.31496062992125984" footer="0.31496062992125984"/>
  <pageSetup paperSize="9" scale="69" fitToHeight="2" orientation="portrait" horizontalDpi="4294967293" r:id="rId1"/>
  <rowBreaks count="1" manualBreakCount="1">
    <brk id="66"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L272"/>
  <sheetViews>
    <sheetView showGridLines="0" view="pageBreakPreview" topLeftCell="A235" zoomScaleNormal="100" zoomScaleSheetLayoutView="100" workbookViewId="0">
      <selection activeCell="B62" sqref="B62:H62"/>
    </sheetView>
  </sheetViews>
  <sheetFormatPr defaultColWidth="9.140625" defaultRowHeight="14.25" x14ac:dyDescent="0.2"/>
  <cols>
    <col min="1" max="1" width="6.28515625" style="38" customWidth="1"/>
    <col min="2" max="2" width="8.5703125" style="43" customWidth="1"/>
    <col min="3" max="3" width="9.140625" style="43"/>
    <col min="4" max="4" width="58.7109375" style="38" customWidth="1"/>
    <col min="5" max="7" width="14.140625" style="36" customWidth="1"/>
    <col min="8" max="8" width="9.140625" style="38" customWidth="1"/>
    <col min="9" max="10" width="9.28515625" style="37" customWidth="1"/>
    <col min="11" max="11" width="9.140625" style="40"/>
    <col min="12" max="12" width="13.28515625" style="38" customWidth="1"/>
    <col min="13" max="16384" width="9.140625" style="38"/>
  </cols>
  <sheetData>
    <row r="1" spans="2:38" ht="27.75" customHeight="1" x14ac:dyDescent="0.35">
      <c r="B1" s="825" t="s">
        <v>123</v>
      </c>
      <c r="C1" s="825"/>
      <c r="D1" s="825"/>
      <c r="E1" s="58"/>
      <c r="F1" s="58"/>
      <c r="G1" s="763" t="s">
        <v>67</v>
      </c>
      <c r="H1" s="763"/>
    </row>
    <row r="3" spans="2:38" x14ac:dyDescent="0.2">
      <c r="B3" s="51" t="s">
        <v>1</v>
      </c>
      <c r="C3" s="51" t="s">
        <v>68</v>
      </c>
    </row>
    <row r="4" spans="2:38" x14ac:dyDescent="0.2">
      <c r="C4" s="51" t="s">
        <v>41</v>
      </c>
    </row>
    <row r="5" spans="2:38" s="40" customFormat="1" ht="13.5" thickBot="1" x14ac:dyDescent="0.25">
      <c r="B5" s="110"/>
      <c r="C5" s="110"/>
      <c r="E5" s="37"/>
      <c r="F5" s="37"/>
      <c r="G5" s="37"/>
      <c r="H5" s="171" t="s">
        <v>6</v>
      </c>
      <c r="I5" s="37"/>
      <c r="J5" s="37"/>
    </row>
    <row r="6" spans="2:38" s="40" customFormat="1" ht="39.75" thickTop="1" thickBot="1" x14ac:dyDescent="0.25">
      <c r="B6" s="66" t="s">
        <v>2</v>
      </c>
      <c r="C6" s="67" t="s">
        <v>3</v>
      </c>
      <c r="D6" s="68" t="s">
        <v>4</v>
      </c>
      <c r="E6" s="69" t="s">
        <v>542</v>
      </c>
      <c r="F6" s="69" t="s">
        <v>543</v>
      </c>
      <c r="G6" s="69" t="s">
        <v>544</v>
      </c>
      <c r="H6" s="27" t="s">
        <v>5</v>
      </c>
      <c r="I6" s="65"/>
      <c r="J6" s="65"/>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2:38" s="75" customFormat="1" thickTop="1" thickBot="1" x14ac:dyDescent="0.25">
      <c r="B7" s="70">
        <v>1</v>
      </c>
      <c r="C7" s="71">
        <v>2</v>
      </c>
      <c r="D7" s="71">
        <v>3</v>
      </c>
      <c r="E7" s="72">
        <v>4</v>
      </c>
      <c r="F7" s="72">
        <v>5</v>
      </c>
      <c r="G7" s="72">
        <v>6</v>
      </c>
      <c r="H7" s="73" t="s">
        <v>202</v>
      </c>
      <c r="I7" s="193"/>
      <c r="J7" s="193"/>
      <c r="K7" s="6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row>
    <row r="8" spans="2:38" ht="15" thickTop="1" x14ac:dyDescent="0.2">
      <c r="B8" s="88">
        <v>2141</v>
      </c>
      <c r="C8" s="89">
        <v>51</v>
      </c>
      <c r="D8" s="92" t="s">
        <v>441</v>
      </c>
      <c r="E8" s="25">
        <f>SUM(I19)</f>
        <v>150</v>
      </c>
      <c r="F8" s="25">
        <f>SUM(J19)</f>
        <v>150</v>
      </c>
      <c r="G8" s="25">
        <f>SUM(G19)</f>
        <v>150</v>
      </c>
      <c r="H8" s="35">
        <f t="shared" ref="H8:H13" si="0">G8/E8*100</f>
        <v>100</v>
      </c>
    </row>
    <row r="9" spans="2:38" x14ac:dyDescent="0.2">
      <c r="B9" s="88">
        <v>3635</v>
      </c>
      <c r="C9" s="89">
        <v>51</v>
      </c>
      <c r="D9" s="92" t="s">
        <v>441</v>
      </c>
      <c r="E9" s="25">
        <f>SUM(I26)</f>
        <v>5047</v>
      </c>
      <c r="F9" s="25">
        <f>SUM(J26)</f>
        <v>5006</v>
      </c>
      <c r="G9" s="25">
        <f>SUM(G26)</f>
        <v>4907</v>
      </c>
      <c r="H9" s="35">
        <f t="shared" si="0"/>
        <v>97.226074895977803</v>
      </c>
    </row>
    <row r="10" spans="2:38" x14ac:dyDescent="0.2">
      <c r="B10" s="88">
        <v>3636</v>
      </c>
      <c r="C10" s="89">
        <v>51</v>
      </c>
      <c r="D10" s="92" t="s">
        <v>441</v>
      </c>
      <c r="E10" s="25">
        <f>SUM(I64)</f>
        <v>730</v>
      </c>
      <c r="F10" s="25">
        <f>SUM(J64)</f>
        <v>730</v>
      </c>
      <c r="G10" s="25">
        <f>SUM(G64)</f>
        <v>5311</v>
      </c>
      <c r="H10" s="35">
        <f t="shared" si="0"/>
        <v>727.53424657534242</v>
      </c>
    </row>
    <row r="11" spans="2:38" x14ac:dyDescent="0.2">
      <c r="B11" s="88">
        <v>3636</v>
      </c>
      <c r="C11" s="89">
        <v>52</v>
      </c>
      <c r="D11" s="92" t="s">
        <v>517</v>
      </c>
      <c r="E11" s="25">
        <f>SUM(I120)</f>
        <v>12000</v>
      </c>
      <c r="F11" s="25">
        <f>SUM(J120)</f>
        <v>12000</v>
      </c>
      <c r="G11" s="25">
        <f>SUM(G120)</f>
        <v>12000</v>
      </c>
      <c r="H11" s="35"/>
    </row>
    <row r="12" spans="2:38" x14ac:dyDescent="0.2">
      <c r="B12" s="88">
        <v>3636</v>
      </c>
      <c r="C12" s="89">
        <v>55</v>
      </c>
      <c r="D12" s="92" t="s">
        <v>175</v>
      </c>
      <c r="E12" s="25">
        <f>SUM(I127)</f>
        <v>400</v>
      </c>
      <c r="F12" s="25">
        <f>SUM(J127)</f>
        <v>400</v>
      </c>
      <c r="G12" s="25">
        <f>SUM(G127)</f>
        <v>400</v>
      </c>
      <c r="H12" s="35">
        <f t="shared" si="0"/>
        <v>100</v>
      </c>
    </row>
    <row r="13" spans="2:38" x14ac:dyDescent="0.2">
      <c r="B13" s="88">
        <v>3639</v>
      </c>
      <c r="C13" s="89">
        <v>51</v>
      </c>
      <c r="D13" s="92" t="s">
        <v>441</v>
      </c>
      <c r="E13" s="25">
        <f>SUM(I134)</f>
        <v>20045</v>
      </c>
      <c r="F13" s="25">
        <f>SUM(J134)</f>
        <v>113693</v>
      </c>
      <c r="G13" s="25">
        <f>SUM(G134)</f>
        <v>14023</v>
      </c>
      <c r="H13" s="35">
        <f t="shared" si="0"/>
        <v>69.957595410326761</v>
      </c>
    </row>
    <row r="14" spans="2:38" ht="28.5" x14ac:dyDescent="0.2">
      <c r="B14" s="167">
        <v>3639</v>
      </c>
      <c r="C14" s="168">
        <v>53</v>
      </c>
      <c r="D14" s="175" t="s">
        <v>475</v>
      </c>
      <c r="E14" s="119">
        <f>SUM(I244)</f>
        <v>650</v>
      </c>
      <c r="F14" s="119">
        <f>SUM(J244)</f>
        <v>650</v>
      </c>
      <c r="G14" s="119">
        <f>SUM(G244)</f>
        <v>650</v>
      </c>
      <c r="H14" s="91">
        <f>G14/E14*100</f>
        <v>100</v>
      </c>
    </row>
    <row r="15" spans="2:38" ht="29.25" thickBot="1" x14ac:dyDescent="0.25">
      <c r="B15" s="167">
        <v>6172</v>
      </c>
      <c r="C15" s="168">
        <v>53</v>
      </c>
      <c r="D15" s="175" t="s">
        <v>475</v>
      </c>
      <c r="E15" s="119">
        <f>SUM(I251)</f>
        <v>1</v>
      </c>
      <c r="F15" s="119">
        <f>SUM(J251)</f>
        <v>1</v>
      </c>
      <c r="G15" s="119">
        <f>SUM(G251)</f>
        <v>1</v>
      </c>
      <c r="H15" s="91">
        <f>G15/E15*100</f>
        <v>100</v>
      </c>
    </row>
    <row r="16" spans="2:38" s="97" customFormat="1" ht="16.5" thickTop="1" thickBot="1" x14ac:dyDescent="0.3">
      <c r="B16" s="750" t="s">
        <v>8</v>
      </c>
      <c r="C16" s="751"/>
      <c r="D16" s="752"/>
      <c r="E16" s="95">
        <f>SUM(E8:E15)</f>
        <v>39023</v>
      </c>
      <c r="F16" s="95">
        <f>SUM(F8:F15)</f>
        <v>132630</v>
      </c>
      <c r="G16" s="95">
        <f>SUM(G8:G15)</f>
        <v>37442</v>
      </c>
      <c r="H16" s="41">
        <f>G16/E16*100</f>
        <v>95.948543166850314</v>
      </c>
      <c r="I16" s="37"/>
      <c r="J16" s="37"/>
      <c r="K16" s="40"/>
    </row>
    <row r="17" spans="1:11" ht="19.5" customHeight="1" thickTop="1" x14ac:dyDescent="0.2">
      <c r="B17" s="38"/>
      <c r="C17" s="38"/>
      <c r="E17" s="38"/>
      <c r="F17" s="38"/>
    </row>
    <row r="18" spans="1:11" ht="15" customHeight="1" x14ac:dyDescent="0.25">
      <c r="B18" s="44" t="s">
        <v>10</v>
      </c>
    </row>
    <row r="19" spans="1:11" ht="17.25" customHeight="1" thickBot="1" x14ac:dyDescent="0.3">
      <c r="B19" s="45" t="s">
        <v>443</v>
      </c>
      <c r="C19" s="46"/>
      <c r="D19" s="47"/>
      <c r="E19" s="48"/>
      <c r="F19" s="48"/>
      <c r="G19" s="764">
        <f>SUM(G20)</f>
        <v>150</v>
      </c>
      <c r="H19" s="764"/>
      <c r="I19" s="189">
        <v>150</v>
      </c>
      <c r="J19" s="189">
        <v>150</v>
      </c>
    </row>
    <row r="20" spans="1:11" ht="15.75" thickTop="1" x14ac:dyDescent="0.25">
      <c r="A20" s="38">
        <v>5169</v>
      </c>
      <c r="B20" s="42" t="s">
        <v>14</v>
      </c>
      <c r="G20" s="758">
        <v>150</v>
      </c>
      <c r="H20" s="759"/>
    </row>
    <row r="21" spans="1:11" ht="15" x14ac:dyDescent="0.25">
      <c r="B21" s="830" t="s">
        <v>740</v>
      </c>
      <c r="C21" s="766"/>
      <c r="D21" s="766"/>
      <c r="E21" s="766"/>
      <c r="F21" s="766"/>
      <c r="G21" s="766"/>
      <c r="H21" s="766"/>
    </row>
    <row r="22" spans="1:11" ht="15" customHeight="1" x14ac:dyDescent="0.2">
      <c r="B22" s="781" t="s">
        <v>741</v>
      </c>
      <c r="C22" s="781"/>
      <c r="D22" s="781"/>
      <c r="E22" s="781"/>
      <c r="F22" s="781"/>
      <c r="G22" s="781"/>
      <c r="H22" s="781"/>
    </row>
    <row r="23" spans="1:11" ht="15" customHeight="1" x14ac:dyDescent="0.2">
      <c r="B23" s="781"/>
      <c r="C23" s="781"/>
      <c r="D23" s="781"/>
      <c r="E23" s="781"/>
      <c r="F23" s="781"/>
      <c r="G23" s="781"/>
      <c r="H23" s="781"/>
    </row>
    <row r="24" spans="1:11" ht="14.25" customHeight="1" x14ac:dyDescent="0.2">
      <c r="B24" s="781"/>
      <c r="C24" s="781"/>
      <c r="D24" s="781"/>
      <c r="E24" s="781"/>
      <c r="F24" s="781"/>
      <c r="G24" s="781"/>
      <c r="H24" s="781"/>
    </row>
    <row r="25" spans="1:11" ht="14.25" customHeight="1" x14ac:dyDescent="0.25">
      <c r="B25" s="44"/>
    </row>
    <row r="26" spans="1:11" ht="17.25" customHeight="1" thickBot="1" x14ac:dyDescent="0.3">
      <c r="B26" s="45" t="s">
        <v>444</v>
      </c>
      <c r="C26" s="46"/>
      <c r="D26" s="47"/>
      <c r="E26" s="48"/>
      <c r="F26" s="48"/>
      <c r="G26" s="764">
        <f>SUM(G27,G39,G48,G56)</f>
        <v>4907</v>
      </c>
      <c r="H26" s="764"/>
      <c r="I26" s="189">
        <f>SUM(I27:I56)</f>
        <v>5047</v>
      </c>
      <c r="J26" s="189">
        <f>SUM(J27:J56)</f>
        <v>5006</v>
      </c>
    </row>
    <row r="27" spans="1:11" ht="15.75" thickTop="1" x14ac:dyDescent="0.25">
      <c r="A27" s="38">
        <v>5166</v>
      </c>
      <c r="B27" s="42" t="s">
        <v>12</v>
      </c>
      <c r="G27" s="733">
        <f>SUM(G28,G33,G36)</f>
        <v>1320</v>
      </c>
      <c r="H27" s="768"/>
      <c r="I27" s="37">
        <v>2187</v>
      </c>
      <c r="J27" s="37">
        <v>2066</v>
      </c>
    </row>
    <row r="28" spans="1:11" s="97" customFormat="1" ht="15" x14ac:dyDescent="0.25">
      <c r="B28" s="513" t="s">
        <v>239</v>
      </c>
      <c r="C28" s="109"/>
      <c r="E28" s="514"/>
      <c r="F28" s="514"/>
      <c r="G28" s="812">
        <f>SUM(G29:H31)</f>
        <v>1100</v>
      </c>
      <c r="H28" s="813"/>
      <c r="I28" s="187"/>
      <c r="J28" s="187"/>
      <c r="K28" s="309"/>
    </row>
    <row r="29" spans="1:11" s="131" customFormat="1" ht="27" customHeight="1" x14ac:dyDescent="0.25">
      <c r="B29" s="831" t="s">
        <v>742</v>
      </c>
      <c r="C29" s="831"/>
      <c r="D29" s="831"/>
      <c r="E29" s="831"/>
      <c r="F29" s="831"/>
      <c r="G29" s="761">
        <v>800</v>
      </c>
      <c r="H29" s="762"/>
      <c r="I29" s="316"/>
      <c r="J29" s="316"/>
      <c r="K29" s="320"/>
    </row>
    <row r="30" spans="1:11" s="131" customFormat="1" ht="15" customHeight="1" x14ac:dyDescent="0.25">
      <c r="B30" s="831" t="s">
        <v>743</v>
      </c>
      <c r="C30" s="831"/>
      <c r="D30" s="831"/>
      <c r="E30" s="831"/>
      <c r="F30" s="831"/>
      <c r="G30" s="761">
        <v>50</v>
      </c>
      <c r="H30" s="762"/>
      <c r="I30" s="316"/>
      <c r="J30" s="316"/>
      <c r="K30" s="320"/>
    </row>
    <row r="31" spans="1:11" s="131" customFormat="1" ht="15" customHeight="1" x14ac:dyDescent="0.25">
      <c r="B31" s="832" t="s">
        <v>744</v>
      </c>
      <c r="C31" s="832"/>
      <c r="D31" s="832"/>
      <c r="E31" s="832"/>
      <c r="F31" s="832"/>
      <c r="G31" s="761">
        <v>250</v>
      </c>
      <c r="H31" s="762"/>
      <c r="I31" s="316"/>
      <c r="J31" s="316"/>
      <c r="K31" s="320"/>
    </row>
    <row r="32" spans="1:11" s="131" customFormat="1" ht="15" customHeight="1" x14ac:dyDescent="0.2">
      <c r="B32" s="491"/>
      <c r="C32" s="132"/>
      <c r="D32" s="133"/>
      <c r="E32" s="134"/>
      <c r="F32" s="134"/>
      <c r="G32" s="498"/>
      <c r="H32" s="498"/>
      <c r="I32" s="316"/>
      <c r="J32" s="316"/>
      <c r="K32" s="320"/>
    </row>
    <row r="33" spans="1:11" s="515" customFormat="1" ht="15" x14ac:dyDescent="0.25">
      <c r="B33" s="513" t="s">
        <v>240</v>
      </c>
      <c r="C33" s="516"/>
      <c r="E33" s="517"/>
      <c r="F33" s="517"/>
      <c r="G33" s="812">
        <v>20</v>
      </c>
      <c r="H33" s="813"/>
      <c r="I33" s="339"/>
      <c r="J33" s="339"/>
      <c r="K33" s="518"/>
    </row>
    <row r="34" spans="1:11" s="131" customFormat="1" ht="15" customHeight="1" x14ac:dyDescent="0.2">
      <c r="B34" s="491" t="s">
        <v>295</v>
      </c>
      <c r="C34" s="132"/>
      <c r="D34" s="133"/>
      <c r="E34" s="134"/>
      <c r="F34" s="134"/>
      <c r="G34" s="498"/>
      <c r="H34" s="498"/>
      <c r="I34" s="316"/>
      <c r="J34" s="316"/>
      <c r="K34" s="320"/>
    </row>
    <row r="35" spans="1:11" s="131" customFormat="1" ht="15" customHeight="1" x14ac:dyDescent="0.2">
      <c r="B35" s="237"/>
      <c r="C35" s="132"/>
      <c r="D35" s="133"/>
      <c r="E35" s="134"/>
      <c r="F35" s="134"/>
      <c r="G35" s="498"/>
      <c r="H35" s="498"/>
      <c r="I35" s="316"/>
      <c r="J35" s="316"/>
      <c r="K35" s="320"/>
    </row>
    <row r="36" spans="1:11" s="515" customFormat="1" ht="15" x14ac:dyDescent="0.25">
      <c r="B36" s="513" t="s">
        <v>745</v>
      </c>
      <c r="C36" s="516"/>
      <c r="E36" s="517"/>
      <c r="F36" s="517"/>
      <c r="G36" s="812">
        <v>200</v>
      </c>
      <c r="H36" s="813"/>
      <c r="I36" s="339"/>
      <c r="J36" s="339"/>
      <c r="K36" s="518"/>
    </row>
    <row r="37" spans="1:11" s="131" customFormat="1" ht="15" customHeight="1" x14ac:dyDescent="0.2">
      <c r="B37" s="491"/>
      <c r="C37" s="132"/>
      <c r="D37" s="133"/>
      <c r="E37" s="134"/>
      <c r="F37" s="134"/>
      <c r="G37" s="498"/>
      <c r="H37" s="498"/>
      <c r="I37" s="316"/>
      <c r="J37" s="316"/>
      <c r="K37" s="320"/>
    </row>
    <row r="38" spans="1:11" s="131" customFormat="1" ht="15" customHeight="1" x14ac:dyDescent="0.25">
      <c r="B38" s="114"/>
      <c r="C38" s="132"/>
      <c r="D38" s="133"/>
      <c r="E38" s="134"/>
      <c r="F38" s="134"/>
      <c r="G38" s="135"/>
      <c r="H38" s="135"/>
      <c r="I38" s="316"/>
      <c r="J38" s="316"/>
      <c r="K38" s="320"/>
    </row>
    <row r="39" spans="1:11" ht="15" x14ac:dyDescent="0.25">
      <c r="A39" s="38">
        <v>5168</v>
      </c>
      <c r="B39" s="466" t="s">
        <v>64</v>
      </c>
      <c r="C39" s="152"/>
      <c r="D39" s="152"/>
      <c r="E39" s="152"/>
      <c r="F39" s="152"/>
      <c r="G39" s="733">
        <f>SUM(G40:H47)</f>
        <v>1927</v>
      </c>
      <c r="H39" s="768"/>
      <c r="I39" s="37">
        <v>1716</v>
      </c>
      <c r="J39" s="37">
        <v>1716</v>
      </c>
    </row>
    <row r="40" spans="1:11" ht="15" customHeight="1" x14ac:dyDescent="0.25">
      <c r="B40" s="774" t="s">
        <v>746</v>
      </c>
      <c r="C40" s="774"/>
      <c r="D40" s="774"/>
      <c r="E40" s="774"/>
      <c r="F40" s="774"/>
      <c r="G40" s="772">
        <v>19</v>
      </c>
      <c r="H40" s="773"/>
    </row>
    <row r="41" spans="1:11" ht="15" customHeight="1" x14ac:dyDescent="0.25">
      <c r="B41" s="735" t="s">
        <v>747</v>
      </c>
      <c r="C41" s="735"/>
      <c r="D41" s="735"/>
      <c r="E41" s="735"/>
      <c r="F41" s="735"/>
      <c r="G41" s="772">
        <v>9</v>
      </c>
      <c r="H41" s="773"/>
    </row>
    <row r="42" spans="1:11" ht="60.75" customHeight="1" x14ac:dyDescent="0.25">
      <c r="B42" s="735" t="s">
        <v>748</v>
      </c>
      <c r="C42" s="735"/>
      <c r="D42" s="735"/>
      <c r="E42" s="735"/>
      <c r="F42" s="735"/>
      <c r="G42" s="772">
        <v>1435</v>
      </c>
      <c r="H42" s="773"/>
    </row>
    <row r="43" spans="1:11" ht="30.75" customHeight="1" x14ac:dyDescent="0.25">
      <c r="B43" s="774" t="s">
        <v>296</v>
      </c>
      <c r="C43" s="774"/>
      <c r="D43" s="774"/>
      <c r="E43" s="774"/>
      <c r="F43" s="774"/>
      <c r="G43" s="772">
        <v>182</v>
      </c>
      <c r="H43" s="773"/>
    </row>
    <row r="44" spans="1:11" ht="74.25" customHeight="1" x14ac:dyDescent="0.25">
      <c r="B44" s="735" t="s">
        <v>749</v>
      </c>
      <c r="C44" s="735"/>
      <c r="D44" s="735"/>
      <c r="E44" s="735"/>
      <c r="F44" s="735"/>
      <c r="G44" s="772">
        <v>120</v>
      </c>
      <c r="H44" s="773"/>
    </row>
    <row r="45" spans="1:11" ht="30.75" customHeight="1" x14ac:dyDescent="0.25">
      <c r="B45" s="774" t="s">
        <v>750</v>
      </c>
      <c r="C45" s="774"/>
      <c r="D45" s="774"/>
      <c r="E45" s="774"/>
      <c r="F45" s="774"/>
      <c r="G45" s="772">
        <v>12</v>
      </c>
      <c r="H45" s="773"/>
    </row>
    <row r="46" spans="1:11" ht="42.75" customHeight="1" x14ac:dyDescent="0.25">
      <c r="B46" s="774" t="s">
        <v>751</v>
      </c>
      <c r="C46" s="774"/>
      <c r="D46" s="774"/>
      <c r="E46" s="774"/>
      <c r="F46" s="774"/>
      <c r="G46" s="772">
        <v>150</v>
      </c>
      <c r="H46" s="773"/>
    </row>
    <row r="47" spans="1:11" ht="15" customHeight="1" x14ac:dyDescent="0.25">
      <c r="B47" s="735"/>
      <c r="C47" s="735"/>
      <c r="D47" s="735"/>
      <c r="E47" s="735"/>
      <c r="F47" s="735"/>
      <c r="G47" s="772"/>
      <c r="H47" s="773"/>
    </row>
    <row r="48" spans="1:11" ht="14.25" customHeight="1" x14ac:dyDescent="0.25">
      <c r="A48" s="38">
        <v>5169</v>
      </c>
      <c r="B48" s="21" t="s">
        <v>14</v>
      </c>
      <c r="C48" s="22"/>
      <c r="D48" s="23"/>
      <c r="E48" s="24"/>
      <c r="F48" s="24"/>
      <c r="G48" s="733">
        <v>1000</v>
      </c>
      <c r="H48" s="768"/>
      <c r="I48" s="37">
        <v>484</v>
      </c>
      <c r="J48" s="37">
        <v>484</v>
      </c>
    </row>
    <row r="49" spans="1:11" ht="15" x14ac:dyDescent="0.25">
      <c r="B49" s="251" t="s">
        <v>402</v>
      </c>
      <c r="C49" s="22"/>
      <c r="D49" s="23"/>
      <c r="E49" s="24"/>
      <c r="F49" s="24"/>
      <c r="G49" s="816"/>
      <c r="H49" s="817"/>
    </row>
    <row r="50" spans="1:11" ht="14.25" customHeight="1" x14ac:dyDescent="0.2">
      <c r="B50" s="735" t="s">
        <v>752</v>
      </c>
      <c r="C50" s="735"/>
      <c r="D50" s="735"/>
      <c r="E50" s="735"/>
      <c r="F50" s="735"/>
      <c r="G50" s="735"/>
      <c r="H50" s="735"/>
    </row>
    <row r="51" spans="1:11" ht="14.25" customHeight="1" x14ac:dyDescent="0.2">
      <c r="B51" s="735"/>
      <c r="C51" s="735"/>
      <c r="D51" s="735"/>
      <c r="E51" s="735"/>
      <c r="F51" s="735"/>
      <c r="G51" s="735"/>
      <c r="H51" s="735"/>
    </row>
    <row r="52" spans="1:11" ht="14.25" customHeight="1" x14ac:dyDescent="0.2">
      <c r="B52" s="735"/>
      <c r="C52" s="735"/>
      <c r="D52" s="735"/>
      <c r="E52" s="735"/>
      <c r="F52" s="735"/>
      <c r="G52" s="735"/>
      <c r="H52" s="735"/>
    </row>
    <row r="53" spans="1:11" ht="57" customHeight="1" x14ac:dyDescent="0.2">
      <c r="B53" s="735"/>
      <c r="C53" s="735"/>
      <c r="D53" s="735"/>
      <c r="E53" s="735"/>
      <c r="F53" s="735"/>
      <c r="G53" s="735"/>
      <c r="H53" s="735"/>
    </row>
    <row r="54" spans="1:11" ht="16.5" customHeight="1" x14ac:dyDescent="0.2">
      <c r="B54" s="735"/>
      <c r="C54" s="735"/>
      <c r="D54" s="735"/>
      <c r="E54" s="735"/>
      <c r="F54" s="735"/>
      <c r="G54" s="735"/>
      <c r="H54" s="735"/>
    </row>
    <row r="55" spans="1:11" ht="15.75" customHeight="1" x14ac:dyDescent="0.25">
      <c r="B55" s="433"/>
      <c r="C55" s="434"/>
      <c r="D55" s="434"/>
      <c r="E55" s="434"/>
      <c r="F55" s="434"/>
      <c r="G55" s="461"/>
      <c r="H55" s="463"/>
    </row>
    <row r="56" spans="1:11" ht="15" x14ac:dyDescent="0.25">
      <c r="A56" s="38">
        <v>5192</v>
      </c>
      <c r="B56" s="21" t="s">
        <v>116</v>
      </c>
      <c r="C56" s="22"/>
      <c r="D56" s="23"/>
      <c r="E56" s="24"/>
      <c r="F56" s="24"/>
      <c r="G56" s="733">
        <f>SUM(G57,G61)</f>
        <v>660</v>
      </c>
      <c r="H56" s="768"/>
      <c r="I56" s="37">
        <v>660</v>
      </c>
      <c r="J56" s="37">
        <v>740</v>
      </c>
    </row>
    <row r="57" spans="1:11" s="97" customFormat="1" ht="14.25" customHeight="1" x14ac:dyDescent="0.25">
      <c r="B57" s="754" t="s">
        <v>527</v>
      </c>
      <c r="C57" s="754"/>
      <c r="D57" s="754"/>
      <c r="E57" s="754"/>
      <c r="F57" s="754"/>
      <c r="G57" s="816">
        <v>260</v>
      </c>
      <c r="H57" s="817"/>
      <c r="I57" s="187"/>
      <c r="J57" s="187"/>
      <c r="K57" s="309"/>
    </row>
    <row r="58" spans="1:11" ht="14.25" customHeight="1" x14ac:dyDescent="0.2">
      <c r="B58" s="739" t="s">
        <v>241</v>
      </c>
      <c r="C58" s="739"/>
      <c r="D58" s="739"/>
      <c r="E58" s="739"/>
      <c r="F58" s="739"/>
      <c r="G58" s="739"/>
      <c r="H58" s="739"/>
    </row>
    <row r="59" spans="1:11" ht="14.25" customHeight="1" x14ac:dyDescent="0.2">
      <c r="B59" s="739"/>
      <c r="C59" s="739"/>
      <c r="D59" s="739"/>
      <c r="E59" s="739"/>
      <c r="F59" s="739"/>
      <c r="G59" s="739"/>
      <c r="H59" s="739"/>
    </row>
    <row r="60" spans="1:11" ht="15" x14ac:dyDescent="0.25">
      <c r="B60" s="152"/>
      <c r="C60" s="152"/>
      <c r="D60" s="152"/>
      <c r="E60" s="152"/>
      <c r="F60" s="152"/>
      <c r="G60" s="23"/>
      <c r="H60" s="23"/>
    </row>
    <row r="61" spans="1:11" s="97" customFormat="1" ht="14.25" customHeight="1" x14ac:dyDescent="0.25">
      <c r="B61" s="829" t="s">
        <v>242</v>
      </c>
      <c r="C61" s="754"/>
      <c r="D61" s="754"/>
      <c r="E61" s="754"/>
      <c r="F61" s="754"/>
      <c r="G61" s="816">
        <v>400</v>
      </c>
      <c r="H61" s="817"/>
      <c r="I61" s="187"/>
      <c r="J61" s="187"/>
      <c r="K61" s="309"/>
    </row>
    <row r="62" spans="1:11" ht="14.25" customHeight="1" x14ac:dyDescent="0.2">
      <c r="B62" s="765" t="s">
        <v>249</v>
      </c>
      <c r="C62" s="765"/>
      <c r="D62" s="765"/>
      <c r="E62" s="765"/>
      <c r="F62" s="765"/>
      <c r="G62" s="765"/>
      <c r="H62" s="765"/>
    </row>
    <row r="63" spans="1:11" ht="14.25" customHeight="1" x14ac:dyDescent="0.2">
      <c r="B63" s="481"/>
      <c r="C63" s="481"/>
      <c r="D63" s="481"/>
      <c r="E63" s="481"/>
      <c r="F63" s="481"/>
      <c r="G63" s="481"/>
      <c r="H63" s="481"/>
    </row>
    <row r="64" spans="1:11" ht="17.25" customHeight="1" thickBot="1" x14ac:dyDescent="0.3">
      <c r="B64" s="45" t="s">
        <v>445</v>
      </c>
      <c r="C64" s="46"/>
      <c r="D64" s="47"/>
      <c r="E64" s="48"/>
      <c r="F64" s="48"/>
      <c r="G64" s="764">
        <f>SUM(G65,G78,G103)</f>
        <v>5311</v>
      </c>
      <c r="H64" s="764"/>
      <c r="I64" s="189">
        <f>SUM(I78:I103)</f>
        <v>730</v>
      </c>
      <c r="J64" s="189">
        <f>SUM(J78:J103)</f>
        <v>730</v>
      </c>
    </row>
    <row r="65" spans="1:11" ht="15.75" thickTop="1" x14ac:dyDescent="0.25">
      <c r="A65" s="38">
        <v>5168</v>
      </c>
      <c r="B65" s="466" t="s">
        <v>64</v>
      </c>
      <c r="C65" s="152"/>
      <c r="D65" s="152"/>
      <c r="E65" s="152"/>
      <c r="F65" s="152"/>
      <c r="G65" s="733">
        <f>SUM(G66,G72)</f>
        <v>4371</v>
      </c>
      <c r="H65" s="768"/>
      <c r="I65" s="37">
        <v>0</v>
      </c>
      <c r="J65" s="37">
        <v>0</v>
      </c>
    </row>
    <row r="66" spans="1:11" s="97" customFormat="1" ht="14.25" customHeight="1" x14ac:dyDescent="0.25">
      <c r="B66" s="827" t="s">
        <v>801</v>
      </c>
      <c r="C66" s="828"/>
      <c r="D66" s="828"/>
      <c r="E66" s="828"/>
      <c r="F66" s="828"/>
      <c r="G66" s="812">
        <v>100</v>
      </c>
      <c r="H66" s="813"/>
      <c r="I66" s="187"/>
      <c r="J66" s="187"/>
      <c r="K66" s="309"/>
    </row>
    <row r="67" spans="1:11" s="23" customFormat="1" ht="17.25" customHeight="1" x14ac:dyDescent="0.2">
      <c r="B67" s="740" t="s">
        <v>802</v>
      </c>
      <c r="C67" s="740"/>
      <c r="D67" s="740"/>
      <c r="E67" s="740"/>
      <c r="F67" s="740"/>
      <c r="G67" s="740"/>
      <c r="H67" s="740"/>
      <c r="I67" s="303"/>
      <c r="J67" s="303"/>
      <c r="K67" s="64"/>
    </row>
    <row r="68" spans="1:11" s="23" customFormat="1" ht="17.25" customHeight="1" x14ac:dyDescent="0.2">
      <c r="B68" s="740"/>
      <c r="C68" s="740"/>
      <c r="D68" s="740"/>
      <c r="E68" s="740"/>
      <c r="F68" s="740"/>
      <c r="G68" s="740"/>
      <c r="H68" s="740"/>
      <c r="I68" s="303"/>
      <c r="J68" s="303"/>
      <c r="K68" s="64"/>
    </row>
    <row r="69" spans="1:11" s="23" customFormat="1" ht="17.25" customHeight="1" x14ac:dyDescent="0.2">
      <c r="B69" s="740"/>
      <c r="C69" s="740"/>
      <c r="D69" s="740"/>
      <c r="E69" s="740"/>
      <c r="F69" s="740"/>
      <c r="G69" s="740"/>
      <c r="H69" s="740"/>
      <c r="I69" s="303"/>
      <c r="J69" s="303"/>
      <c r="K69" s="64"/>
    </row>
    <row r="70" spans="1:11" s="23" customFormat="1" ht="5.25" customHeight="1" x14ac:dyDescent="0.2">
      <c r="B70" s="740"/>
      <c r="C70" s="740"/>
      <c r="D70" s="740"/>
      <c r="E70" s="740"/>
      <c r="F70" s="740"/>
      <c r="G70" s="740"/>
      <c r="H70" s="740"/>
      <c r="I70" s="303"/>
      <c r="J70" s="303"/>
      <c r="K70" s="64"/>
    </row>
    <row r="71" spans="1:11" s="23" customFormat="1" ht="17.25" customHeight="1" x14ac:dyDescent="0.25">
      <c r="B71" s="104"/>
      <c r="C71" s="105"/>
      <c r="D71" s="103"/>
      <c r="E71" s="102"/>
      <c r="F71" s="102"/>
      <c r="G71" s="561"/>
      <c r="H71" s="561"/>
      <c r="I71" s="303"/>
      <c r="J71" s="303"/>
      <c r="K71" s="64"/>
    </row>
    <row r="72" spans="1:11" s="97" customFormat="1" ht="14.25" customHeight="1" x14ac:dyDescent="0.25">
      <c r="B72" s="827" t="s">
        <v>803</v>
      </c>
      <c r="C72" s="828"/>
      <c r="D72" s="828"/>
      <c r="E72" s="828"/>
      <c r="F72" s="828"/>
      <c r="G72" s="812">
        <v>4271</v>
      </c>
      <c r="H72" s="813"/>
      <c r="I72" s="187"/>
      <c r="J72" s="187"/>
      <c r="K72" s="309"/>
    </row>
    <row r="73" spans="1:11" s="23" customFormat="1" ht="17.25" customHeight="1" x14ac:dyDescent="0.2">
      <c r="B73" s="740" t="s">
        <v>804</v>
      </c>
      <c r="C73" s="740"/>
      <c r="D73" s="740"/>
      <c r="E73" s="740"/>
      <c r="F73" s="740"/>
      <c r="G73" s="740"/>
      <c r="H73" s="740"/>
      <c r="I73" s="303"/>
      <c r="J73" s="303"/>
      <c r="K73" s="64"/>
    </row>
    <row r="74" spans="1:11" s="23" customFormat="1" ht="17.25" customHeight="1" x14ac:dyDescent="0.2">
      <c r="B74" s="740"/>
      <c r="C74" s="740"/>
      <c r="D74" s="740"/>
      <c r="E74" s="740"/>
      <c r="F74" s="740"/>
      <c r="G74" s="740"/>
      <c r="H74" s="740"/>
      <c r="I74" s="303"/>
      <c r="J74" s="303"/>
      <c r="K74" s="64"/>
    </row>
    <row r="75" spans="1:11" s="23" customFormat="1" ht="17.25" customHeight="1" x14ac:dyDescent="0.2">
      <c r="B75" s="740"/>
      <c r="C75" s="740"/>
      <c r="D75" s="740"/>
      <c r="E75" s="740"/>
      <c r="F75" s="740"/>
      <c r="G75" s="740"/>
      <c r="H75" s="740"/>
      <c r="I75" s="303"/>
      <c r="J75" s="303"/>
      <c r="K75" s="64"/>
    </row>
    <row r="76" spans="1:11" s="23" customFormat="1" ht="17.25" customHeight="1" x14ac:dyDescent="0.2">
      <c r="B76" s="740"/>
      <c r="C76" s="740"/>
      <c r="D76" s="740"/>
      <c r="E76" s="740"/>
      <c r="F76" s="740"/>
      <c r="G76" s="740"/>
      <c r="H76" s="740"/>
      <c r="I76" s="303"/>
      <c r="J76" s="303"/>
      <c r="K76" s="64"/>
    </row>
    <row r="77" spans="1:11" s="23" customFormat="1" ht="17.25" customHeight="1" x14ac:dyDescent="0.25">
      <c r="B77" s="104"/>
      <c r="C77" s="105"/>
      <c r="D77" s="103"/>
      <c r="E77" s="102"/>
      <c r="F77" s="102"/>
      <c r="G77" s="561"/>
      <c r="H77" s="561"/>
      <c r="I77" s="303"/>
      <c r="J77" s="303"/>
      <c r="K77" s="64"/>
    </row>
    <row r="78" spans="1:11" ht="15" x14ac:dyDescent="0.25">
      <c r="A78" s="38">
        <v>5175</v>
      </c>
      <c r="B78" s="42" t="s">
        <v>27</v>
      </c>
      <c r="G78" s="733">
        <f>SUM(G79,G90,G95,G98)</f>
        <v>260</v>
      </c>
      <c r="H78" s="768"/>
      <c r="I78" s="37">
        <v>200</v>
      </c>
      <c r="J78" s="37">
        <v>200</v>
      </c>
    </row>
    <row r="79" spans="1:11" s="97" customFormat="1" ht="14.25" customHeight="1" x14ac:dyDescent="0.25">
      <c r="B79" s="827" t="s">
        <v>412</v>
      </c>
      <c r="C79" s="828"/>
      <c r="D79" s="828"/>
      <c r="E79" s="828"/>
      <c r="F79" s="828"/>
      <c r="G79" s="812">
        <v>55</v>
      </c>
      <c r="H79" s="813"/>
      <c r="I79" s="187"/>
      <c r="J79" s="187"/>
      <c r="K79" s="309"/>
    </row>
    <row r="80" spans="1:11" ht="14.25" customHeight="1" x14ac:dyDescent="0.2">
      <c r="B80" s="781" t="s">
        <v>753</v>
      </c>
      <c r="C80" s="781"/>
      <c r="D80" s="781"/>
      <c r="E80" s="781"/>
      <c r="F80" s="781"/>
      <c r="G80" s="781"/>
      <c r="H80" s="781"/>
    </row>
    <row r="81" spans="2:11" ht="28.5" customHeight="1" x14ac:dyDescent="0.2">
      <c r="B81" s="781" t="s">
        <v>403</v>
      </c>
      <c r="C81" s="781"/>
      <c r="D81" s="781"/>
      <c r="E81" s="781"/>
      <c r="F81" s="781"/>
      <c r="G81" s="781"/>
      <c r="H81" s="781"/>
    </row>
    <row r="82" spans="2:11" ht="30.75" customHeight="1" x14ac:dyDescent="0.2">
      <c r="B82" s="781" t="s">
        <v>404</v>
      </c>
      <c r="C82" s="781"/>
      <c r="D82" s="781"/>
      <c r="E82" s="781"/>
      <c r="F82" s="781"/>
      <c r="G82" s="781"/>
      <c r="H82" s="781"/>
    </row>
    <row r="83" spans="2:11" ht="42.75" customHeight="1" x14ac:dyDescent="0.2">
      <c r="B83" s="781" t="s">
        <v>405</v>
      </c>
      <c r="C83" s="781"/>
      <c r="D83" s="781"/>
      <c r="E83" s="781"/>
      <c r="F83" s="781"/>
      <c r="G83" s="781"/>
      <c r="H83" s="781"/>
    </row>
    <row r="84" spans="2:11" ht="30" customHeight="1" x14ac:dyDescent="0.2">
      <c r="B84" s="778" t="s">
        <v>406</v>
      </c>
      <c r="C84" s="778"/>
      <c r="D84" s="778"/>
      <c r="E84" s="778"/>
      <c r="F84" s="778"/>
      <c r="G84" s="778"/>
      <c r="H84" s="778"/>
    </row>
    <row r="85" spans="2:11" ht="42" customHeight="1" x14ac:dyDescent="0.2">
      <c r="B85" s="778" t="s">
        <v>407</v>
      </c>
      <c r="C85" s="778"/>
      <c r="D85" s="778"/>
      <c r="E85" s="778"/>
      <c r="F85" s="778"/>
      <c r="G85" s="778"/>
      <c r="H85" s="778"/>
    </row>
    <row r="86" spans="2:11" ht="30.75" customHeight="1" x14ac:dyDescent="0.2">
      <c r="B86" s="778" t="s">
        <v>408</v>
      </c>
      <c r="C86" s="778"/>
      <c r="D86" s="778"/>
      <c r="E86" s="778"/>
      <c r="F86" s="778"/>
      <c r="G86" s="778"/>
      <c r="H86" s="778"/>
    </row>
    <row r="87" spans="2:11" ht="14.25" customHeight="1" x14ac:dyDescent="0.2">
      <c r="B87" s="778" t="s">
        <v>409</v>
      </c>
      <c r="C87" s="778"/>
      <c r="D87" s="778"/>
      <c r="E87" s="778"/>
      <c r="F87" s="778"/>
      <c r="G87" s="778"/>
      <c r="H87" s="778"/>
    </row>
    <row r="88" spans="2:11" ht="14.25" customHeight="1" x14ac:dyDescent="0.2">
      <c r="B88" s="781" t="s">
        <v>410</v>
      </c>
      <c r="C88" s="781"/>
      <c r="D88" s="781"/>
      <c r="E88" s="781"/>
      <c r="F88" s="781"/>
      <c r="G88" s="781"/>
      <c r="H88" s="781"/>
    </row>
    <row r="89" spans="2:11" ht="15" customHeight="1" x14ac:dyDescent="0.2">
      <c r="B89" s="56"/>
      <c r="C89" s="56"/>
      <c r="D89" s="56"/>
      <c r="E89" s="56"/>
      <c r="F89" s="56"/>
      <c r="G89" s="436"/>
      <c r="H89" s="436"/>
    </row>
    <row r="90" spans="2:11" s="97" customFormat="1" ht="14.25" customHeight="1" x14ac:dyDescent="0.25">
      <c r="B90" s="826" t="s">
        <v>413</v>
      </c>
      <c r="C90" s="826"/>
      <c r="D90" s="826"/>
      <c r="E90" s="826"/>
      <c r="F90" s="826"/>
      <c r="G90" s="812">
        <v>65</v>
      </c>
      <c r="H90" s="813"/>
      <c r="I90" s="187"/>
      <c r="J90" s="187"/>
      <c r="K90" s="309"/>
    </row>
    <row r="91" spans="2:11" ht="14.25" customHeight="1" x14ac:dyDescent="0.2">
      <c r="B91" s="781" t="s">
        <v>411</v>
      </c>
      <c r="C91" s="781"/>
      <c r="D91" s="781"/>
      <c r="E91" s="781"/>
      <c r="F91" s="781"/>
      <c r="G91" s="781"/>
      <c r="H91" s="781"/>
    </row>
    <row r="92" spans="2:11" ht="14.25" customHeight="1" x14ac:dyDescent="0.2">
      <c r="B92" s="836" t="s">
        <v>754</v>
      </c>
      <c r="C92" s="836"/>
      <c r="D92" s="836"/>
      <c r="E92" s="836"/>
      <c r="F92" s="836"/>
      <c r="G92" s="560"/>
      <c r="H92" s="560"/>
    </row>
    <row r="93" spans="2:11" ht="14.25" customHeight="1" x14ac:dyDescent="0.2">
      <c r="B93" s="836" t="s">
        <v>755</v>
      </c>
      <c r="C93" s="836"/>
      <c r="D93" s="836"/>
      <c r="E93" s="836"/>
      <c r="F93" s="836"/>
      <c r="G93" s="560"/>
      <c r="H93" s="560"/>
    </row>
    <row r="94" spans="2:11" ht="15.75" customHeight="1" x14ac:dyDescent="0.2">
      <c r="B94" s="38"/>
      <c r="C94" s="492"/>
      <c r="D94" s="492"/>
      <c r="E94" s="492"/>
      <c r="F94" s="492"/>
      <c r="G94" s="492"/>
      <c r="H94" s="492"/>
    </row>
    <row r="95" spans="2:11" ht="15.75" customHeight="1" x14ac:dyDescent="0.25">
      <c r="B95" s="826" t="s">
        <v>756</v>
      </c>
      <c r="C95" s="826"/>
      <c r="D95" s="826"/>
      <c r="E95" s="826"/>
      <c r="F95" s="826"/>
      <c r="G95" s="812">
        <v>20</v>
      </c>
      <c r="H95" s="813"/>
    </row>
    <row r="96" spans="2:11" ht="15.75" customHeight="1" x14ac:dyDescent="0.2">
      <c r="B96" s="781" t="s">
        <v>757</v>
      </c>
      <c r="C96" s="781"/>
      <c r="D96" s="781"/>
      <c r="E96" s="781"/>
      <c r="F96" s="781"/>
      <c r="G96" s="781"/>
      <c r="H96" s="781"/>
    </row>
    <row r="97" spans="1:11" ht="15.75" customHeight="1" x14ac:dyDescent="0.2">
      <c r="B97" s="38"/>
      <c r="C97" s="564"/>
      <c r="D97" s="564"/>
      <c r="E97" s="564"/>
      <c r="F97" s="564"/>
      <c r="G97" s="564"/>
      <c r="H97" s="564"/>
    </row>
    <row r="98" spans="1:11" s="97" customFormat="1" ht="27.75" customHeight="1" x14ac:dyDescent="0.25">
      <c r="B98" s="826" t="s">
        <v>758</v>
      </c>
      <c r="C98" s="826"/>
      <c r="D98" s="826"/>
      <c r="E98" s="826"/>
      <c r="F98" s="826"/>
      <c r="G98" s="812">
        <v>120</v>
      </c>
      <c r="H98" s="813"/>
      <c r="I98" s="187"/>
      <c r="J98" s="187"/>
      <c r="K98" s="309"/>
    </row>
    <row r="99" spans="1:11" ht="15" customHeight="1" x14ac:dyDescent="0.2">
      <c r="B99" s="781" t="s">
        <v>759</v>
      </c>
      <c r="C99" s="781"/>
      <c r="D99" s="781"/>
      <c r="E99" s="781"/>
      <c r="F99" s="781"/>
      <c r="G99" s="781"/>
      <c r="H99" s="781"/>
    </row>
    <row r="100" spans="1:11" ht="14.25" customHeight="1" x14ac:dyDescent="0.2">
      <c r="B100" s="781"/>
      <c r="C100" s="781"/>
      <c r="D100" s="781"/>
      <c r="E100" s="781"/>
      <c r="F100" s="781"/>
      <c r="G100" s="781"/>
      <c r="H100" s="781"/>
    </row>
    <row r="101" spans="1:11" ht="15" customHeight="1" x14ac:dyDescent="0.2">
      <c r="B101" s="781"/>
      <c r="C101" s="781"/>
      <c r="D101" s="781"/>
      <c r="E101" s="781"/>
      <c r="F101" s="781"/>
      <c r="G101" s="781"/>
      <c r="H101" s="781"/>
    </row>
    <row r="102" spans="1:11" ht="14.25" customHeight="1" x14ac:dyDescent="0.2">
      <c r="B102" s="213"/>
      <c r="C102" s="213"/>
      <c r="D102" s="213"/>
      <c r="E102" s="213"/>
      <c r="F102" s="213"/>
      <c r="G102" s="436"/>
      <c r="H102" s="436"/>
    </row>
    <row r="103" spans="1:11" ht="15" x14ac:dyDescent="0.25">
      <c r="A103" s="38">
        <v>5179</v>
      </c>
      <c r="B103" s="42" t="s">
        <v>108</v>
      </c>
      <c r="G103" s="733">
        <f>SUM(G104,G109,G115)</f>
        <v>680</v>
      </c>
      <c r="H103" s="768"/>
      <c r="I103" s="37">
        <v>530</v>
      </c>
      <c r="J103" s="37">
        <v>530</v>
      </c>
    </row>
    <row r="104" spans="1:11" s="97" customFormat="1" ht="14.25" customHeight="1" x14ac:dyDescent="0.25">
      <c r="B104" s="826" t="s">
        <v>88</v>
      </c>
      <c r="C104" s="826"/>
      <c r="D104" s="826"/>
      <c r="E104" s="826"/>
      <c r="F104" s="826"/>
      <c r="G104" s="812">
        <v>520</v>
      </c>
      <c r="H104" s="813"/>
      <c r="I104" s="187"/>
      <c r="J104" s="187"/>
      <c r="K104" s="309"/>
    </row>
    <row r="105" spans="1:11" ht="14.25" customHeight="1" x14ac:dyDescent="0.2">
      <c r="B105" s="781" t="s">
        <v>414</v>
      </c>
      <c r="C105" s="800"/>
      <c r="D105" s="800"/>
      <c r="E105" s="800"/>
      <c r="F105" s="800"/>
      <c r="G105" s="800"/>
      <c r="H105" s="800"/>
    </row>
    <row r="106" spans="1:11" ht="14.25" customHeight="1" x14ac:dyDescent="0.2">
      <c r="B106" s="800"/>
      <c r="C106" s="800"/>
      <c r="D106" s="800"/>
      <c r="E106" s="800"/>
      <c r="F106" s="800"/>
      <c r="G106" s="800"/>
      <c r="H106" s="800"/>
    </row>
    <row r="107" spans="1:11" ht="14.25" customHeight="1" x14ac:dyDescent="0.2">
      <c r="B107" s="800"/>
      <c r="C107" s="800"/>
      <c r="D107" s="800"/>
      <c r="E107" s="800"/>
      <c r="F107" s="800"/>
      <c r="G107" s="800"/>
      <c r="H107" s="800"/>
    </row>
    <row r="108" spans="1:11" ht="14.25" customHeight="1" x14ac:dyDescent="0.2">
      <c r="B108" s="487"/>
      <c r="C108" s="487"/>
      <c r="D108" s="487"/>
      <c r="E108" s="487"/>
      <c r="F108" s="487"/>
      <c r="G108" s="487"/>
      <c r="H108" s="487"/>
    </row>
    <row r="109" spans="1:11" s="97" customFormat="1" ht="14.25" customHeight="1" x14ac:dyDescent="0.25">
      <c r="B109" s="826" t="s">
        <v>89</v>
      </c>
      <c r="C109" s="826"/>
      <c r="D109" s="826"/>
      <c r="E109" s="826"/>
      <c r="F109" s="826"/>
      <c r="G109" s="812">
        <v>130</v>
      </c>
      <c r="H109" s="813"/>
      <c r="I109" s="187"/>
      <c r="J109" s="187"/>
      <c r="K109" s="309"/>
    </row>
    <row r="110" spans="1:11" ht="14.25" customHeight="1" x14ac:dyDescent="0.2">
      <c r="B110" s="781" t="s">
        <v>760</v>
      </c>
      <c r="C110" s="800"/>
      <c r="D110" s="800"/>
      <c r="E110" s="800"/>
      <c r="F110" s="800"/>
      <c r="G110" s="800"/>
      <c r="H110" s="800"/>
    </row>
    <row r="111" spans="1:11" ht="14.25" customHeight="1" x14ac:dyDescent="0.2">
      <c r="B111" s="800"/>
      <c r="C111" s="800"/>
      <c r="D111" s="800"/>
      <c r="E111" s="800"/>
      <c r="F111" s="800"/>
      <c r="G111" s="800"/>
      <c r="H111" s="800"/>
    </row>
    <row r="112" spans="1:11" ht="14.25" customHeight="1" x14ac:dyDescent="0.2">
      <c r="B112" s="800"/>
      <c r="C112" s="800"/>
      <c r="D112" s="800"/>
      <c r="E112" s="800"/>
      <c r="F112" s="800"/>
      <c r="G112" s="800"/>
      <c r="H112" s="800"/>
    </row>
    <row r="113" spans="1:11" ht="16.5" customHeight="1" x14ac:dyDescent="0.2">
      <c r="B113" s="800"/>
      <c r="C113" s="800"/>
      <c r="D113" s="800"/>
      <c r="E113" s="800"/>
      <c r="F113" s="800"/>
      <c r="G113" s="800"/>
      <c r="H113" s="800"/>
    </row>
    <row r="114" spans="1:11" ht="14.25" customHeight="1" x14ac:dyDescent="0.2">
      <c r="B114" s="489"/>
      <c r="C114" s="489"/>
      <c r="D114" s="489"/>
      <c r="E114" s="489"/>
      <c r="F114" s="489"/>
      <c r="G114" s="489"/>
      <c r="H114" s="489"/>
    </row>
    <row r="115" spans="1:11" s="97" customFormat="1" ht="14.25" customHeight="1" x14ac:dyDescent="0.25">
      <c r="B115" s="826" t="s">
        <v>214</v>
      </c>
      <c r="C115" s="826"/>
      <c r="D115" s="826"/>
      <c r="E115" s="826"/>
      <c r="F115" s="826"/>
      <c r="G115" s="812">
        <v>30</v>
      </c>
      <c r="H115" s="813"/>
      <c r="I115" s="187"/>
      <c r="J115" s="187"/>
      <c r="K115" s="309"/>
    </row>
    <row r="116" spans="1:11" ht="15.75" customHeight="1" x14ac:dyDescent="0.2">
      <c r="B116" s="781" t="s">
        <v>415</v>
      </c>
      <c r="C116" s="781"/>
      <c r="D116" s="781"/>
      <c r="E116" s="781"/>
      <c r="F116" s="781"/>
      <c r="G116" s="781"/>
      <c r="H116" s="781"/>
    </row>
    <row r="117" spans="1:11" ht="15.75" customHeight="1" x14ac:dyDescent="0.2">
      <c r="B117" s="781"/>
      <c r="C117" s="781"/>
      <c r="D117" s="781"/>
      <c r="E117" s="781"/>
      <c r="F117" s="781"/>
      <c r="G117" s="781"/>
      <c r="H117" s="781"/>
    </row>
    <row r="118" spans="1:11" ht="15.75" customHeight="1" x14ac:dyDescent="0.2">
      <c r="B118" s="781"/>
      <c r="C118" s="781"/>
      <c r="D118" s="781"/>
      <c r="E118" s="781"/>
      <c r="F118" s="781"/>
      <c r="G118" s="781"/>
      <c r="H118" s="781"/>
    </row>
    <row r="119" spans="1:11" ht="15.75" customHeight="1" x14ac:dyDescent="0.2">
      <c r="B119" s="560"/>
      <c r="C119" s="560"/>
      <c r="D119" s="560"/>
      <c r="E119" s="560"/>
      <c r="F119" s="560"/>
      <c r="G119" s="560"/>
      <c r="H119" s="560"/>
    </row>
    <row r="120" spans="1:11" ht="17.25" customHeight="1" thickBot="1" x14ac:dyDescent="0.3">
      <c r="B120" s="45" t="s">
        <v>515</v>
      </c>
      <c r="C120" s="46"/>
      <c r="D120" s="47"/>
      <c r="E120" s="48"/>
      <c r="F120" s="48"/>
      <c r="G120" s="764">
        <f>SUM(G121)</f>
        <v>12000</v>
      </c>
      <c r="H120" s="764"/>
      <c r="I120" s="189">
        <v>12000</v>
      </c>
      <c r="J120" s="189">
        <v>12000</v>
      </c>
    </row>
    <row r="121" spans="1:11" ht="15.75" thickTop="1" x14ac:dyDescent="0.25">
      <c r="A121" s="38">
        <v>5222</v>
      </c>
      <c r="B121" s="460" t="s">
        <v>321</v>
      </c>
      <c r="G121" s="733">
        <v>12000</v>
      </c>
      <c r="H121" s="768"/>
    </row>
    <row r="122" spans="1:11" ht="15.75" customHeight="1" x14ac:dyDescent="0.2">
      <c r="B122" s="781" t="s">
        <v>761</v>
      </c>
      <c r="C122" s="781"/>
      <c r="D122" s="781"/>
      <c r="E122" s="781"/>
      <c r="F122" s="781"/>
      <c r="G122" s="781"/>
      <c r="H122" s="781"/>
    </row>
    <row r="123" spans="1:11" ht="15.75" customHeight="1" x14ac:dyDescent="0.2">
      <c r="B123" s="781"/>
      <c r="C123" s="781"/>
      <c r="D123" s="781"/>
      <c r="E123" s="781"/>
      <c r="F123" s="781"/>
      <c r="G123" s="781"/>
      <c r="H123" s="781"/>
    </row>
    <row r="124" spans="1:11" ht="15.75" customHeight="1" x14ac:dyDescent="0.2">
      <c r="B124" s="781"/>
      <c r="C124" s="781"/>
      <c r="D124" s="781"/>
      <c r="E124" s="781"/>
      <c r="F124" s="781"/>
      <c r="G124" s="781"/>
      <c r="H124" s="781"/>
    </row>
    <row r="125" spans="1:11" ht="13.5" customHeight="1" x14ac:dyDescent="0.2">
      <c r="B125" s="781"/>
      <c r="C125" s="781"/>
      <c r="D125" s="781"/>
      <c r="E125" s="781"/>
      <c r="F125" s="781"/>
      <c r="G125" s="781"/>
      <c r="H125" s="781"/>
    </row>
    <row r="126" spans="1:11" ht="15.75" customHeight="1" x14ac:dyDescent="0.2">
      <c r="B126" s="308"/>
      <c r="C126" s="308"/>
      <c r="D126" s="308"/>
      <c r="E126" s="308"/>
      <c r="F126" s="308"/>
      <c r="G126" s="437"/>
      <c r="H126" s="437"/>
    </row>
    <row r="127" spans="1:11" ht="17.25" customHeight="1" thickBot="1" x14ac:dyDescent="0.3">
      <c r="B127" s="45" t="s">
        <v>176</v>
      </c>
      <c r="C127" s="46"/>
      <c r="D127" s="47"/>
      <c r="E127" s="48"/>
      <c r="F127" s="48"/>
      <c r="G127" s="764">
        <v>400</v>
      </c>
      <c r="H127" s="764"/>
      <c r="I127" s="189">
        <v>400</v>
      </c>
      <c r="J127" s="189">
        <v>400</v>
      </c>
    </row>
    <row r="128" spans="1:11" ht="15.75" thickTop="1" x14ac:dyDescent="0.25">
      <c r="A128" s="38">
        <v>5542</v>
      </c>
      <c r="B128" s="42" t="s">
        <v>137</v>
      </c>
      <c r="G128" s="758">
        <v>400</v>
      </c>
      <c r="H128" s="759"/>
    </row>
    <row r="129" spans="1:11" ht="14.25" customHeight="1" x14ac:dyDescent="0.25">
      <c r="B129" s="836" t="s">
        <v>124</v>
      </c>
      <c r="C129" s="836"/>
      <c r="D129" s="836"/>
      <c r="E129" s="836"/>
      <c r="F129" s="836"/>
      <c r="G129" s="812"/>
      <c r="H129" s="813"/>
    </row>
    <row r="130" spans="1:11" ht="14.25" customHeight="1" x14ac:dyDescent="0.2">
      <c r="B130" s="781" t="s">
        <v>762</v>
      </c>
      <c r="C130" s="800"/>
      <c r="D130" s="800"/>
      <c r="E130" s="800"/>
      <c r="F130" s="800"/>
      <c r="G130" s="800"/>
      <c r="H130" s="800"/>
    </row>
    <row r="131" spans="1:11" ht="14.25" customHeight="1" x14ac:dyDescent="0.2">
      <c r="B131" s="800"/>
      <c r="C131" s="800"/>
      <c r="D131" s="800"/>
      <c r="E131" s="800"/>
      <c r="F131" s="800"/>
      <c r="G131" s="800"/>
      <c r="H131" s="800"/>
    </row>
    <row r="132" spans="1:11" ht="14.25" customHeight="1" x14ac:dyDescent="0.2">
      <c r="B132" s="800"/>
      <c r="C132" s="800"/>
      <c r="D132" s="800"/>
      <c r="E132" s="800"/>
      <c r="F132" s="800"/>
      <c r="G132" s="800"/>
      <c r="H132" s="800"/>
    </row>
    <row r="133" spans="1:11" ht="18" customHeight="1" x14ac:dyDescent="0.2">
      <c r="B133" s="136"/>
      <c r="C133" s="136"/>
      <c r="D133" s="136"/>
      <c r="E133" s="136"/>
      <c r="F133" s="136"/>
      <c r="G133" s="437"/>
      <c r="H133" s="437"/>
    </row>
    <row r="134" spans="1:11" ht="17.25" customHeight="1" thickBot="1" x14ac:dyDescent="0.3">
      <c r="B134" s="45" t="s">
        <v>446</v>
      </c>
      <c r="C134" s="46"/>
      <c r="D134" s="47"/>
      <c r="E134" s="48"/>
      <c r="F134" s="48"/>
      <c r="G134" s="764">
        <f>SUM(G135,G154,G179,G202,G212)</f>
        <v>14023</v>
      </c>
      <c r="H134" s="764"/>
      <c r="I134" s="189">
        <f>SUM(I135:I242)</f>
        <v>20045</v>
      </c>
      <c r="J134" s="189">
        <f>SUM(J135:J242)</f>
        <v>113693</v>
      </c>
    </row>
    <row r="135" spans="1:11" ht="17.25" customHeight="1" thickTop="1" x14ac:dyDescent="0.25">
      <c r="A135" s="38">
        <v>5139</v>
      </c>
      <c r="B135" s="42" t="s">
        <v>391</v>
      </c>
      <c r="G135" s="804">
        <f>SUM(G137,G141,G144,G148)</f>
        <v>500</v>
      </c>
      <c r="H135" s="804"/>
      <c r="I135" s="37">
        <v>555</v>
      </c>
      <c r="J135" s="37">
        <v>555</v>
      </c>
    </row>
    <row r="136" spans="1:11" s="97" customFormat="1" ht="17.25" customHeight="1" x14ac:dyDescent="0.25">
      <c r="B136" s="834" t="s">
        <v>90</v>
      </c>
      <c r="C136" s="835"/>
      <c r="D136" s="835"/>
      <c r="E136" s="835"/>
      <c r="F136" s="835"/>
      <c r="G136" s="511"/>
      <c r="H136" s="512"/>
      <c r="I136" s="187"/>
      <c r="J136" s="187"/>
      <c r="K136" s="309"/>
    </row>
    <row r="137" spans="1:11" ht="12.75" customHeight="1" x14ac:dyDescent="0.25">
      <c r="B137" s="835"/>
      <c r="C137" s="835"/>
      <c r="D137" s="835"/>
      <c r="E137" s="835"/>
      <c r="F137" s="835"/>
      <c r="G137" s="761">
        <v>70</v>
      </c>
      <c r="H137" s="762"/>
    </row>
    <row r="138" spans="1:11" ht="17.25" customHeight="1" x14ac:dyDescent="0.2">
      <c r="B138" s="781" t="s">
        <v>763</v>
      </c>
      <c r="C138" s="800"/>
      <c r="D138" s="800"/>
      <c r="E138" s="800"/>
      <c r="F138" s="800"/>
      <c r="G138" s="800"/>
      <c r="H138" s="800"/>
    </row>
    <row r="139" spans="1:11" ht="15.75" customHeight="1" x14ac:dyDescent="0.2">
      <c r="B139" s="800"/>
      <c r="C139" s="800"/>
      <c r="D139" s="800"/>
      <c r="E139" s="800"/>
      <c r="F139" s="800"/>
      <c r="G139" s="800"/>
      <c r="H139" s="800"/>
    </row>
    <row r="140" spans="1:11" ht="11.25" customHeight="1" x14ac:dyDescent="0.25">
      <c r="B140" s="483"/>
      <c r="G140" s="358"/>
      <c r="H140" s="359"/>
    </row>
    <row r="141" spans="1:11" s="97" customFormat="1" ht="17.25" customHeight="1" x14ac:dyDescent="0.25">
      <c r="B141" s="824" t="s">
        <v>764</v>
      </c>
      <c r="C141" s="824"/>
      <c r="D141" s="824"/>
      <c r="E141" s="824"/>
      <c r="F141" s="824"/>
      <c r="G141" s="812">
        <v>40</v>
      </c>
      <c r="H141" s="813"/>
      <c r="I141" s="187"/>
      <c r="J141" s="187"/>
      <c r="K141" s="309"/>
    </row>
    <row r="142" spans="1:11" ht="29.25" customHeight="1" x14ac:dyDescent="0.2">
      <c r="B142" s="781" t="s">
        <v>765</v>
      </c>
      <c r="C142" s="800"/>
      <c r="D142" s="800"/>
      <c r="E142" s="800"/>
      <c r="F142" s="800"/>
      <c r="G142" s="800"/>
      <c r="H142" s="800"/>
    </row>
    <row r="143" spans="1:11" ht="12" customHeight="1" x14ac:dyDescent="0.2">
      <c r="B143" s="489"/>
      <c r="C143" s="489"/>
      <c r="D143" s="489"/>
      <c r="E143" s="489"/>
      <c r="F143" s="489"/>
      <c r="G143" s="489"/>
      <c r="H143" s="489"/>
    </row>
    <row r="144" spans="1:11" s="97" customFormat="1" ht="33" customHeight="1" x14ac:dyDescent="0.25">
      <c r="B144" s="811" t="s">
        <v>766</v>
      </c>
      <c r="C144" s="811"/>
      <c r="D144" s="811"/>
      <c r="E144" s="811"/>
      <c r="F144" s="811"/>
      <c r="G144" s="812">
        <v>45</v>
      </c>
      <c r="H144" s="812"/>
      <c r="I144" s="187"/>
      <c r="J144" s="187"/>
      <c r="K144" s="309"/>
    </row>
    <row r="145" spans="1:11" ht="17.25" customHeight="1" x14ac:dyDescent="0.2">
      <c r="B145" s="781" t="s">
        <v>767</v>
      </c>
      <c r="C145" s="781"/>
      <c r="D145" s="781"/>
      <c r="E145" s="781"/>
      <c r="F145" s="781"/>
      <c r="G145" s="781"/>
      <c r="H145" s="781"/>
    </row>
    <row r="146" spans="1:11" ht="12" customHeight="1" x14ac:dyDescent="0.2">
      <c r="B146" s="781"/>
      <c r="C146" s="781"/>
      <c r="D146" s="781"/>
      <c r="E146" s="781"/>
      <c r="F146" s="781"/>
      <c r="G146" s="781"/>
      <c r="H146" s="781"/>
    </row>
    <row r="147" spans="1:11" ht="12" customHeight="1" x14ac:dyDescent="0.2">
      <c r="B147" s="489"/>
      <c r="C147" s="489"/>
      <c r="D147" s="489"/>
      <c r="E147" s="489"/>
      <c r="F147" s="489"/>
      <c r="G147" s="489"/>
      <c r="H147" s="489"/>
    </row>
    <row r="148" spans="1:11" s="97" customFormat="1" ht="17.25" customHeight="1" x14ac:dyDescent="0.25">
      <c r="B148" s="824" t="s">
        <v>768</v>
      </c>
      <c r="C148" s="824"/>
      <c r="D148" s="824"/>
      <c r="E148" s="824"/>
      <c r="F148" s="824"/>
      <c r="G148" s="812">
        <v>345</v>
      </c>
      <c r="H148" s="813"/>
      <c r="I148" s="187"/>
      <c r="J148" s="187"/>
      <c r="K148" s="309"/>
    </row>
    <row r="149" spans="1:11" ht="17.25" customHeight="1" x14ac:dyDescent="0.2">
      <c r="B149" s="735" t="s">
        <v>769</v>
      </c>
      <c r="C149" s="735"/>
      <c r="D149" s="735"/>
      <c r="E149" s="735"/>
      <c r="F149" s="735"/>
      <c r="G149" s="735"/>
      <c r="H149" s="735"/>
    </row>
    <row r="150" spans="1:11" ht="12" customHeight="1" x14ac:dyDescent="0.2">
      <c r="B150" s="735"/>
      <c r="C150" s="735"/>
      <c r="D150" s="735"/>
      <c r="E150" s="735"/>
      <c r="F150" s="735"/>
      <c r="G150" s="735"/>
      <c r="H150" s="735"/>
    </row>
    <row r="151" spans="1:11" ht="13.5" customHeight="1" x14ac:dyDescent="0.2">
      <c r="B151" s="735"/>
      <c r="C151" s="735"/>
      <c r="D151" s="735"/>
      <c r="E151" s="735"/>
      <c r="F151" s="735"/>
      <c r="G151" s="735"/>
      <c r="H151" s="735"/>
    </row>
    <row r="152" spans="1:11" ht="13.5" customHeight="1" x14ac:dyDescent="0.2">
      <c r="B152" s="735"/>
      <c r="C152" s="735"/>
      <c r="D152" s="735"/>
      <c r="E152" s="735"/>
      <c r="F152" s="735"/>
      <c r="G152" s="735"/>
      <c r="H152" s="735"/>
    </row>
    <row r="153" spans="1:11" ht="15" customHeight="1" x14ac:dyDescent="0.25">
      <c r="B153" s="21"/>
      <c r="C153" s="22"/>
      <c r="D153" s="23"/>
      <c r="E153" s="24"/>
      <c r="F153" s="24"/>
      <c r="G153" s="461"/>
      <c r="H153" s="463"/>
    </row>
    <row r="154" spans="1:11" s="131" customFormat="1" ht="17.25" customHeight="1" x14ac:dyDescent="0.25">
      <c r="A154" s="131">
        <v>5164</v>
      </c>
      <c r="B154" s="104" t="s">
        <v>30</v>
      </c>
      <c r="C154" s="105"/>
      <c r="D154" s="103"/>
      <c r="E154" s="102"/>
      <c r="F154" s="102"/>
      <c r="G154" s="803">
        <f>SUM(G155,G170,G175)</f>
        <v>383</v>
      </c>
      <c r="H154" s="803"/>
      <c r="I154" s="316">
        <v>228</v>
      </c>
      <c r="J154" s="316">
        <v>228</v>
      </c>
      <c r="K154" s="320"/>
    </row>
    <row r="155" spans="1:11" s="519" customFormat="1" ht="17.25" customHeight="1" x14ac:dyDescent="0.25">
      <c r="B155" s="815" t="s">
        <v>416</v>
      </c>
      <c r="C155" s="815"/>
      <c r="D155" s="815"/>
      <c r="E155" s="815"/>
      <c r="F155" s="815"/>
      <c r="G155" s="816">
        <v>350</v>
      </c>
      <c r="H155" s="817"/>
      <c r="I155" s="520"/>
      <c r="J155" s="520"/>
      <c r="K155" s="521"/>
    </row>
    <row r="156" spans="1:11" s="131" customFormat="1" ht="17.25" customHeight="1" x14ac:dyDescent="0.2">
      <c r="B156" s="793" t="s">
        <v>770</v>
      </c>
      <c r="C156" s="793"/>
      <c r="D156" s="793"/>
      <c r="E156" s="793"/>
      <c r="F156" s="793"/>
      <c r="G156" s="793"/>
      <c r="H156" s="793"/>
      <c r="I156" s="316"/>
      <c r="J156" s="316"/>
      <c r="K156" s="320"/>
    </row>
    <row r="157" spans="1:11" s="131" customFormat="1" ht="11.25" customHeight="1" x14ac:dyDescent="0.2">
      <c r="B157" s="793"/>
      <c r="C157" s="793"/>
      <c r="D157" s="793"/>
      <c r="E157" s="793"/>
      <c r="F157" s="793"/>
      <c r="G157" s="793"/>
      <c r="H157" s="793"/>
      <c r="I157" s="316"/>
      <c r="J157" s="316"/>
      <c r="K157" s="320"/>
    </row>
    <row r="158" spans="1:11" s="131" customFormat="1" ht="5.25" customHeight="1" x14ac:dyDescent="0.2">
      <c r="B158" s="781" t="s">
        <v>417</v>
      </c>
      <c r="C158" s="781"/>
      <c r="D158" s="781"/>
      <c r="E158" s="781"/>
      <c r="F158" s="781"/>
      <c r="G158" s="781"/>
      <c r="H158" s="781"/>
      <c r="I158" s="316"/>
      <c r="J158" s="316"/>
      <c r="K158" s="320"/>
    </row>
    <row r="159" spans="1:11" s="131" customFormat="1" ht="15" customHeight="1" x14ac:dyDescent="0.2">
      <c r="B159" s="781"/>
      <c r="C159" s="781"/>
      <c r="D159" s="781"/>
      <c r="E159" s="781"/>
      <c r="F159" s="781"/>
      <c r="G159" s="781"/>
      <c r="H159" s="781"/>
      <c r="I159" s="316"/>
      <c r="J159" s="316"/>
      <c r="K159" s="320"/>
    </row>
    <row r="160" spans="1:11" s="131" customFormat="1" ht="12" customHeight="1" x14ac:dyDescent="0.2">
      <c r="B160" s="781"/>
      <c r="C160" s="781"/>
      <c r="D160" s="781"/>
      <c r="E160" s="781"/>
      <c r="F160" s="781"/>
      <c r="G160" s="781"/>
      <c r="H160" s="781"/>
      <c r="I160" s="316"/>
      <c r="J160" s="316"/>
      <c r="K160" s="320"/>
    </row>
    <row r="161" spans="2:11" s="131" customFormat="1" ht="11.25" customHeight="1" x14ac:dyDescent="0.2">
      <c r="B161" s="781"/>
      <c r="C161" s="781"/>
      <c r="D161" s="781"/>
      <c r="E161" s="781"/>
      <c r="F161" s="781"/>
      <c r="G161" s="781"/>
      <c r="H161" s="781"/>
      <c r="I161" s="316"/>
      <c r="J161" s="316"/>
      <c r="K161" s="320"/>
    </row>
    <row r="162" spans="2:11" s="131" customFormat="1" ht="14.25" customHeight="1" x14ac:dyDescent="0.2">
      <c r="B162" s="781"/>
      <c r="C162" s="781"/>
      <c r="D162" s="781"/>
      <c r="E162" s="781"/>
      <c r="F162" s="781"/>
      <c r="G162" s="781"/>
      <c r="H162" s="781"/>
      <c r="I162" s="316"/>
      <c r="J162" s="316"/>
      <c r="K162" s="320"/>
    </row>
    <row r="163" spans="2:11" s="131" customFormat="1" ht="12.75" customHeight="1" x14ac:dyDescent="0.2">
      <c r="B163" s="818" t="s">
        <v>418</v>
      </c>
      <c r="C163" s="800"/>
      <c r="D163" s="800"/>
      <c r="E163" s="800"/>
      <c r="F163" s="800"/>
      <c r="G163" s="800"/>
      <c r="H163" s="800"/>
      <c r="I163" s="316"/>
      <c r="J163" s="316"/>
      <c r="K163" s="320"/>
    </row>
    <row r="164" spans="2:11" s="131" customFormat="1" ht="11.25" customHeight="1" x14ac:dyDescent="0.2">
      <c r="B164" s="800"/>
      <c r="C164" s="800"/>
      <c r="D164" s="800"/>
      <c r="E164" s="800"/>
      <c r="F164" s="800"/>
      <c r="G164" s="800"/>
      <c r="H164" s="800"/>
      <c r="I164" s="316"/>
      <c r="J164" s="316"/>
      <c r="K164" s="320"/>
    </row>
    <row r="165" spans="2:11" s="131" customFormat="1" ht="32.25" customHeight="1" x14ac:dyDescent="0.2">
      <c r="B165" s="800"/>
      <c r="C165" s="800"/>
      <c r="D165" s="800"/>
      <c r="E165" s="800"/>
      <c r="F165" s="800"/>
      <c r="G165" s="800"/>
      <c r="H165" s="800"/>
      <c r="I165" s="316"/>
      <c r="J165" s="316"/>
      <c r="K165" s="320"/>
    </row>
    <row r="166" spans="2:11" s="131" customFormat="1" ht="30" customHeight="1" x14ac:dyDescent="0.2">
      <c r="B166" s="818" t="s">
        <v>771</v>
      </c>
      <c r="C166" s="800"/>
      <c r="D166" s="800"/>
      <c r="E166" s="800"/>
      <c r="F166" s="800"/>
      <c r="G166" s="800"/>
      <c r="H166" s="800"/>
      <c r="I166" s="316"/>
      <c r="J166" s="316"/>
      <c r="K166" s="320"/>
    </row>
    <row r="167" spans="2:11" s="131" customFormat="1" ht="32.25" customHeight="1" x14ac:dyDescent="0.2">
      <c r="B167" s="818" t="s">
        <v>772</v>
      </c>
      <c r="C167" s="818"/>
      <c r="D167" s="818"/>
      <c r="E167" s="818"/>
      <c r="F167" s="818"/>
      <c r="G167" s="818"/>
      <c r="H167" s="818"/>
      <c r="I167" s="316"/>
      <c r="J167" s="316"/>
      <c r="K167" s="320"/>
    </row>
    <row r="168" spans="2:11" s="131" customFormat="1" ht="15.75" customHeight="1" x14ac:dyDescent="0.25">
      <c r="B168" s="837" t="s">
        <v>773</v>
      </c>
      <c r="C168" s="837"/>
      <c r="D168" s="837"/>
      <c r="E168" s="837"/>
      <c r="F168" s="837"/>
      <c r="G168" s="761">
        <v>15</v>
      </c>
      <c r="H168" s="762"/>
      <c r="I168" s="316"/>
      <c r="J168" s="316"/>
      <c r="K168" s="320"/>
    </row>
    <row r="169" spans="2:11" s="131" customFormat="1" ht="12.75" customHeight="1" x14ac:dyDescent="0.25">
      <c r="B169" s="163"/>
      <c r="C169" s="162"/>
      <c r="D169" s="162"/>
      <c r="E169" s="162"/>
      <c r="F169" s="162"/>
      <c r="G169" s="435"/>
      <c r="H169" s="435"/>
      <c r="I169" s="316"/>
      <c r="J169" s="316"/>
      <c r="K169" s="320"/>
    </row>
    <row r="170" spans="2:11" s="519" customFormat="1" ht="17.25" customHeight="1" x14ac:dyDescent="0.25">
      <c r="B170" s="819" t="s">
        <v>419</v>
      </c>
      <c r="C170" s="819"/>
      <c r="D170" s="819"/>
      <c r="E170" s="819"/>
      <c r="F170" s="819"/>
      <c r="G170" s="812">
        <v>28</v>
      </c>
      <c r="H170" s="813"/>
      <c r="I170" s="520"/>
      <c r="J170" s="520"/>
      <c r="K170" s="521"/>
    </row>
    <row r="171" spans="2:11" s="131" customFormat="1" ht="17.25" customHeight="1" x14ac:dyDescent="0.2">
      <c r="B171" s="818" t="s">
        <v>420</v>
      </c>
      <c r="C171" s="800"/>
      <c r="D171" s="800"/>
      <c r="E171" s="800"/>
      <c r="F171" s="800"/>
      <c r="G171" s="800"/>
      <c r="H171" s="800"/>
      <c r="I171" s="316"/>
      <c r="J171" s="316"/>
      <c r="K171" s="320"/>
    </row>
    <row r="172" spans="2:11" s="131" customFormat="1" ht="11.25" customHeight="1" x14ac:dyDescent="0.2">
      <c r="B172" s="800"/>
      <c r="C172" s="800"/>
      <c r="D172" s="800"/>
      <c r="E172" s="800"/>
      <c r="F172" s="800"/>
      <c r="G172" s="800"/>
      <c r="H172" s="800"/>
      <c r="I172" s="316"/>
      <c r="J172" s="316"/>
      <c r="K172" s="320"/>
    </row>
    <row r="173" spans="2:11" s="131" customFormat="1" ht="14.25" customHeight="1" x14ac:dyDescent="0.2">
      <c r="B173" s="800"/>
      <c r="C173" s="800"/>
      <c r="D173" s="800"/>
      <c r="E173" s="800"/>
      <c r="F173" s="800"/>
      <c r="G173" s="800"/>
      <c r="H173" s="800"/>
      <c r="I173" s="316"/>
      <c r="J173" s="316"/>
      <c r="K173" s="320"/>
    </row>
    <row r="174" spans="2:11" s="131" customFormat="1" ht="12.75" customHeight="1" x14ac:dyDescent="0.25">
      <c r="B174" s="163"/>
      <c r="C174" s="482"/>
      <c r="D174" s="482"/>
      <c r="E174" s="482"/>
      <c r="F174" s="482"/>
      <c r="G174" s="482"/>
      <c r="H174" s="482"/>
      <c r="I174" s="316"/>
      <c r="J174" s="316"/>
      <c r="K174" s="320"/>
    </row>
    <row r="175" spans="2:11" s="519" customFormat="1" ht="17.25" customHeight="1" x14ac:dyDescent="0.25">
      <c r="B175" s="819" t="s">
        <v>421</v>
      </c>
      <c r="C175" s="819"/>
      <c r="D175" s="819"/>
      <c r="E175" s="819"/>
      <c r="F175" s="819"/>
      <c r="G175" s="812">
        <v>5</v>
      </c>
      <c r="H175" s="813"/>
      <c r="I175" s="520"/>
      <c r="J175" s="520"/>
      <c r="K175" s="521"/>
    </row>
    <row r="176" spans="2:11" s="131" customFormat="1" ht="17.25" customHeight="1" x14ac:dyDescent="0.2">
      <c r="B176" s="818" t="s">
        <v>422</v>
      </c>
      <c r="C176" s="800"/>
      <c r="D176" s="800"/>
      <c r="E176" s="800"/>
      <c r="F176" s="800"/>
      <c r="G176" s="800"/>
      <c r="H176" s="800"/>
      <c r="I176" s="316"/>
      <c r="J176" s="316"/>
      <c r="K176" s="320"/>
    </row>
    <row r="177" spans="1:11" s="131" customFormat="1" ht="14.25" customHeight="1" x14ac:dyDescent="0.2">
      <c r="B177" s="800"/>
      <c r="C177" s="800"/>
      <c r="D177" s="800"/>
      <c r="E177" s="800"/>
      <c r="F177" s="800"/>
      <c r="G177" s="800"/>
      <c r="H177" s="800"/>
      <c r="I177" s="316"/>
      <c r="J177" s="316"/>
      <c r="K177" s="320"/>
    </row>
    <row r="178" spans="1:11" s="131" customFormat="1" ht="12.75" customHeight="1" x14ac:dyDescent="0.25">
      <c r="B178" s="163"/>
      <c r="C178" s="307"/>
      <c r="D178" s="307"/>
      <c r="E178" s="307"/>
      <c r="F178" s="307"/>
      <c r="G178" s="435"/>
      <c r="H178" s="435"/>
      <c r="I178" s="316"/>
      <c r="J178" s="316"/>
      <c r="K178" s="320"/>
    </row>
    <row r="179" spans="1:11" s="23" customFormat="1" ht="14.25" customHeight="1" x14ac:dyDescent="0.25">
      <c r="A179" s="23">
        <v>5166</v>
      </c>
      <c r="B179" s="104" t="s">
        <v>12</v>
      </c>
      <c r="C179" s="105"/>
      <c r="D179" s="103"/>
      <c r="E179" s="102"/>
      <c r="F179" s="102"/>
      <c r="G179" s="733">
        <f>SUM(G180,G184,G188,G192,G197)</f>
        <v>11720</v>
      </c>
      <c r="H179" s="733"/>
      <c r="I179" s="65">
        <v>11080</v>
      </c>
      <c r="J179" s="65">
        <v>107963</v>
      </c>
      <c r="K179" s="64"/>
    </row>
    <row r="180" spans="1:11" s="522" customFormat="1" ht="27" customHeight="1" x14ac:dyDescent="0.25">
      <c r="B180" s="814" t="s">
        <v>900</v>
      </c>
      <c r="C180" s="814"/>
      <c r="D180" s="814"/>
      <c r="E180" s="814"/>
      <c r="F180" s="814"/>
      <c r="G180" s="812">
        <v>400</v>
      </c>
      <c r="H180" s="813"/>
      <c r="I180" s="523"/>
      <c r="J180" s="523"/>
      <c r="K180" s="524"/>
    </row>
    <row r="181" spans="1:11" s="494" customFormat="1" ht="14.25" customHeight="1" x14ac:dyDescent="0.2">
      <c r="B181" s="793" t="s">
        <v>774</v>
      </c>
      <c r="C181" s="793"/>
      <c r="D181" s="793"/>
      <c r="E181" s="793"/>
      <c r="F181" s="793"/>
      <c r="G181" s="793"/>
      <c r="H181" s="793"/>
      <c r="I181" s="321"/>
      <c r="J181" s="321"/>
      <c r="K181" s="322"/>
    </row>
    <row r="182" spans="1:11" s="494" customFormat="1" ht="43.5" customHeight="1" x14ac:dyDescent="0.2">
      <c r="B182" s="793"/>
      <c r="C182" s="793"/>
      <c r="D182" s="793"/>
      <c r="E182" s="793"/>
      <c r="F182" s="793"/>
      <c r="G182" s="793"/>
      <c r="H182" s="793"/>
      <c r="I182" s="321"/>
      <c r="J182" s="321"/>
      <c r="K182" s="322"/>
    </row>
    <row r="183" spans="1:11" s="494" customFormat="1" ht="14.25" customHeight="1" x14ac:dyDescent="0.2">
      <c r="I183" s="321"/>
      <c r="J183" s="321"/>
      <c r="K183" s="322"/>
    </row>
    <row r="184" spans="1:11" s="165" customFormat="1" ht="30.75" customHeight="1" x14ac:dyDescent="0.25">
      <c r="B184" s="820" t="s">
        <v>901</v>
      </c>
      <c r="C184" s="821"/>
      <c r="D184" s="821"/>
      <c r="E184" s="821"/>
      <c r="F184" s="821"/>
      <c r="G184" s="822">
        <v>750</v>
      </c>
      <c r="H184" s="823"/>
      <c r="I184" s="525"/>
      <c r="J184" s="525"/>
      <c r="K184" s="526"/>
    </row>
    <row r="185" spans="1:11" s="494" customFormat="1" ht="14.25" customHeight="1" x14ac:dyDescent="0.2">
      <c r="B185" s="793" t="s">
        <v>775</v>
      </c>
      <c r="C185" s="793"/>
      <c r="D185" s="793"/>
      <c r="E185" s="793"/>
      <c r="F185" s="793"/>
      <c r="G185" s="793"/>
      <c r="H185" s="793"/>
      <c r="I185" s="321"/>
      <c r="J185" s="321"/>
      <c r="K185" s="322"/>
    </row>
    <row r="186" spans="1:11" s="494" customFormat="1" ht="28.5" customHeight="1" x14ac:dyDescent="0.2">
      <c r="B186" s="793"/>
      <c r="C186" s="793"/>
      <c r="D186" s="793"/>
      <c r="E186" s="793"/>
      <c r="F186" s="793"/>
      <c r="G186" s="793"/>
      <c r="H186" s="793"/>
      <c r="I186" s="321"/>
      <c r="J186" s="321"/>
      <c r="K186" s="322"/>
    </row>
    <row r="187" spans="1:11" s="494" customFormat="1" ht="14.25" customHeight="1" x14ac:dyDescent="0.2">
      <c r="I187" s="321"/>
      <c r="J187" s="321"/>
      <c r="K187" s="322"/>
    </row>
    <row r="188" spans="1:11" s="165" customFormat="1" ht="17.25" customHeight="1" x14ac:dyDescent="0.25">
      <c r="B188" s="820" t="s">
        <v>902</v>
      </c>
      <c r="C188" s="821"/>
      <c r="D188" s="821"/>
      <c r="E188" s="821"/>
      <c r="F188" s="821"/>
      <c r="G188" s="822">
        <v>10000</v>
      </c>
      <c r="H188" s="823"/>
      <c r="I188" s="525"/>
      <c r="J188" s="525"/>
      <c r="K188" s="526"/>
    </row>
    <row r="189" spans="1:11" s="494" customFormat="1" ht="14.25" customHeight="1" x14ac:dyDescent="0.2">
      <c r="B189" s="793" t="s">
        <v>776</v>
      </c>
      <c r="C189" s="793"/>
      <c r="D189" s="793"/>
      <c r="E189" s="793"/>
      <c r="F189" s="793"/>
      <c r="G189" s="793"/>
      <c r="H189" s="793"/>
      <c r="I189" s="321"/>
      <c r="J189" s="321"/>
      <c r="K189" s="322"/>
    </row>
    <row r="190" spans="1:11" s="494" customFormat="1" ht="14.25" customHeight="1" x14ac:dyDescent="0.2">
      <c r="B190" s="793"/>
      <c r="C190" s="793"/>
      <c r="D190" s="793"/>
      <c r="E190" s="793"/>
      <c r="F190" s="793"/>
      <c r="G190" s="793"/>
      <c r="H190" s="793"/>
      <c r="I190" s="321"/>
      <c r="J190" s="321"/>
      <c r="K190" s="322"/>
    </row>
    <row r="191" spans="1:11" s="495" customFormat="1" ht="15.75" customHeight="1" x14ac:dyDescent="0.2">
      <c r="B191" s="490"/>
      <c r="C191" s="490"/>
      <c r="D191" s="490"/>
      <c r="E191" s="490"/>
      <c r="F191" s="490"/>
      <c r="G191" s="490"/>
      <c r="H191" s="490"/>
      <c r="I191" s="323"/>
      <c r="J191" s="323"/>
      <c r="K191" s="324"/>
    </row>
    <row r="192" spans="1:11" s="165" customFormat="1" ht="26.25" customHeight="1" x14ac:dyDescent="0.25">
      <c r="B192" s="820" t="s">
        <v>903</v>
      </c>
      <c r="C192" s="821"/>
      <c r="D192" s="821"/>
      <c r="E192" s="821"/>
      <c r="F192" s="821"/>
      <c r="G192" s="822">
        <v>90</v>
      </c>
      <c r="H192" s="823"/>
      <c r="I192" s="525"/>
      <c r="J192" s="525"/>
      <c r="K192" s="526"/>
    </row>
    <row r="193" spans="1:11" s="495" customFormat="1" ht="15.75" customHeight="1" x14ac:dyDescent="0.2">
      <c r="B193" s="740" t="s">
        <v>777</v>
      </c>
      <c r="C193" s="740"/>
      <c r="D193" s="740"/>
      <c r="E193" s="740"/>
      <c r="F193" s="740"/>
      <c r="G193" s="740"/>
      <c r="H193" s="740"/>
      <c r="I193" s="323"/>
      <c r="J193" s="323"/>
      <c r="K193" s="324"/>
    </row>
    <row r="194" spans="1:11" s="495" customFormat="1" ht="15.75" customHeight="1" x14ac:dyDescent="0.2">
      <c r="B194" s="740"/>
      <c r="C194" s="740"/>
      <c r="D194" s="740"/>
      <c r="E194" s="740"/>
      <c r="F194" s="740"/>
      <c r="G194" s="740"/>
      <c r="H194" s="740"/>
      <c r="I194" s="323"/>
      <c r="J194" s="323"/>
      <c r="K194" s="324"/>
    </row>
    <row r="195" spans="1:11" s="495" customFormat="1" ht="24.75" customHeight="1" x14ac:dyDescent="0.2">
      <c r="B195" s="740"/>
      <c r="C195" s="740"/>
      <c r="D195" s="740"/>
      <c r="E195" s="740"/>
      <c r="F195" s="740"/>
      <c r="G195" s="740"/>
      <c r="H195" s="740"/>
      <c r="I195" s="323"/>
      <c r="J195" s="323"/>
      <c r="K195" s="324"/>
    </row>
    <row r="196" spans="1:11" s="165" customFormat="1" ht="15.75" customHeight="1" x14ac:dyDescent="0.25">
      <c r="B196" s="462"/>
      <c r="C196" s="462"/>
      <c r="D196" s="462"/>
      <c r="E196" s="462"/>
      <c r="F196" s="462"/>
      <c r="G196" s="462"/>
      <c r="H196" s="462"/>
      <c r="I196" s="323"/>
      <c r="J196" s="323"/>
      <c r="K196" s="324"/>
    </row>
    <row r="197" spans="1:11" s="165" customFormat="1" ht="26.25" customHeight="1" x14ac:dyDescent="0.25">
      <c r="B197" s="820" t="s">
        <v>904</v>
      </c>
      <c r="C197" s="821"/>
      <c r="D197" s="821"/>
      <c r="E197" s="821"/>
      <c r="F197" s="821"/>
      <c r="G197" s="822">
        <v>480</v>
      </c>
      <c r="H197" s="823"/>
      <c r="I197" s="525"/>
      <c r="J197" s="525"/>
      <c r="K197" s="526"/>
    </row>
    <row r="198" spans="1:11" s="563" customFormat="1" ht="15.75" customHeight="1" x14ac:dyDescent="0.2">
      <c r="B198" s="740" t="s">
        <v>778</v>
      </c>
      <c r="C198" s="740"/>
      <c r="D198" s="740"/>
      <c r="E198" s="740"/>
      <c r="F198" s="740"/>
      <c r="G198" s="740"/>
      <c r="H198" s="740"/>
      <c r="I198" s="323"/>
      <c r="J198" s="323"/>
      <c r="K198" s="324"/>
    </row>
    <row r="199" spans="1:11" s="563" customFormat="1" ht="15.75" customHeight="1" x14ac:dyDescent="0.2">
      <c r="B199" s="740"/>
      <c r="C199" s="740"/>
      <c r="D199" s="740"/>
      <c r="E199" s="740"/>
      <c r="F199" s="740"/>
      <c r="G199" s="740"/>
      <c r="H199" s="740"/>
      <c r="I199" s="323"/>
      <c r="J199" s="323"/>
      <c r="K199" s="324"/>
    </row>
    <row r="200" spans="1:11" s="563" customFormat="1" ht="53.25" customHeight="1" x14ac:dyDescent="0.2">
      <c r="B200" s="740"/>
      <c r="C200" s="740"/>
      <c r="D200" s="740"/>
      <c r="E200" s="740"/>
      <c r="F200" s="740"/>
      <c r="G200" s="740"/>
      <c r="H200" s="740"/>
      <c r="I200" s="323"/>
      <c r="J200" s="323"/>
      <c r="K200" s="324"/>
    </row>
    <row r="201" spans="1:11" s="165" customFormat="1" ht="15.75" customHeight="1" x14ac:dyDescent="0.25">
      <c r="B201" s="559"/>
      <c r="C201" s="559"/>
      <c r="D201" s="559"/>
      <c r="E201" s="559"/>
      <c r="F201" s="559"/>
      <c r="G201" s="559"/>
      <c r="H201" s="559"/>
      <c r="I201" s="323"/>
      <c r="J201" s="323"/>
      <c r="K201" s="324"/>
    </row>
    <row r="202" spans="1:11" ht="15" x14ac:dyDescent="0.25">
      <c r="A202" s="38">
        <v>5168</v>
      </c>
      <c r="B202" s="466" t="s">
        <v>64</v>
      </c>
      <c r="C202" s="152"/>
      <c r="D202" s="152"/>
      <c r="E202" s="152"/>
      <c r="F202" s="152"/>
      <c r="G202" s="733">
        <f>SUM(G203,G206,G209)</f>
        <v>412</v>
      </c>
      <c r="H202" s="768"/>
      <c r="I202" s="37">
        <v>150</v>
      </c>
      <c r="J202" s="37">
        <v>150</v>
      </c>
    </row>
    <row r="203" spans="1:11" s="562" customFormat="1" ht="15.75" customHeight="1" x14ac:dyDescent="0.25">
      <c r="B203" s="814" t="s">
        <v>780</v>
      </c>
      <c r="C203" s="814"/>
      <c r="D203" s="814"/>
      <c r="E203" s="814"/>
      <c r="F203" s="814"/>
      <c r="G203" s="816">
        <v>112</v>
      </c>
      <c r="H203" s="817"/>
      <c r="I203" s="565"/>
      <c r="J203" s="565"/>
      <c r="K203" s="566"/>
    </row>
    <row r="204" spans="1:11" s="165" customFormat="1" ht="31.5" customHeight="1" x14ac:dyDescent="0.25">
      <c r="B204" s="740" t="s">
        <v>779</v>
      </c>
      <c r="C204" s="740"/>
      <c r="D204" s="740"/>
      <c r="E204" s="740"/>
      <c r="F204" s="740"/>
      <c r="G204" s="740"/>
      <c r="H204" s="740"/>
      <c r="I204" s="323"/>
      <c r="J204" s="323"/>
      <c r="K204" s="324"/>
    </row>
    <row r="205" spans="1:11" s="165" customFormat="1" ht="15.75" customHeight="1" x14ac:dyDescent="0.25">
      <c r="B205" s="462"/>
      <c r="C205" s="462"/>
      <c r="D205" s="462"/>
      <c r="E205" s="462"/>
      <c r="F205" s="462"/>
      <c r="G205" s="462"/>
      <c r="H205" s="462"/>
      <c r="I205" s="323"/>
      <c r="J205" s="323"/>
      <c r="K205" s="324"/>
    </row>
    <row r="206" spans="1:11" s="562" customFormat="1" ht="15.75" customHeight="1" x14ac:dyDescent="0.25">
      <c r="B206" s="814" t="s">
        <v>781</v>
      </c>
      <c r="C206" s="814"/>
      <c r="D206" s="814"/>
      <c r="E206" s="814"/>
      <c r="F206" s="814"/>
      <c r="G206" s="816">
        <v>100</v>
      </c>
      <c r="H206" s="817"/>
      <c r="I206" s="565"/>
      <c r="J206" s="565"/>
      <c r="K206" s="566"/>
    </row>
    <row r="207" spans="1:11" s="165" customFormat="1" ht="88.5" customHeight="1" x14ac:dyDescent="0.25">
      <c r="B207" s="740" t="s">
        <v>782</v>
      </c>
      <c r="C207" s="740"/>
      <c r="D207" s="740"/>
      <c r="E207" s="740"/>
      <c r="F207" s="740"/>
      <c r="G207" s="740"/>
      <c r="H207" s="740"/>
      <c r="I207" s="323"/>
      <c r="J207" s="323"/>
      <c r="K207" s="324"/>
    </row>
    <row r="208" spans="1:11" s="165" customFormat="1" ht="15.75" customHeight="1" x14ac:dyDescent="0.25">
      <c r="B208" s="559"/>
      <c r="C208" s="559"/>
      <c r="D208" s="559"/>
      <c r="E208" s="559"/>
      <c r="F208" s="559"/>
      <c r="G208" s="559"/>
      <c r="H208" s="559"/>
      <c r="I208" s="323"/>
      <c r="J208" s="323"/>
      <c r="K208" s="324"/>
    </row>
    <row r="209" spans="1:11" s="562" customFormat="1" ht="15.75" customHeight="1" x14ac:dyDescent="0.25">
      <c r="B209" s="814" t="s">
        <v>783</v>
      </c>
      <c r="C209" s="814"/>
      <c r="D209" s="814"/>
      <c r="E209" s="814"/>
      <c r="F209" s="814"/>
      <c r="G209" s="816">
        <v>200</v>
      </c>
      <c r="H209" s="817"/>
      <c r="I209" s="565"/>
      <c r="J209" s="565"/>
      <c r="K209" s="566"/>
    </row>
    <row r="210" spans="1:11" s="165" customFormat="1" ht="31.5" customHeight="1" x14ac:dyDescent="0.25">
      <c r="B210" s="740" t="s">
        <v>784</v>
      </c>
      <c r="C210" s="740"/>
      <c r="D210" s="740"/>
      <c r="E210" s="740"/>
      <c r="F210" s="740"/>
      <c r="G210" s="740"/>
      <c r="H210" s="740"/>
      <c r="I210" s="323"/>
      <c r="J210" s="323"/>
      <c r="K210" s="324"/>
    </row>
    <row r="211" spans="1:11" s="165" customFormat="1" ht="15.75" customHeight="1" x14ac:dyDescent="0.25">
      <c r="B211" s="559"/>
      <c r="C211" s="559"/>
      <c r="D211" s="559"/>
      <c r="E211" s="559"/>
      <c r="F211" s="559"/>
      <c r="G211" s="559"/>
      <c r="H211" s="559"/>
      <c r="I211" s="323"/>
      <c r="J211" s="323"/>
      <c r="K211" s="324"/>
    </row>
    <row r="212" spans="1:11" ht="14.25" customHeight="1" x14ac:dyDescent="0.25">
      <c r="A212" s="38">
        <v>5169</v>
      </c>
      <c r="B212" s="21" t="s">
        <v>14</v>
      </c>
      <c r="C212" s="22"/>
      <c r="D212" s="23"/>
      <c r="E212" s="24"/>
      <c r="F212" s="24"/>
      <c r="G212" s="733">
        <f>SUM(G213,G216,G220,G226,G230,G234,G238,G241)</f>
        <v>1008</v>
      </c>
      <c r="H212" s="768"/>
      <c r="I212" s="37">
        <v>8032</v>
      </c>
      <c r="J212" s="37">
        <v>4797</v>
      </c>
    </row>
    <row r="213" spans="1:11" s="97" customFormat="1" ht="14.25" customHeight="1" x14ac:dyDescent="0.25">
      <c r="B213" s="228" t="s">
        <v>785</v>
      </c>
      <c r="C213" s="62"/>
      <c r="D213" s="96"/>
      <c r="E213" s="99"/>
      <c r="F213" s="99"/>
      <c r="G213" s="816">
        <v>40</v>
      </c>
      <c r="H213" s="817"/>
      <c r="I213" s="187"/>
      <c r="J213" s="187"/>
      <c r="K213" s="309"/>
    </row>
    <row r="214" spans="1:11" ht="14.25" customHeight="1" x14ac:dyDescent="0.25">
      <c r="B214" s="486" t="s">
        <v>786</v>
      </c>
      <c r="C214" s="22"/>
      <c r="D214" s="23"/>
      <c r="E214" s="24"/>
      <c r="F214" s="24"/>
      <c r="G214" s="214"/>
      <c r="H214" s="500"/>
    </row>
    <row r="215" spans="1:11" ht="14.25" customHeight="1" x14ac:dyDescent="0.25">
      <c r="B215" s="483"/>
      <c r="G215" s="358"/>
      <c r="H215" s="359"/>
    </row>
    <row r="216" spans="1:11" s="97" customFormat="1" ht="14.25" customHeight="1" x14ac:dyDescent="0.25">
      <c r="B216" s="513" t="s">
        <v>138</v>
      </c>
      <c r="C216" s="109"/>
      <c r="E216" s="514"/>
      <c r="F216" s="514"/>
      <c r="G216" s="812">
        <v>6</v>
      </c>
      <c r="H216" s="813"/>
      <c r="I216" s="187"/>
      <c r="J216" s="187"/>
      <c r="K216" s="309"/>
    </row>
    <row r="217" spans="1:11" x14ac:dyDescent="0.2">
      <c r="B217" s="781" t="s">
        <v>215</v>
      </c>
      <c r="C217" s="781"/>
      <c r="D217" s="781"/>
      <c r="E217" s="781"/>
      <c r="F217" s="781"/>
      <c r="G217" s="781"/>
      <c r="H217" s="781"/>
    </row>
    <row r="218" spans="1:11" ht="14.25" customHeight="1" x14ac:dyDescent="0.2">
      <c r="B218" s="781"/>
      <c r="C218" s="781"/>
      <c r="D218" s="781"/>
      <c r="E218" s="781"/>
      <c r="F218" s="781"/>
      <c r="G218" s="781"/>
      <c r="H218" s="781"/>
    </row>
    <row r="219" spans="1:11" ht="14.25" customHeight="1" x14ac:dyDescent="0.25">
      <c r="B219" s="483"/>
      <c r="G219" s="358"/>
      <c r="H219" s="359"/>
    </row>
    <row r="220" spans="1:11" s="97" customFormat="1" ht="32.25" customHeight="1" x14ac:dyDescent="0.25">
      <c r="B220" s="811" t="s">
        <v>177</v>
      </c>
      <c r="C220" s="811"/>
      <c r="D220" s="811"/>
      <c r="E220" s="811"/>
      <c r="F220" s="811"/>
      <c r="G220" s="812">
        <v>170</v>
      </c>
      <c r="H220" s="813"/>
      <c r="I220" s="187"/>
      <c r="J220" s="187"/>
      <c r="K220" s="309"/>
    </row>
    <row r="221" spans="1:11" ht="14.25" hidden="1" customHeight="1" x14ac:dyDescent="0.2">
      <c r="B221" s="740" t="s">
        <v>787</v>
      </c>
      <c r="C221" s="740"/>
      <c r="D221" s="740"/>
      <c r="E221" s="740"/>
      <c r="F221" s="740"/>
      <c r="G221" s="740"/>
      <c r="H221" s="740"/>
    </row>
    <row r="222" spans="1:11" ht="14.25" customHeight="1" x14ac:dyDescent="0.2">
      <c r="B222" s="740"/>
      <c r="C222" s="740"/>
      <c r="D222" s="740"/>
      <c r="E222" s="740"/>
      <c r="F222" s="740"/>
      <c r="G222" s="740"/>
      <c r="H222" s="740"/>
    </row>
    <row r="223" spans="1:11" ht="14.25" customHeight="1" x14ac:dyDescent="0.2">
      <c r="B223" s="740"/>
      <c r="C223" s="740"/>
      <c r="D223" s="740"/>
      <c r="E223" s="740"/>
      <c r="F223" s="740"/>
      <c r="G223" s="740"/>
      <c r="H223" s="740"/>
    </row>
    <row r="224" spans="1:11" ht="15.75" customHeight="1" x14ac:dyDescent="0.2">
      <c r="B224" s="740"/>
      <c r="C224" s="740"/>
      <c r="D224" s="740"/>
      <c r="E224" s="740"/>
      <c r="F224" s="740"/>
      <c r="G224" s="740"/>
      <c r="H224" s="740"/>
    </row>
    <row r="225" spans="2:11" ht="14.25" customHeight="1" x14ac:dyDescent="0.25">
      <c r="B225" s="483"/>
      <c r="G225" s="358"/>
      <c r="H225" s="359"/>
    </row>
    <row r="226" spans="2:11" s="97" customFormat="1" ht="30.75" customHeight="1" x14ac:dyDescent="0.25">
      <c r="B226" s="811" t="s">
        <v>788</v>
      </c>
      <c r="C226" s="811"/>
      <c r="D226" s="811"/>
      <c r="E226" s="811"/>
      <c r="F226" s="811"/>
      <c r="G226" s="812">
        <v>120</v>
      </c>
      <c r="H226" s="813"/>
      <c r="I226" s="187"/>
      <c r="J226" s="187"/>
      <c r="K226" s="309"/>
    </row>
    <row r="227" spans="2:11" ht="14.25" customHeight="1" x14ac:dyDescent="0.2">
      <c r="B227" s="781" t="s">
        <v>789</v>
      </c>
      <c r="C227" s="781"/>
      <c r="D227" s="781"/>
      <c r="E227" s="781"/>
      <c r="F227" s="781"/>
      <c r="G227" s="781"/>
      <c r="H227" s="781"/>
    </row>
    <row r="228" spans="2:11" ht="14.25" customHeight="1" x14ac:dyDescent="0.2">
      <c r="B228" s="781"/>
      <c r="C228" s="781"/>
      <c r="D228" s="781"/>
      <c r="E228" s="781"/>
      <c r="F228" s="781"/>
      <c r="G228" s="781"/>
      <c r="H228" s="781"/>
    </row>
    <row r="229" spans="2:11" ht="15.75" customHeight="1" x14ac:dyDescent="0.2">
      <c r="B229" s="488"/>
      <c r="C229" s="488"/>
      <c r="D229" s="488"/>
      <c r="E229" s="488"/>
      <c r="F229" s="488"/>
      <c r="G229" s="488"/>
      <c r="H229" s="488"/>
    </row>
    <row r="230" spans="2:11" s="97" customFormat="1" ht="27" customHeight="1" x14ac:dyDescent="0.25">
      <c r="B230" s="811" t="s">
        <v>790</v>
      </c>
      <c r="C230" s="811"/>
      <c r="D230" s="811"/>
      <c r="E230" s="811"/>
      <c r="F230" s="811"/>
      <c r="G230" s="812">
        <v>85</v>
      </c>
      <c r="H230" s="813"/>
      <c r="I230" s="187"/>
      <c r="J230" s="187"/>
      <c r="K230" s="309"/>
    </row>
    <row r="231" spans="2:11" ht="14.25" customHeight="1" x14ac:dyDescent="0.2">
      <c r="B231" s="781" t="s">
        <v>791</v>
      </c>
      <c r="C231" s="781"/>
      <c r="D231" s="781"/>
      <c r="E231" s="781"/>
      <c r="F231" s="781"/>
      <c r="G231" s="781"/>
      <c r="H231" s="781"/>
    </row>
    <row r="232" spans="2:11" ht="14.25" customHeight="1" x14ac:dyDescent="0.2">
      <c r="B232" s="781"/>
      <c r="C232" s="781"/>
      <c r="D232" s="781"/>
      <c r="E232" s="781"/>
      <c r="F232" s="781"/>
      <c r="G232" s="781"/>
      <c r="H232" s="781"/>
    </row>
    <row r="233" spans="2:11" ht="14.25" customHeight="1" x14ac:dyDescent="0.25">
      <c r="B233" s="483"/>
      <c r="G233" s="358"/>
      <c r="H233" s="359"/>
    </row>
    <row r="234" spans="2:11" s="97" customFormat="1" ht="32.25" customHeight="1" x14ac:dyDescent="0.25">
      <c r="B234" s="811" t="s">
        <v>792</v>
      </c>
      <c r="C234" s="811"/>
      <c r="D234" s="811"/>
      <c r="E234" s="811"/>
      <c r="F234" s="811"/>
      <c r="G234" s="812">
        <v>182</v>
      </c>
      <c r="H234" s="813"/>
      <c r="I234" s="187"/>
      <c r="J234" s="187"/>
      <c r="K234" s="309"/>
    </row>
    <row r="235" spans="2:11" ht="17.25" customHeight="1" x14ac:dyDescent="0.2">
      <c r="B235" s="765" t="s">
        <v>793</v>
      </c>
      <c r="C235" s="766"/>
      <c r="D235" s="766"/>
      <c r="E235" s="766"/>
      <c r="F235" s="766"/>
      <c r="G235" s="766"/>
      <c r="H235" s="766"/>
    </row>
    <row r="236" spans="2:11" ht="39.75" customHeight="1" x14ac:dyDescent="0.2">
      <c r="B236" s="766"/>
      <c r="C236" s="766"/>
      <c r="D236" s="766"/>
      <c r="E236" s="766"/>
      <c r="F236" s="766"/>
      <c r="G236" s="766"/>
      <c r="H236" s="766"/>
    </row>
    <row r="237" spans="2:11" ht="14.25" customHeight="1" x14ac:dyDescent="0.25">
      <c r="B237" s="482"/>
      <c r="C237" s="482"/>
      <c r="D237" s="482"/>
      <c r="E237" s="482"/>
      <c r="F237" s="482"/>
      <c r="G237" s="482"/>
      <c r="H237" s="482"/>
    </row>
    <row r="238" spans="2:11" s="522" customFormat="1" ht="14.25" customHeight="1" x14ac:dyDescent="0.25">
      <c r="B238" s="815" t="s">
        <v>794</v>
      </c>
      <c r="C238" s="815"/>
      <c r="D238" s="815"/>
      <c r="E238" s="815"/>
      <c r="F238" s="815"/>
      <c r="G238" s="812">
        <v>400</v>
      </c>
      <c r="H238" s="813"/>
      <c r="I238" s="523"/>
      <c r="J238" s="523"/>
      <c r="K238" s="524"/>
    </row>
    <row r="239" spans="2:11" s="494" customFormat="1" ht="14.25" customHeight="1" x14ac:dyDescent="0.2">
      <c r="B239" s="793" t="s">
        <v>795</v>
      </c>
      <c r="C239" s="793"/>
      <c r="D239" s="793"/>
      <c r="E239" s="793"/>
      <c r="F239" s="793"/>
      <c r="G239" s="793"/>
      <c r="H239" s="793"/>
      <c r="I239" s="321"/>
      <c r="J239" s="321"/>
      <c r="K239" s="322"/>
    </row>
    <row r="240" spans="2:11" s="494" customFormat="1" ht="14.25" customHeight="1" x14ac:dyDescent="0.2">
      <c r="B240" s="487"/>
      <c r="C240" s="487"/>
      <c r="D240" s="487"/>
      <c r="E240" s="487"/>
      <c r="F240" s="487"/>
      <c r="G240" s="487"/>
      <c r="H240" s="487"/>
      <c r="I240" s="321"/>
      <c r="J240" s="321"/>
      <c r="K240" s="322"/>
    </row>
    <row r="241" spans="1:11" s="522" customFormat="1" ht="29.25" customHeight="1" x14ac:dyDescent="0.25">
      <c r="B241" s="814" t="s">
        <v>796</v>
      </c>
      <c r="C241" s="814"/>
      <c r="D241" s="814"/>
      <c r="E241" s="814"/>
      <c r="F241" s="814"/>
      <c r="G241" s="812">
        <v>5</v>
      </c>
      <c r="H241" s="813"/>
      <c r="I241" s="523"/>
      <c r="J241" s="523"/>
      <c r="K241" s="524"/>
    </row>
    <row r="242" spans="1:11" s="494" customFormat="1" ht="14.25" customHeight="1" x14ac:dyDescent="0.2">
      <c r="B242" s="793" t="s">
        <v>797</v>
      </c>
      <c r="C242" s="793"/>
      <c r="D242" s="793"/>
      <c r="E242" s="793"/>
      <c r="F242" s="793"/>
      <c r="G242" s="793"/>
      <c r="H242" s="793"/>
      <c r="I242" s="321"/>
      <c r="J242" s="321"/>
      <c r="K242" s="322"/>
    </row>
    <row r="243" spans="1:11" s="494" customFormat="1" ht="14.25" customHeight="1" x14ac:dyDescent="0.2">
      <c r="B243" s="490"/>
      <c r="C243" s="490"/>
      <c r="D243" s="490"/>
      <c r="E243" s="490"/>
      <c r="F243" s="490"/>
      <c r="G243" s="490"/>
      <c r="H243" s="490"/>
      <c r="I243" s="321"/>
      <c r="J243" s="321"/>
      <c r="K243" s="322"/>
    </row>
    <row r="244" spans="1:11" ht="31.5" customHeight="1" thickBot="1" x14ac:dyDescent="0.3">
      <c r="B244" s="746" t="s">
        <v>516</v>
      </c>
      <c r="C244" s="747"/>
      <c r="D244" s="747"/>
      <c r="E244" s="747"/>
      <c r="F244" s="747"/>
      <c r="G244" s="764">
        <f>SUM(G245)</f>
        <v>650</v>
      </c>
      <c r="H244" s="764"/>
      <c r="I244" s="189">
        <v>650</v>
      </c>
      <c r="J244" s="189">
        <v>650</v>
      </c>
    </row>
    <row r="245" spans="1:11" ht="14.25" customHeight="1" thickTop="1" x14ac:dyDescent="0.25">
      <c r="A245" s="38">
        <v>5321</v>
      </c>
      <c r="B245" s="42" t="s">
        <v>91</v>
      </c>
      <c r="G245" s="758">
        <v>650</v>
      </c>
      <c r="H245" s="759"/>
    </row>
    <row r="246" spans="1:11" ht="14.25" customHeight="1" x14ac:dyDescent="0.25">
      <c r="B246" s="59" t="s">
        <v>798</v>
      </c>
      <c r="G246" s="812"/>
      <c r="H246" s="813"/>
    </row>
    <row r="247" spans="1:11" ht="14.25" customHeight="1" x14ac:dyDescent="0.2">
      <c r="B247" s="781" t="s">
        <v>799</v>
      </c>
      <c r="C247" s="800"/>
      <c r="D247" s="800"/>
      <c r="E247" s="800"/>
      <c r="F247" s="800"/>
      <c r="G247" s="800"/>
      <c r="H247" s="800"/>
    </row>
    <row r="248" spans="1:11" ht="14.25" customHeight="1" x14ac:dyDescent="0.2">
      <c r="B248" s="800"/>
      <c r="C248" s="800"/>
      <c r="D248" s="800"/>
      <c r="E248" s="800"/>
      <c r="F248" s="800"/>
      <c r="G248" s="800"/>
      <c r="H248" s="800"/>
    </row>
    <row r="249" spans="1:11" ht="13.5" customHeight="1" x14ac:dyDescent="0.2">
      <c r="B249" s="800"/>
      <c r="C249" s="800"/>
      <c r="D249" s="800"/>
      <c r="E249" s="800"/>
      <c r="F249" s="800"/>
      <c r="G249" s="800"/>
      <c r="H249" s="800"/>
    </row>
    <row r="250" spans="1:11" ht="16.5" customHeight="1" x14ac:dyDescent="0.25">
      <c r="B250" s="60"/>
      <c r="C250" s="60"/>
      <c r="D250" s="60"/>
      <c r="E250" s="60"/>
      <c r="F250" s="60"/>
      <c r="G250" s="435"/>
      <c r="H250" s="435"/>
    </row>
    <row r="251" spans="1:11" ht="32.25" customHeight="1" thickBot="1" x14ac:dyDescent="0.3">
      <c r="B251" s="746" t="s">
        <v>478</v>
      </c>
      <c r="C251" s="747"/>
      <c r="D251" s="747"/>
      <c r="E251" s="747"/>
      <c r="F251" s="747"/>
      <c r="G251" s="764">
        <f>SUM(G252)</f>
        <v>1</v>
      </c>
      <c r="H251" s="764"/>
      <c r="I251" s="189">
        <v>1</v>
      </c>
      <c r="J251" s="189">
        <v>1</v>
      </c>
    </row>
    <row r="252" spans="1:11" ht="15.75" thickTop="1" x14ac:dyDescent="0.25">
      <c r="A252" s="38">
        <v>5362</v>
      </c>
      <c r="B252" s="21" t="s">
        <v>384</v>
      </c>
      <c r="G252" s="758">
        <v>1</v>
      </c>
      <c r="H252" s="759"/>
    </row>
    <row r="253" spans="1:11" ht="15.75" customHeight="1" x14ac:dyDescent="0.25">
      <c r="B253" s="777" t="s">
        <v>800</v>
      </c>
      <c r="C253" s="833"/>
      <c r="D253" s="833"/>
      <c r="E253" s="833"/>
      <c r="G253" s="812"/>
      <c r="H253" s="813"/>
    </row>
    <row r="257" spans="2:7" x14ac:dyDescent="0.2">
      <c r="D257" s="261" t="s">
        <v>269</v>
      </c>
      <c r="E257" s="262">
        <f>SUM(E16)</f>
        <v>39023</v>
      </c>
      <c r="F257" s="262">
        <f>SUM(F16)</f>
        <v>132630</v>
      </c>
      <c r="G257" s="262">
        <f>SUM(G16)</f>
        <v>37442</v>
      </c>
    </row>
    <row r="258" spans="2:7" x14ac:dyDescent="0.2">
      <c r="D258" s="261" t="s">
        <v>270</v>
      </c>
      <c r="E258" s="262">
        <v>0</v>
      </c>
      <c r="F258" s="262">
        <v>0</v>
      </c>
      <c r="G258" s="262">
        <v>0</v>
      </c>
    </row>
    <row r="259" spans="2:7" ht="15" x14ac:dyDescent="0.25">
      <c r="D259" s="263" t="s">
        <v>265</v>
      </c>
      <c r="E259" s="264">
        <f>SUM(E257:E258)</f>
        <v>39023</v>
      </c>
      <c r="F259" s="264">
        <f>SUM(F257:F258)</f>
        <v>132630</v>
      </c>
      <c r="G259" s="264">
        <f>SUM(G257:G258)</f>
        <v>37442</v>
      </c>
    </row>
    <row r="272" spans="2:7" x14ac:dyDescent="0.2">
      <c r="B272" s="360"/>
      <c r="C272" s="360"/>
      <c r="D272" s="361"/>
      <c r="E272" s="362"/>
      <c r="F272" s="362"/>
    </row>
  </sheetData>
  <mergeCells count="182">
    <mergeCell ref="B207:H207"/>
    <mergeCell ref="B209:F209"/>
    <mergeCell ref="G209:H209"/>
    <mergeCell ref="B204:H204"/>
    <mergeCell ref="B221:H224"/>
    <mergeCell ref="B192:F192"/>
    <mergeCell ref="B158:H162"/>
    <mergeCell ref="B167:H167"/>
    <mergeCell ref="B168:F168"/>
    <mergeCell ref="G192:H192"/>
    <mergeCell ref="B193:H195"/>
    <mergeCell ref="G202:H202"/>
    <mergeCell ref="G212:H212"/>
    <mergeCell ref="B188:F188"/>
    <mergeCell ref="B203:F203"/>
    <mergeCell ref="G203:H203"/>
    <mergeCell ref="B206:F206"/>
    <mergeCell ref="G206:H206"/>
    <mergeCell ref="G31:H31"/>
    <mergeCell ref="B92:F92"/>
    <mergeCell ref="B93:F93"/>
    <mergeCell ref="B50:H54"/>
    <mergeCell ref="B42:F42"/>
    <mergeCell ref="G42:H42"/>
    <mergeCell ref="B104:F104"/>
    <mergeCell ref="G104:H104"/>
    <mergeCell ref="B81:H81"/>
    <mergeCell ref="B82:H82"/>
    <mergeCell ref="B95:F95"/>
    <mergeCell ref="B88:H88"/>
    <mergeCell ref="G128:H128"/>
    <mergeCell ref="B166:H166"/>
    <mergeCell ref="G49:H49"/>
    <mergeCell ref="G57:H57"/>
    <mergeCell ref="B57:F57"/>
    <mergeCell ref="B115:F115"/>
    <mergeCell ref="B83:H83"/>
    <mergeCell ref="B84:H84"/>
    <mergeCell ref="B85:H85"/>
    <mergeCell ref="B86:H86"/>
    <mergeCell ref="B87:H87"/>
    <mergeCell ref="B58:H59"/>
    <mergeCell ref="B144:F144"/>
    <mergeCell ref="G144:H144"/>
    <mergeCell ref="B145:H146"/>
    <mergeCell ref="B109:F109"/>
    <mergeCell ref="B129:F129"/>
    <mergeCell ref="G129:H129"/>
    <mergeCell ref="B67:H70"/>
    <mergeCell ref="B72:F72"/>
    <mergeCell ref="G72:H72"/>
    <mergeCell ref="B73:H76"/>
    <mergeCell ref="G127:H127"/>
    <mergeCell ref="B62:H62"/>
    <mergeCell ref="G253:H253"/>
    <mergeCell ref="B253:E253"/>
    <mergeCell ref="G95:H95"/>
    <mergeCell ref="B96:H96"/>
    <mergeCell ref="G103:H103"/>
    <mergeCell ref="G109:H109"/>
    <mergeCell ref="B110:H113"/>
    <mergeCell ref="B105:H107"/>
    <mergeCell ref="B130:H132"/>
    <mergeCell ref="G134:H134"/>
    <mergeCell ref="G141:H141"/>
    <mergeCell ref="G135:H135"/>
    <mergeCell ref="B136:F137"/>
    <mergeCell ref="G137:H137"/>
    <mergeCell ref="B138:H139"/>
    <mergeCell ref="B141:F141"/>
    <mergeCell ref="B99:H101"/>
    <mergeCell ref="B116:H118"/>
    <mergeCell ref="G148:H148"/>
    <mergeCell ref="B149:H152"/>
    <mergeCell ref="G188:H188"/>
    <mergeCell ref="B189:H190"/>
    <mergeCell ref="G179:H179"/>
    <mergeCell ref="B210:H210"/>
    <mergeCell ref="B21:H21"/>
    <mergeCell ref="B45:F45"/>
    <mergeCell ref="G48:H48"/>
    <mergeCell ref="B47:F47"/>
    <mergeCell ref="G47:H47"/>
    <mergeCell ref="G46:H46"/>
    <mergeCell ref="B46:F46"/>
    <mergeCell ref="G28:H28"/>
    <mergeCell ref="G33:H33"/>
    <mergeCell ref="G36:H36"/>
    <mergeCell ref="B41:F41"/>
    <mergeCell ref="B22:H24"/>
    <mergeCell ref="G39:H39"/>
    <mergeCell ref="G27:H27"/>
    <mergeCell ref="B29:F29"/>
    <mergeCell ref="B30:F30"/>
    <mergeCell ref="G29:H29"/>
    <mergeCell ref="G43:H43"/>
    <mergeCell ref="B31:F31"/>
    <mergeCell ref="B40:F40"/>
    <mergeCell ref="G41:H41"/>
    <mergeCell ref="G44:H44"/>
    <mergeCell ref="G40:H40"/>
    <mergeCell ref="B43:F43"/>
    <mergeCell ref="B1:D1"/>
    <mergeCell ref="G30:H30"/>
    <mergeCell ref="B98:F98"/>
    <mergeCell ref="B79:F79"/>
    <mergeCell ref="G56:H56"/>
    <mergeCell ref="G79:H79"/>
    <mergeCell ref="B80:H80"/>
    <mergeCell ref="G98:H98"/>
    <mergeCell ref="B90:F90"/>
    <mergeCell ref="G90:H90"/>
    <mergeCell ref="B91:H91"/>
    <mergeCell ref="G64:H64"/>
    <mergeCell ref="G78:H78"/>
    <mergeCell ref="G45:H45"/>
    <mergeCell ref="G1:H1"/>
    <mergeCell ref="B16:D16"/>
    <mergeCell ref="G26:H26"/>
    <mergeCell ref="B44:F44"/>
    <mergeCell ref="G19:H19"/>
    <mergeCell ref="B61:F61"/>
    <mergeCell ref="G61:H61"/>
    <mergeCell ref="G65:H65"/>
    <mergeCell ref="B66:F66"/>
    <mergeCell ref="G66:H66"/>
    <mergeCell ref="G121:H121"/>
    <mergeCell ref="B122:H125"/>
    <mergeCell ref="G115:H115"/>
    <mergeCell ref="G120:H120"/>
    <mergeCell ref="G20:H20"/>
    <mergeCell ref="G251:H251"/>
    <mergeCell ref="G252:H252"/>
    <mergeCell ref="G244:H244"/>
    <mergeCell ref="G245:H245"/>
    <mergeCell ref="B244:F244"/>
    <mergeCell ref="G246:H246"/>
    <mergeCell ref="G234:H234"/>
    <mergeCell ref="B251:F251"/>
    <mergeCell ref="B242:H242"/>
    <mergeCell ref="B234:F234"/>
    <mergeCell ref="B239:H239"/>
    <mergeCell ref="B238:F238"/>
    <mergeCell ref="G238:H238"/>
    <mergeCell ref="B235:H236"/>
    <mergeCell ref="B247:H249"/>
    <mergeCell ref="G213:H213"/>
    <mergeCell ref="B197:F197"/>
    <mergeCell ref="G197:H197"/>
    <mergeCell ref="B198:H200"/>
    <mergeCell ref="B142:H142"/>
    <mergeCell ref="G154:H154"/>
    <mergeCell ref="B155:F155"/>
    <mergeCell ref="G155:H155"/>
    <mergeCell ref="G170:H170"/>
    <mergeCell ref="B171:H173"/>
    <mergeCell ref="B175:F175"/>
    <mergeCell ref="B185:H186"/>
    <mergeCell ref="B184:F184"/>
    <mergeCell ref="G184:H184"/>
    <mergeCell ref="B180:F180"/>
    <mergeCell ref="G175:H175"/>
    <mergeCell ref="B176:H177"/>
    <mergeCell ref="B163:H165"/>
    <mergeCell ref="B148:F148"/>
    <mergeCell ref="B170:F170"/>
    <mergeCell ref="G180:H180"/>
    <mergeCell ref="B181:H182"/>
    <mergeCell ref="G168:H168"/>
    <mergeCell ref="B156:H157"/>
    <mergeCell ref="B226:F226"/>
    <mergeCell ref="G216:H216"/>
    <mergeCell ref="B220:F220"/>
    <mergeCell ref="B217:H218"/>
    <mergeCell ref="G220:H220"/>
    <mergeCell ref="B227:H228"/>
    <mergeCell ref="B241:F241"/>
    <mergeCell ref="G241:H241"/>
    <mergeCell ref="G230:H230"/>
    <mergeCell ref="B231:H232"/>
    <mergeCell ref="B230:F230"/>
    <mergeCell ref="G226:H226"/>
  </mergeCells>
  <pageMargins left="0.70866141732283472" right="0.70866141732283472" top="0.78740157480314965" bottom="0.78740157480314965" header="0.31496062992125984" footer="0.31496062992125984"/>
  <pageSetup paperSize="9" scale="63" firstPageNumber="46"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3" manualBreakCount="3">
    <brk id="59" min="1" max="7" man="1"/>
    <brk id="126" min="1" max="7" man="1"/>
    <brk id="195" min="1" max="7" man="1"/>
  </rowBreaks>
  <colBreaks count="1" manualBreakCount="1">
    <brk id="11" max="10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57"/>
  <sheetViews>
    <sheetView showGridLines="0" view="pageBreakPreview" topLeftCell="A13" zoomScaleNormal="100" zoomScaleSheetLayoutView="100" workbookViewId="0">
      <selection activeCell="F27" sqref="F27"/>
    </sheetView>
  </sheetViews>
  <sheetFormatPr defaultColWidth="9.140625" defaultRowHeight="14.25" x14ac:dyDescent="0.2"/>
  <cols>
    <col min="1" max="1" width="6" style="38" customWidth="1"/>
    <col min="2" max="2" width="8.5703125" style="43" customWidth="1"/>
    <col min="3" max="3" width="9.140625" style="43"/>
    <col min="4" max="4" width="58.7109375" style="38" customWidth="1"/>
    <col min="5" max="7" width="14.140625" style="36" customWidth="1"/>
    <col min="8" max="8" width="9.140625" style="38" customWidth="1"/>
    <col min="9" max="10" width="8.5703125" style="37" customWidth="1"/>
    <col min="11" max="11" width="9.140625" style="40"/>
    <col min="12" max="12" width="9.140625" style="38"/>
    <col min="13" max="13" width="13.28515625" style="38" customWidth="1"/>
    <col min="14" max="16384" width="9.140625" style="38"/>
  </cols>
  <sheetData>
    <row r="1" spans="2:39" ht="23.25" x14ac:dyDescent="0.35">
      <c r="B1" s="108" t="s">
        <v>51</v>
      </c>
      <c r="G1" s="763" t="s">
        <v>69</v>
      </c>
      <c r="H1" s="763"/>
    </row>
    <row r="3" spans="2:39" x14ac:dyDescent="0.2">
      <c r="B3" s="51" t="s">
        <v>1</v>
      </c>
      <c r="C3" s="51" t="s">
        <v>739</v>
      </c>
    </row>
    <row r="4" spans="2:39" x14ac:dyDescent="0.2">
      <c r="C4" s="51" t="s">
        <v>41</v>
      </c>
    </row>
    <row r="5" spans="2:39" s="40" customFormat="1" ht="13.5" thickBot="1" x14ac:dyDescent="0.25">
      <c r="B5" s="110"/>
      <c r="C5" s="110"/>
      <c r="E5" s="37"/>
      <c r="F5" s="37"/>
      <c r="G5" s="37"/>
      <c r="H5" s="171" t="s">
        <v>6</v>
      </c>
      <c r="I5" s="37"/>
      <c r="J5" s="37"/>
    </row>
    <row r="6" spans="2:39" s="40" customFormat="1" ht="39.75" thickTop="1" thickBot="1" x14ac:dyDescent="0.25">
      <c r="B6" s="66" t="s">
        <v>2</v>
      </c>
      <c r="C6" s="67" t="s">
        <v>3</v>
      </c>
      <c r="D6" s="68" t="s">
        <v>4</v>
      </c>
      <c r="E6" s="69" t="s">
        <v>542</v>
      </c>
      <c r="F6" s="69" t="s">
        <v>543</v>
      </c>
      <c r="G6" s="69" t="s">
        <v>544</v>
      </c>
      <c r="H6" s="27" t="s">
        <v>5</v>
      </c>
      <c r="I6" s="65"/>
      <c r="J6" s="65"/>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spans="2:39" s="75" customFormat="1" thickTop="1" thickBot="1" x14ac:dyDescent="0.25">
      <c r="B7" s="70">
        <v>1</v>
      </c>
      <c r="C7" s="71">
        <v>2</v>
      </c>
      <c r="D7" s="71">
        <v>3</v>
      </c>
      <c r="E7" s="72">
        <v>4</v>
      </c>
      <c r="F7" s="72">
        <v>5</v>
      </c>
      <c r="G7" s="72">
        <v>6</v>
      </c>
      <c r="H7" s="73" t="s">
        <v>202</v>
      </c>
      <c r="I7" s="193"/>
      <c r="J7" s="193"/>
      <c r="K7" s="6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2:39" ht="15" thickTop="1" x14ac:dyDescent="0.2">
      <c r="B8" s="88">
        <v>1032</v>
      </c>
      <c r="C8" s="89">
        <v>51</v>
      </c>
      <c r="D8" s="139" t="s">
        <v>441</v>
      </c>
      <c r="E8" s="25">
        <f>SUM(I23)</f>
        <v>2</v>
      </c>
      <c r="F8" s="25">
        <f>SUM(J23)</f>
        <v>2</v>
      </c>
      <c r="G8" s="25">
        <f>SUM(G23)</f>
        <v>2</v>
      </c>
      <c r="H8" s="35">
        <f t="shared" ref="H8:H16" si="0">G8/E8*100</f>
        <v>100</v>
      </c>
    </row>
    <row r="9" spans="2:39" x14ac:dyDescent="0.2">
      <c r="B9" s="88">
        <v>1036</v>
      </c>
      <c r="C9" s="89">
        <v>51</v>
      </c>
      <c r="D9" s="139" t="s">
        <v>441</v>
      </c>
      <c r="E9" s="25">
        <f>SUM(I28)</f>
        <v>210</v>
      </c>
      <c r="F9" s="25">
        <f>SUM(J28)</f>
        <v>210</v>
      </c>
      <c r="G9" s="25">
        <f>SUM(G28)</f>
        <v>225</v>
      </c>
      <c r="H9" s="35">
        <f t="shared" si="0"/>
        <v>107.14285714285714</v>
      </c>
    </row>
    <row r="10" spans="2:39" x14ac:dyDescent="0.2">
      <c r="B10" s="88">
        <v>1099</v>
      </c>
      <c r="C10" s="89">
        <v>51</v>
      </c>
      <c r="D10" s="139" t="s">
        <v>441</v>
      </c>
      <c r="E10" s="25">
        <f>SUM(I49)</f>
        <v>60</v>
      </c>
      <c r="F10" s="25">
        <f>SUM(J49)</f>
        <v>60</v>
      </c>
      <c r="G10" s="25">
        <f>SUM(G49)</f>
        <v>60</v>
      </c>
      <c r="H10" s="35">
        <f t="shared" si="0"/>
        <v>100</v>
      </c>
    </row>
    <row r="11" spans="2:39" x14ac:dyDescent="0.2">
      <c r="B11" s="88">
        <v>2369</v>
      </c>
      <c r="C11" s="89">
        <v>51</v>
      </c>
      <c r="D11" s="139" t="s">
        <v>441</v>
      </c>
      <c r="E11" s="25">
        <f>SUM(I54)</f>
        <v>150</v>
      </c>
      <c r="F11" s="25">
        <f>SUM(J54)</f>
        <v>150</v>
      </c>
      <c r="G11" s="25">
        <f>SUM(G54)</f>
        <v>200</v>
      </c>
      <c r="H11" s="35">
        <f t="shared" si="0"/>
        <v>133.33333333333331</v>
      </c>
    </row>
    <row r="12" spans="2:39" x14ac:dyDescent="0.2">
      <c r="B12" s="88">
        <v>3719</v>
      </c>
      <c r="C12" s="89">
        <v>51</v>
      </c>
      <c r="D12" s="139" t="s">
        <v>441</v>
      </c>
      <c r="E12" s="25">
        <f>SUM(I63)</f>
        <v>280</v>
      </c>
      <c r="F12" s="25">
        <f>SUM(J63)</f>
        <v>280</v>
      </c>
      <c r="G12" s="25">
        <f>SUM(G63)</f>
        <v>280</v>
      </c>
      <c r="H12" s="35">
        <f t="shared" si="0"/>
        <v>100</v>
      </c>
    </row>
    <row r="13" spans="2:39" x14ac:dyDescent="0.2">
      <c r="B13" s="88">
        <v>3725</v>
      </c>
      <c r="C13" s="89">
        <v>51</v>
      </c>
      <c r="D13" s="139" t="s">
        <v>441</v>
      </c>
      <c r="E13" s="25">
        <f>SUM(I79)</f>
        <v>425</v>
      </c>
      <c r="F13" s="25">
        <f>SUM(J79)</f>
        <v>445</v>
      </c>
      <c r="G13" s="25">
        <f>SUM(G79)</f>
        <v>425</v>
      </c>
      <c r="H13" s="35">
        <f t="shared" si="0"/>
        <v>100</v>
      </c>
    </row>
    <row r="14" spans="2:39" x14ac:dyDescent="0.2">
      <c r="B14" s="88">
        <v>3729</v>
      </c>
      <c r="C14" s="89">
        <v>51</v>
      </c>
      <c r="D14" s="139" t="s">
        <v>441</v>
      </c>
      <c r="E14" s="25">
        <f>SUM(I97)</f>
        <v>525</v>
      </c>
      <c r="F14" s="25">
        <f>SUM(J97)</f>
        <v>445</v>
      </c>
      <c r="G14" s="25">
        <f>SUM(G97)</f>
        <v>125</v>
      </c>
      <c r="H14" s="35">
        <f t="shared" si="0"/>
        <v>23.809523809523807</v>
      </c>
    </row>
    <row r="15" spans="2:39" x14ac:dyDescent="0.2">
      <c r="B15" s="88">
        <v>3741</v>
      </c>
      <c r="C15" s="89">
        <v>51</v>
      </c>
      <c r="D15" s="139" t="s">
        <v>441</v>
      </c>
      <c r="E15" s="25">
        <f>SUM(I107)</f>
        <v>300</v>
      </c>
      <c r="F15" s="25">
        <f>SUM(J107)</f>
        <v>225</v>
      </c>
      <c r="G15" s="25">
        <f>SUM(G107)</f>
        <v>300</v>
      </c>
      <c r="H15" s="35">
        <f t="shared" si="0"/>
        <v>100</v>
      </c>
    </row>
    <row r="16" spans="2:39" x14ac:dyDescent="0.2">
      <c r="B16" s="88">
        <v>3742</v>
      </c>
      <c r="C16" s="89">
        <v>51</v>
      </c>
      <c r="D16" s="139" t="s">
        <v>441</v>
      </c>
      <c r="E16" s="25">
        <f>SUM(I114)</f>
        <v>3983</v>
      </c>
      <c r="F16" s="25">
        <f>SUM(J114)</f>
        <v>3983</v>
      </c>
      <c r="G16" s="25">
        <f>SUM(G114)</f>
        <v>4383</v>
      </c>
      <c r="H16" s="35">
        <f t="shared" si="0"/>
        <v>110.04268139593272</v>
      </c>
    </row>
    <row r="17" spans="1:11" x14ac:dyDescent="0.2">
      <c r="B17" s="88">
        <v>3749</v>
      </c>
      <c r="C17" s="89">
        <v>51</v>
      </c>
      <c r="D17" s="139" t="s">
        <v>441</v>
      </c>
      <c r="E17" s="25"/>
      <c r="F17" s="25"/>
      <c r="G17" s="25">
        <f>SUM(G125)</f>
        <v>1990</v>
      </c>
      <c r="H17" s="35"/>
    </row>
    <row r="18" spans="1:11" ht="15" thickBot="1" x14ac:dyDescent="0.25">
      <c r="B18" s="88">
        <v>3769</v>
      </c>
      <c r="C18" s="89">
        <v>51</v>
      </c>
      <c r="D18" s="139" t="s">
        <v>441</v>
      </c>
      <c r="E18" s="25">
        <f>SUM(I130)</f>
        <v>260</v>
      </c>
      <c r="F18" s="25">
        <f>SUM(J130)</f>
        <v>260</v>
      </c>
      <c r="G18" s="25">
        <f>SUM(G130)</f>
        <v>650</v>
      </c>
      <c r="H18" s="35">
        <f>G18/E18*100</f>
        <v>250</v>
      </c>
    </row>
    <row r="19" spans="1:11" s="97" customFormat="1" ht="16.5" thickTop="1" thickBot="1" x14ac:dyDescent="0.3">
      <c r="B19" s="750" t="s">
        <v>8</v>
      </c>
      <c r="C19" s="751"/>
      <c r="D19" s="752"/>
      <c r="E19" s="95">
        <f>SUM(E8:E18)</f>
        <v>6195</v>
      </c>
      <c r="F19" s="95">
        <f>SUM(F8:F18)</f>
        <v>6060</v>
      </c>
      <c r="G19" s="95">
        <f>SUM(G8:G18)</f>
        <v>8640</v>
      </c>
      <c r="H19" s="41">
        <f>G19/E19*100</f>
        <v>139.46731234866826</v>
      </c>
      <c r="I19" s="187"/>
      <c r="J19" s="187"/>
      <c r="K19" s="309"/>
    </row>
    <row r="20" spans="1:11" ht="15" thickTop="1" x14ac:dyDescent="0.2"/>
    <row r="22" spans="1:11" ht="15" x14ac:dyDescent="0.25">
      <c r="B22" s="44" t="s">
        <v>10</v>
      </c>
    </row>
    <row r="23" spans="1:11" ht="17.25" customHeight="1" thickBot="1" x14ac:dyDescent="0.3">
      <c r="B23" s="45" t="s">
        <v>447</v>
      </c>
      <c r="C23" s="46"/>
      <c r="D23" s="47"/>
      <c r="E23" s="48"/>
      <c r="F23" s="48"/>
      <c r="G23" s="764">
        <v>2</v>
      </c>
      <c r="H23" s="764"/>
      <c r="I23" s="189">
        <v>2</v>
      </c>
      <c r="J23" s="189">
        <v>2</v>
      </c>
    </row>
    <row r="24" spans="1:11" ht="14.25" customHeight="1" thickTop="1" x14ac:dyDescent="0.25">
      <c r="A24" s="38">
        <v>5165</v>
      </c>
      <c r="B24" s="775" t="s">
        <v>423</v>
      </c>
      <c r="C24" s="776"/>
      <c r="D24" s="776"/>
      <c r="E24" s="121"/>
      <c r="F24" s="121"/>
      <c r="G24" s="758">
        <v>2</v>
      </c>
      <c r="H24" s="759"/>
    </row>
    <row r="25" spans="1:11" ht="14.25" customHeight="1" x14ac:dyDescent="0.2">
      <c r="B25" s="839" t="s">
        <v>97</v>
      </c>
      <c r="C25" s="766"/>
      <c r="D25" s="766"/>
      <c r="E25" s="766"/>
      <c r="F25" s="766"/>
      <c r="G25" s="766"/>
      <c r="H25" s="766"/>
    </row>
    <row r="26" spans="1:11" ht="14.25" customHeight="1" x14ac:dyDescent="0.2">
      <c r="B26" s="766"/>
      <c r="C26" s="766"/>
      <c r="D26" s="766"/>
      <c r="E26" s="766"/>
      <c r="F26" s="766"/>
      <c r="G26" s="766"/>
      <c r="H26" s="766"/>
    </row>
    <row r="27" spans="1:11" ht="12.75" customHeight="1" x14ac:dyDescent="0.25">
      <c r="B27" s="140"/>
      <c r="C27" s="121"/>
      <c r="D27" s="121"/>
      <c r="E27" s="121"/>
      <c r="F27" s="121"/>
      <c r="G27" s="121"/>
      <c r="H27" s="121"/>
    </row>
    <row r="28" spans="1:11" ht="17.25" customHeight="1" thickBot="1" x14ac:dyDescent="0.3">
      <c r="B28" s="45" t="s">
        <v>448</v>
      </c>
      <c r="C28" s="46"/>
      <c r="D28" s="47"/>
      <c r="E28" s="48"/>
      <c r="F28" s="48"/>
      <c r="G28" s="764">
        <f>SUM(G29,G38)</f>
        <v>225</v>
      </c>
      <c r="H28" s="764"/>
      <c r="I28" s="189">
        <f>SUM(I29:I38)</f>
        <v>210</v>
      </c>
      <c r="J28" s="189">
        <f>SUM(J29:J38)</f>
        <v>210</v>
      </c>
    </row>
    <row r="29" spans="1:11" ht="14.25" customHeight="1" thickTop="1" x14ac:dyDescent="0.25">
      <c r="A29" s="38">
        <v>5134</v>
      </c>
      <c r="B29" s="140" t="s">
        <v>424</v>
      </c>
      <c r="C29" s="121"/>
      <c r="D29" s="121"/>
      <c r="E29" s="121"/>
      <c r="F29" s="121"/>
      <c r="G29" s="758">
        <v>105</v>
      </c>
      <c r="H29" s="759"/>
      <c r="I29" s="37">
        <v>90</v>
      </c>
      <c r="J29" s="37">
        <v>90</v>
      </c>
    </row>
    <row r="30" spans="1:11" ht="14.25" customHeight="1" x14ac:dyDescent="0.2">
      <c r="B30" s="798" t="s">
        <v>615</v>
      </c>
      <c r="C30" s="798"/>
      <c r="D30" s="798"/>
      <c r="E30" s="798"/>
      <c r="F30" s="798"/>
      <c r="G30" s="798"/>
      <c r="H30" s="798"/>
    </row>
    <row r="31" spans="1:11" ht="14.25" customHeight="1" x14ac:dyDescent="0.2">
      <c r="B31" s="798"/>
      <c r="C31" s="798"/>
      <c r="D31" s="798"/>
      <c r="E31" s="798"/>
      <c r="F31" s="798"/>
      <c r="G31" s="798"/>
      <c r="H31" s="798"/>
    </row>
    <row r="32" spans="1:11" ht="14.25" customHeight="1" x14ac:dyDescent="0.2">
      <c r="B32" s="798"/>
      <c r="C32" s="798"/>
      <c r="D32" s="798"/>
      <c r="E32" s="798"/>
      <c r="F32" s="798"/>
      <c r="G32" s="798"/>
      <c r="H32" s="798"/>
    </row>
    <row r="33" spans="1:10" ht="14.25" customHeight="1" x14ac:dyDescent="0.2">
      <c r="B33" s="798"/>
      <c r="C33" s="798"/>
      <c r="D33" s="798"/>
      <c r="E33" s="798"/>
      <c r="F33" s="798"/>
      <c r="G33" s="798"/>
      <c r="H33" s="798"/>
    </row>
    <row r="34" spans="1:10" ht="14.25" customHeight="1" x14ac:dyDescent="0.2">
      <c r="B34" s="798"/>
      <c r="C34" s="798"/>
      <c r="D34" s="798"/>
      <c r="E34" s="798"/>
      <c r="F34" s="798"/>
      <c r="G34" s="798"/>
      <c r="H34" s="798"/>
    </row>
    <row r="35" spans="1:10" ht="14.25" customHeight="1" x14ac:dyDescent="0.2">
      <c r="B35" s="798"/>
      <c r="C35" s="798"/>
      <c r="D35" s="798"/>
      <c r="E35" s="798"/>
      <c r="F35" s="798"/>
      <c r="G35" s="798"/>
      <c r="H35" s="798"/>
    </row>
    <row r="36" spans="1:10" ht="15.75" customHeight="1" x14ac:dyDescent="0.2">
      <c r="B36" s="798"/>
      <c r="C36" s="798"/>
      <c r="D36" s="798"/>
      <c r="E36" s="798"/>
      <c r="F36" s="798"/>
      <c r="G36" s="798"/>
      <c r="H36" s="798"/>
    </row>
    <row r="37" spans="1:10" ht="11.25" customHeight="1" x14ac:dyDescent="0.25">
      <c r="B37" s="60"/>
      <c r="C37" s="60"/>
      <c r="D37" s="60"/>
      <c r="E37" s="60"/>
      <c r="F37" s="60"/>
      <c r="G37" s="60"/>
      <c r="H37" s="60"/>
    </row>
    <row r="38" spans="1:10" ht="14.25" customHeight="1" x14ac:dyDescent="0.25">
      <c r="A38" s="38">
        <v>5169</v>
      </c>
      <c r="B38" s="140" t="s">
        <v>14</v>
      </c>
      <c r="C38" s="121"/>
      <c r="D38" s="121"/>
      <c r="E38" s="121"/>
      <c r="F38" s="121"/>
      <c r="G38" s="758">
        <v>120</v>
      </c>
      <c r="H38" s="759"/>
      <c r="I38" s="37">
        <v>120</v>
      </c>
      <c r="J38" s="37">
        <v>120</v>
      </c>
    </row>
    <row r="39" spans="1:10" ht="14.25" customHeight="1" x14ac:dyDescent="0.2">
      <c r="B39" s="798" t="s">
        <v>180</v>
      </c>
      <c r="C39" s="798"/>
      <c r="D39" s="798"/>
      <c r="E39" s="798"/>
      <c r="F39" s="798"/>
      <c r="G39" s="798"/>
      <c r="H39" s="798"/>
    </row>
    <row r="40" spans="1:10" ht="16.5" customHeight="1" x14ac:dyDescent="0.2">
      <c r="B40" s="798"/>
      <c r="C40" s="798"/>
      <c r="D40" s="798"/>
      <c r="E40" s="798"/>
      <c r="F40" s="798"/>
      <c r="G40" s="798"/>
      <c r="H40" s="798"/>
    </row>
    <row r="41" spans="1:10" ht="14.25" customHeight="1" x14ac:dyDescent="0.2">
      <c r="B41" s="839" t="s">
        <v>425</v>
      </c>
      <c r="C41" s="839"/>
      <c r="D41" s="839"/>
      <c r="E41" s="839"/>
      <c r="F41" s="839"/>
      <c r="G41" s="839"/>
      <c r="H41" s="839"/>
    </row>
    <row r="42" spans="1:10" ht="14.25" customHeight="1" x14ac:dyDescent="0.2">
      <c r="B42" s="839"/>
      <c r="C42" s="839"/>
      <c r="D42" s="839"/>
      <c r="E42" s="839"/>
      <c r="F42" s="839"/>
      <c r="G42" s="839"/>
      <c r="H42" s="839"/>
    </row>
    <row r="43" spans="1:10" ht="14.25" customHeight="1" x14ac:dyDescent="0.2">
      <c r="B43" s="839"/>
      <c r="C43" s="839"/>
      <c r="D43" s="839"/>
      <c r="E43" s="839"/>
      <c r="F43" s="839"/>
      <c r="G43" s="839"/>
      <c r="H43" s="839"/>
    </row>
    <row r="44" spans="1:10" ht="14.25" customHeight="1" x14ac:dyDescent="0.2">
      <c r="B44" s="839"/>
      <c r="C44" s="839"/>
      <c r="D44" s="839"/>
      <c r="E44" s="839"/>
      <c r="F44" s="839"/>
      <c r="G44" s="839"/>
      <c r="H44" s="839"/>
    </row>
    <row r="45" spans="1:10" ht="14.25" customHeight="1" x14ac:dyDescent="0.2">
      <c r="B45" s="839"/>
      <c r="C45" s="839"/>
      <c r="D45" s="839"/>
      <c r="E45" s="839"/>
      <c r="F45" s="839"/>
      <c r="G45" s="839"/>
      <c r="H45" s="839"/>
    </row>
    <row r="46" spans="1:10" ht="14.25" customHeight="1" x14ac:dyDescent="0.2">
      <c r="B46" s="839"/>
      <c r="C46" s="839"/>
      <c r="D46" s="839"/>
      <c r="E46" s="839"/>
      <c r="F46" s="839"/>
      <c r="G46" s="839"/>
      <c r="H46" s="839"/>
    </row>
    <row r="47" spans="1:10" ht="30" customHeight="1" x14ac:dyDescent="0.2">
      <c r="B47" s="839"/>
      <c r="C47" s="839"/>
      <c r="D47" s="839"/>
      <c r="E47" s="839"/>
      <c r="F47" s="839"/>
      <c r="G47" s="839"/>
      <c r="H47" s="839"/>
    </row>
    <row r="48" spans="1:10" ht="14.25" customHeight="1" x14ac:dyDescent="0.25">
      <c r="B48" s="140"/>
      <c r="C48" s="121"/>
      <c r="D48" s="121"/>
      <c r="E48" s="121"/>
      <c r="F48" s="121"/>
      <c r="G48" s="121"/>
      <c r="H48" s="121"/>
    </row>
    <row r="49" spans="1:11" ht="17.25" customHeight="1" thickBot="1" x14ac:dyDescent="0.3">
      <c r="B49" s="45" t="s">
        <v>449</v>
      </c>
      <c r="C49" s="46"/>
      <c r="D49" s="47"/>
      <c r="E49" s="48"/>
      <c r="F49" s="48"/>
      <c r="G49" s="764">
        <f>SUM(G50)</f>
        <v>60</v>
      </c>
      <c r="H49" s="764"/>
      <c r="I49" s="189">
        <v>60</v>
      </c>
      <c r="J49" s="189">
        <v>60</v>
      </c>
    </row>
    <row r="50" spans="1:11" ht="14.25" customHeight="1" thickTop="1" x14ac:dyDescent="0.25">
      <c r="A50" s="38">
        <v>5192</v>
      </c>
      <c r="B50" s="42" t="s">
        <v>110</v>
      </c>
      <c r="C50" s="60"/>
      <c r="D50" s="60"/>
      <c r="E50" s="60"/>
      <c r="F50" s="60"/>
      <c r="G50" s="758">
        <v>60</v>
      </c>
      <c r="H50" s="759"/>
    </row>
    <row r="51" spans="1:11" ht="14.25" customHeight="1" x14ac:dyDescent="0.2">
      <c r="B51" s="781" t="s">
        <v>120</v>
      </c>
      <c r="C51" s="800"/>
      <c r="D51" s="800"/>
      <c r="E51" s="800"/>
      <c r="F51" s="800"/>
      <c r="G51" s="800"/>
      <c r="H51" s="800"/>
    </row>
    <row r="52" spans="1:11" ht="14.25" customHeight="1" x14ac:dyDescent="0.2">
      <c r="B52" s="800"/>
      <c r="C52" s="800"/>
      <c r="D52" s="800"/>
      <c r="E52" s="800"/>
      <c r="F52" s="800"/>
      <c r="G52" s="800"/>
      <c r="H52" s="800"/>
    </row>
    <row r="53" spans="1:11" ht="12.75" customHeight="1" x14ac:dyDescent="0.25">
      <c r="B53" s="42"/>
      <c r="C53" s="60"/>
      <c r="D53" s="60"/>
      <c r="E53" s="60"/>
      <c r="F53" s="60"/>
      <c r="G53" s="60"/>
      <c r="H53" s="60"/>
    </row>
    <row r="54" spans="1:11" ht="17.25" customHeight="1" thickBot="1" x14ac:dyDescent="0.3">
      <c r="B54" s="45" t="s">
        <v>450</v>
      </c>
      <c r="C54" s="46"/>
      <c r="D54" s="47"/>
      <c r="E54" s="48"/>
      <c r="F54" s="48"/>
      <c r="G54" s="764">
        <f>SUM(G55,G59)</f>
        <v>200</v>
      </c>
      <c r="H54" s="764"/>
      <c r="I54" s="189">
        <v>150</v>
      </c>
      <c r="J54" s="189">
        <v>150</v>
      </c>
    </row>
    <row r="55" spans="1:11" ht="15.75" thickTop="1" x14ac:dyDescent="0.25">
      <c r="A55" s="38">
        <v>5166</v>
      </c>
      <c r="B55" s="554" t="s">
        <v>12</v>
      </c>
      <c r="C55" s="551"/>
      <c r="D55" s="551"/>
      <c r="E55" s="551"/>
      <c r="F55" s="551"/>
      <c r="G55" s="733">
        <v>50</v>
      </c>
      <c r="H55" s="768"/>
      <c r="J55" s="377"/>
    </row>
    <row r="56" spans="1:11" s="23" customFormat="1" ht="17.25" customHeight="1" x14ac:dyDescent="0.2">
      <c r="B56" s="842" t="s">
        <v>616</v>
      </c>
      <c r="C56" s="842"/>
      <c r="D56" s="842"/>
      <c r="E56" s="842"/>
      <c r="F56" s="842"/>
      <c r="G56" s="842"/>
      <c r="H56" s="842"/>
      <c r="I56" s="303"/>
      <c r="J56" s="303"/>
      <c r="K56" s="64"/>
    </row>
    <row r="57" spans="1:11" s="23" customFormat="1" ht="24.75" customHeight="1" x14ac:dyDescent="0.2">
      <c r="B57" s="842"/>
      <c r="C57" s="842"/>
      <c r="D57" s="842"/>
      <c r="E57" s="842"/>
      <c r="F57" s="842"/>
      <c r="G57" s="842"/>
      <c r="H57" s="842"/>
      <c r="I57" s="303"/>
      <c r="J57" s="303"/>
      <c r="K57" s="64"/>
    </row>
    <row r="58" spans="1:11" s="23" customFormat="1" ht="17.25" customHeight="1" x14ac:dyDescent="0.25">
      <c r="B58" s="104"/>
      <c r="C58" s="105"/>
      <c r="D58" s="103"/>
      <c r="E58" s="102"/>
      <c r="F58" s="102"/>
      <c r="G58" s="553"/>
      <c r="H58" s="553"/>
      <c r="I58" s="303"/>
      <c r="J58" s="303"/>
      <c r="K58" s="64"/>
    </row>
    <row r="59" spans="1:11" s="23" customFormat="1" ht="15" x14ac:dyDescent="0.25">
      <c r="A59" s="23">
        <v>5168</v>
      </c>
      <c r="B59" s="21" t="s">
        <v>64</v>
      </c>
      <c r="C59" s="152"/>
      <c r="D59" s="152"/>
      <c r="E59" s="152"/>
      <c r="F59" s="152"/>
      <c r="G59" s="733">
        <v>150</v>
      </c>
      <c r="H59" s="768"/>
      <c r="I59" s="65"/>
      <c r="J59" s="65"/>
      <c r="K59" s="64"/>
    </row>
    <row r="60" spans="1:11" ht="30.75" customHeight="1" x14ac:dyDescent="0.2">
      <c r="B60" s="838" t="s">
        <v>426</v>
      </c>
      <c r="C60" s="838"/>
      <c r="D60" s="838"/>
      <c r="E60" s="838"/>
      <c r="F60" s="838"/>
      <c r="G60" s="838"/>
      <c r="H60" s="838"/>
    </row>
    <row r="61" spans="1:11" ht="15" x14ac:dyDescent="0.2">
      <c r="B61" s="781" t="s">
        <v>427</v>
      </c>
      <c r="C61" s="800"/>
      <c r="D61" s="800"/>
      <c r="E61" s="800"/>
      <c r="F61" s="800"/>
      <c r="G61" s="800"/>
      <c r="H61" s="800"/>
    </row>
    <row r="62" spans="1:11" ht="15.75" customHeight="1" thickBot="1" x14ac:dyDescent="0.25">
      <c r="B62" s="341"/>
      <c r="C62" s="341"/>
      <c r="D62" s="341"/>
      <c r="E62" s="341"/>
      <c r="F62" s="341"/>
      <c r="G62" s="341"/>
      <c r="H62" s="341"/>
      <c r="I62" s="189"/>
      <c r="J62" s="189"/>
    </row>
    <row r="63" spans="1:11" ht="17.25" customHeight="1" thickTop="1" thickBot="1" x14ac:dyDescent="0.3">
      <c r="B63" s="45" t="s">
        <v>451</v>
      </c>
      <c r="C63" s="46"/>
      <c r="D63" s="47"/>
      <c r="E63" s="48"/>
      <c r="F63" s="48"/>
      <c r="G63" s="764">
        <f>SUM(G64,G76)</f>
        <v>280</v>
      </c>
      <c r="H63" s="764"/>
      <c r="I63" s="189">
        <f>SUM(I64:I76)</f>
        <v>280</v>
      </c>
      <c r="J63" s="189">
        <f>SUM(J64:J76)</f>
        <v>280</v>
      </c>
    </row>
    <row r="64" spans="1:11" ht="15.75" thickTop="1" x14ac:dyDescent="0.25">
      <c r="A64" s="38">
        <v>5166</v>
      </c>
      <c r="B64" s="465" t="s">
        <v>12</v>
      </c>
      <c r="C64" s="464"/>
      <c r="D64" s="464"/>
      <c r="E64" s="464"/>
      <c r="F64" s="464"/>
      <c r="G64" s="733">
        <v>250</v>
      </c>
      <c r="H64" s="768"/>
      <c r="I64" s="37">
        <v>250</v>
      </c>
      <c r="J64" s="377">
        <v>250</v>
      </c>
    </row>
    <row r="65" spans="1:11" s="23" customFormat="1" ht="17.25" customHeight="1" x14ac:dyDescent="0.2">
      <c r="B65" s="740" t="s">
        <v>618</v>
      </c>
      <c r="C65" s="740"/>
      <c r="D65" s="740"/>
      <c r="E65" s="740"/>
      <c r="F65" s="740"/>
      <c r="G65" s="740"/>
      <c r="H65" s="740"/>
      <c r="I65" s="303"/>
      <c r="J65" s="303"/>
      <c r="K65" s="64"/>
    </row>
    <row r="66" spans="1:11" s="23" customFormat="1" ht="39" customHeight="1" x14ac:dyDescent="0.2">
      <c r="B66" s="740"/>
      <c r="C66" s="740"/>
      <c r="D66" s="740"/>
      <c r="E66" s="740"/>
      <c r="F66" s="740"/>
      <c r="G66" s="740"/>
      <c r="H66" s="740"/>
      <c r="I66" s="303"/>
      <c r="J66" s="303"/>
      <c r="K66" s="64"/>
    </row>
    <row r="67" spans="1:11" s="23" customFormat="1" ht="17.25" customHeight="1" x14ac:dyDescent="0.2">
      <c r="B67" s="740" t="s">
        <v>619</v>
      </c>
      <c r="C67" s="740"/>
      <c r="D67" s="740"/>
      <c r="E67" s="740"/>
      <c r="F67" s="740"/>
      <c r="G67" s="740"/>
      <c r="H67" s="740"/>
      <c r="I67" s="303"/>
      <c r="J67" s="303"/>
      <c r="K67" s="64"/>
    </row>
    <row r="68" spans="1:11" s="23" customFormat="1" ht="17.25" customHeight="1" x14ac:dyDescent="0.2">
      <c r="B68" s="740"/>
      <c r="C68" s="740"/>
      <c r="D68" s="740"/>
      <c r="E68" s="740"/>
      <c r="F68" s="740"/>
      <c r="G68" s="740"/>
      <c r="H68" s="740"/>
      <c r="I68" s="303"/>
      <c r="J68" s="303"/>
      <c r="K68" s="64"/>
    </row>
    <row r="69" spans="1:11" s="23" customFormat="1" ht="17.25" customHeight="1" x14ac:dyDescent="0.2">
      <c r="B69" s="740"/>
      <c r="C69" s="740"/>
      <c r="D69" s="740"/>
      <c r="E69" s="740"/>
      <c r="F69" s="740"/>
      <c r="G69" s="740"/>
      <c r="H69" s="740"/>
      <c r="I69" s="303"/>
      <c r="J69" s="303"/>
      <c r="K69" s="64"/>
    </row>
    <row r="70" spans="1:11" s="23" customFormat="1" ht="17.25" customHeight="1" x14ac:dyDescent="0.2">
      <c r="B70" s="740"/>
      <c r="C70" s="740"/>
      <c r="D70" s="740"/>
      <c r="E70" s="740"/>
      <c r="F70" s="740"/>
      <c r="G70" s="740"/>
      <c r="H70" s="740"/>
      <c r="I70" s="303"/>
      <c r="J70" s="303"/>
      <c r="K70" s="64"/>
    </row>
    <row r="71" spans="1:11" s="23" customFormat="1" ht="17.25" customHeight="1" x14ac:dyDescent="0.2">
      <c r="B71" s="740"/>
      <c r="C71" s="740"/>
      <c r="D71" s="740"/>
      <c r="E71" s="740"/>
      <c r="F71" s="740"/>
      <c r="G71" s="740"/>
      <c r="H71" s="740"/>
      <c r="I71" s="303"/>
      <c r="J71" s="303"/>
      <c r="K71" s="64"/>
    </row>
    <row r="72" spans="1:11" s="23" customFormat="1" ht="17.25" customHeight="1" x14ac:dyDescent="0.2">
      <c r="B72" s="740"/>
      <c r="C72" s="740"/>
      <c r="D72" s="740"/>
      <c r="E72" s="740"/>
      <c r="F72" s="740"/>
      <c r="G72" s="740"/>
      <c r="H72" s="740"/>
      <c r="I72" s="303"/>
      <c r="J72" s="303"/>
      <c r="K72" s="64"/>
    </row>
    <row r="73" spans="1:11" s="23" customFormat="1" ht="17.25" customHeight="1" x14ac:dyDescent="0.2">
      <c r="B73" s="740"/>
      <c r="C73" s="740"/>
      <c r="D73" s="740"/>
      <c r="E73" s="740"/>
      <c r="F73" s="740"/>
      <c r="G73" s="740"/>
      <c r="H73" s="740"/>
      <c r="I73" s="303"/>
      <c r="J73" s="303"/>
      <c r="K73" s="64"/>
    </row>
    <row r="74" spans="1:11" s="23" customFormat="1" ht="9" customHeight="1" x14ac:dyDescent="0.2">
      <c r="B74" s="740"/>
      <c r="C74" s="740"/>
      <c r="D74" s="740"/>
      <c r="E74" s="740"/>
      <c r="F74" s="740"/>
      <c r="G74" s="740"/>
      <c r="H74" s="740"/>
      <c r="I74" s="303"/>
      <c r="J74" s="303"/>
      <c r="K74" s="64"/>
    </row>
    <row r="75" spans="1:11" s="23" customFormat="1" ht="17.25" customHeight="1" x14ac:dyDescent="0.25">
      <c r="B75" s="104"/>
      <c r="C75" s="105"/>
      <c r="D75" s="103"/>
      <c r="E75" s="102"/>
      <c r="F75" s="102"/>
      <c r="G75" s="553"/>
      <c r="H75" s="553"/>
      <c r="I75" s="303"/>
      <c r="J75" s="303"/>
      <c r="K75" s="64"/>
    </row>
    <row r="76" spans="1:11" ht="15" x14ac:dyDescent="0.25">
      <c r="A76" s="38">
        <v>5169</v>
      </c>
      <c r="B76" s="42" t="s">
        <v>14</v>
      </c>
      <c r="C76" s="151"/>
      <c r="D76" s="151"/>
      <c r="E76" s="151"/>
      <c r="F76" s="151"/>
      <c r="G76" s="758">
        <v>30</v>
      </c>
      <c r="H76" s="759"/>
      <c r="I76" s="37">
        <v>30</v>
      </c>
      <c r="J76" s="37">
        <v>30</v>
      </c>
    </row>
    <row r="77" spans="1:11" ht="15" customHeight="1" x14ac:dyDescent="0.2">
      <c r="B77" s="781" t="s">
        <v>181</v>
      </c>
      <c r="C77" s="781"/>
      <c r="D77" s="781"/>
      <c r="E77" s="781"/>
      <c r="F77" s="781"/>
      <c r="G77" s="781"/>
      <c r="H77" s="781"/>
    </row>
    <row r="78" spans="1:11" ht="14.25" customHeight="1" x14ac:dyDescent="0.25">
      <c r="B78" s="42"/>
      <c r="C78" s="60"/>
      <c r="D78" s="60"/>
      <c r="E78" s="60"/>
      <c r="F78" s="60"/>
      <c r="G78" s="60"/>
      <c r="H78" s="60"/>
    </row>
    <row r="79" spans="1:11" ht="17.25" customHeight="1" thickBot="1" x14ac:dyDescent="0.3">
      <c r="B79" s="45" t="s">
        <v>452</v>
      </c>
      <c r="C79" s="46"/>
      <c r="D79" s="47"/>
      <c r="E79" s="48"/>
      <c r="F79" s="48"/>
      <c r="G79" s="764">
        <f>SUM(G80)</f>
        <v>425</v>
      </c>
      <c r="H79" s="764"/>
      <c r="I79" s="189">
        <v>425</v>
      </c>
      <c r="J79" s="189">
        <v>445</v>
      </c>
    </row>
    <row r="80" spans="1:11" ht="15.75" thickTop="1" x14ac:dyDescent="0.25">
      <c r="A80" s="38">
        <v>5169</v>
      </c>
      <c r="B80" s="42" t="s">
        <v>14</v>
      </c>
      <c r="C80" s="60"/>
      <c r="D80" s="60"/>
      <c r="E80" s="60"/>
      <c r="F80" s="60"/>
      <c r="G80" s="758">
        <v>425</v>
      </c>
      <c r="H80" s="759"/>
    </row>
    <row r="81" spans="2:8" ht="15" x14ac:dyDescent="0.25">
      <c r="B81" s="477" t="s">
        <v>225</v>
      </c>
      <c r="C81" s="196"/>
      <c r="D81" s="196"/>
      <c r="E81" s="196"/>
      <c r="F81" s="196"/>
      <c r="G81" s="761"/>
      <c r="H81" s="762"/>
    </row>
    <row r="82" spans="2:8" x14ac:dyDescent="0.2">
      <c r="B82" s="781" t="s">
        <v>428</v>
      </c>
      <c r="C82" s="800"/>
      <c r="D82" s="800"/>
      <c r="E82" s="800"/>
      <c r="F82" s="800"/>
      <c r="G82" s="800"/>
      <c r="H82" s="800"/>
    </row>
    <row r="83" spans="2:8" x14ac:dyDescent="0.2">
      <c r="B83" s="800"/>
      <c r="C83" s="800"/>
      <c r="D83" s="800"/>
      <c r="E83" s="800"/>
      <c r="F83" s="800"/>
      <c r="G83" s="800"/>
      <c r="H83" s="800"/>
    </row>
    <row r="84" spans="2:8" x14ac:dyDescent="0.2">
      <c r="B84" s="800"/>
      <c r="C84" s="800"/>
      <c r="D84" s="800"/>
      <c r="E84" s="800"/>
      <c r="F84" s="800"/>
      <c r="G84" s="800"/>
      <c r="H84" s="800"/>
    </row>
    <row r="85" spans="2:8" ht="14.25" customHeight="1" x14ac:dyDescent="0.2">
      <c r="B85" s="781" t="s">
        <v>617</v>
      </c>
      <c r="C85" s="781"/>
      <c r="D85" s="781"/>
      <c r="E85" s="781"/>
      <c r="F85" s="781"/>
      <c r="G85" s="781"/>
      <c r="H85" s="781"/>
    </row>
    <row r="86" spans="2:8" ht="14.25" customHeight="1" x14ac:dyDescent="0.2">
      <c r="B86" s="781"/>
      <c r="C86" s="781"/>
      <c r="D86" s="781"/>
      <c r="E86" s="781"/>
      <c r="F86" s="781"/>
      <c r="G86" s="781"/>
      <c r="H86" s="781"/>
    </row>
    <row r="87" spans="2:8" ht="14.25" customHeight="1" x14ac:dyDescent="0.2">
      <c r="B87" s="781"/>
      <c r="C87" s="781"/>
      <c r="D87" s="781"/>
      <c r="E87" s="781"/>
      <c r="F87" s="781"/>
      <c r="G87" s="781"/>
      <c r="H87" s="781"/>
    </row>
    <row r="88" spans="2:8" ht="14.25" customHeight="1" x14ac:dyDescent="0.2">
      <c r="B88" s="781"/>
      <c r="C88" s="781"/>
      <c r="D88" s="781"/>
      <c r="E88" s="781"/>
      <c r="F88" s="781"/>
      <c r="G88" s="781"/>
      <c r="H88" s="781"/>
    </row>
    <row r="89" spans="2:8" ht="14.25" customHeight="1" x14ac:dyDescent="0.2">
      <c r="B89" s="781"/>
      <c r="C89" s="781"/>
      <c r="D89" s="781"/>
      <c r="E89" s="781"/>
      <c r="F89" s="781"/>
      <c r="G89" s="781"/>
      <c r="H89" s="781"/>
    </row>
    <row r="90" spans="2:8" ht="14.25" customHeight="1" x14ac:dyDescent="0.2">
      <c r="B90" s="781"/>
      <c r="C90" s="781"/>
      <c r="D90" s="781"/>
      <c r="E90" s="781"/>
      <c r="F90" s="781"/>
      <c r="G90" s="781"/>
      <c r="H90" s="781"/>
    </row>
    <row r="91" spans="2:8" ht="14.25" customHeight="1" x14ac:dyDescent="0.2">
      <c r="B91" s="781"/>
      <c r="C91" s="781"/>
      <c r="D91" s="781"/>
      <c r="E91" s="781"/>
      <c r="F91" s="781"/>
      <c r="G91" s="781"/>
      <c r="H91" s="781"/>
    </row>
    <row r="92" spans="2:8" ht="14.25" customHeight="1" x14ac:dyDescent="0.2">
      <c r="B92" s="781"/>
      <c r="C92" s="781"/>
      <c r="D92" s="781"/>
      <c r="E92" s="781"/>
      <c r="F92" s="781"/>
      <c r="G92" s="781"/>
      <c r="H92" s="781"/>
    </row>
    <row r="93" spans="2:8" ht="14.25" customHeight="1" x14ac:dyDescent="0.2">
      <c r="B93" s="781"/>
      <c r="C93" s="781"/>
      <c r="D93" s="781"/>
      <c r="E93" s="781"/>
      <c r="F93" s="781"/>
      <c r="G93" s="781"/>
      <c r="H93" s="781"/>
    </row>
    <row r="94" spans="2:8" ht="14.25" customHeight="1" x14ac:dyDescent="0.2">
      <c r="B94" s="781"/>
      <c r="C94" s="781"/>
      <c r="D94" s="781"/>
      <c r="E94" s="781"/>
      <c r="F94" s="781"/>
      <c r="G94" s="781"/>
      <c r="H94" s="781"/>
    </row>
    <row r="95" spans="2:8" ht="112.5" customHeight="1" x14ac:dyDescent="0.2">
      <c r="B95" s="781"/>
      <c r="C95" s="781"/>
      <c r="D95" s="781"/>
      <c r="E95" s="781"/>
      <c r="F95" s="781"/>
      <c r="G95" s="781"/>
      <c r="H95" s="781"/>
    </row>
    <row r="96" spans="2:8" ht="15" x14ac:dyDescent="0.25">
      <c r="B96" s="42"/>
      <c r="C96" s="196"/>
      <c r="D96" s="196"/>
      <c r="E96" s="196"/>
      <c r="F96" s="196"/>
      <c r="G96" s="196"/>
      <c r="H96" s="196"/>
    </row>
    <row r="97" spans="1:12" ht="17.25" customHeight="1" thickBot="1" x14ac:dyDescent="0.3">
      <c r="B97" s="45" t="s">
        <v>453</v>
      </c>
      <c r="C97" s="46"/>
      <c r="D97" s="47"/>
      <c r="E97" s="48"/>
      <c r="F97" s="48"/>
      <c r="G97" s="764">
        <f>SUM(G98,G102)</f>
        <v>125</v>
      </c>
      <c r="H97" s="764"/>
      <c r="I97" s="189">
        <f>SUM(I98:I102)</f>
        <v>525</v>
      </c>
      <c r="J97" s="189">
        <f>SUM(J98:J102)</f>
        <v>445</v>
      </c>
    </row>
    <row r="98" spans="1:12" ht="15.75" thickTop="1" x14ac:dyDescent="0.25">
      <c r="A98" s="38">
        <v>5166</v>
      </c>
      <c r="B98" s="42" t="s">
        <v>12</v>
      </c>
      <c r="C98" s="60"/>
      <c r="D98" s="60"/>
      <c r="E98" s="60"/>
      <c r="F98" s="60"/>
      <c r="G98" s="758">
        <v>25</v>
      </c>
      <c r="H98" s="759"/>
      <c r="I98" s="37">
        <v>25</v>
      </c>
      <c r="J98" s="37">
        <v>25</v>
      </c>
    </row>
    <row r="99" spans="1:12" x14ac:dyDescent="0.2">
      <c r="B99" s="781" t="s">
        <v>99</v>
      </c>
      <c r="C99" s="800"/>
      <c r="D99" s="800"/>
      <c r="E99" s="800"/>
      <c r="F99" s="800"/>
      <c r="G99" s="800"/>
      <c r="H99" s="800"/>
      <c r="I99" s="37">
        <v>400</v>
      </c>
      <c r="J99" s="37">
        <v>320</v>
      </c>
      <c r="K99" s="40">
        <v>5169</v>
      </c>
    </row>
    <row r="100" spans="1:12" x14ac:dyDescent="0.2">
      <c r="B100" s="800"/>
      <c r="C100" s="800"/>
      <c r="D100" s="800"/>
      <c r="E100" s="800"/>
      <c r="F100" s="800"/>
      <c r="G100" s="800"/>
      <c r="H100" s="800"/>
    </row>
    <row r="101" spans="1:12" ht="10.5" customHeight="1" x14ac:dyDescent="0.2">
      <c r="B101" s="55"/>
      <c r="C101" s="55"/>
      <c r="D101" s="55"/>
      <c r="E101" s="55"/>
      <c r="F101" s="55"/>
      <c r="G101" s="55"/>
      <c r="H101" s="55"/>
    </row>
    <row r="102" spans="1:12" ht="15" x14ac:dyDescent="0.25">
      <c r="A102" s="38">
        <v>5179</v>
      </c>
      <c r="B102" s="42" t="s">
        <v>117</v>
      </c>
      <c r="C102" s="60"/>
      <c r="D102" s="60"/>
      <c r="E102" s="60"/>
      <c r="F102" s="60"/>
      <c r="G102" s="758">
        <v>100</v>
      </c>
      <c r="H102" s="759"/>
      <c r="I102" s="37">
        <v>100</v>
      </c>
      <c r="J102" s="37">
        <v>100</v>
      </c>
    </row>
    <row r="103" spans="1:12" ht="14.25" customHeight="1" x14ac:dyDescent="0.2">
      <c r="B103" s="781" t="s">
        <v>170</v>
      </c>
      <c r="C103" s="781"/>
      <c r="D103" s="781"/>
      <c r="E103" s="781"/>
      <c r="F103" s="781"/>
      <c r="G103" s="781"/>
      <c r="H103" s="781"/>
    </row>
    <row r="104" spans="1:12" ht="14.25" customHeight="1" x14ac:dyDescent="0.2">
      <c r="B104" s="781"/>
      <c r="C104" s="781"/>
      <c r="D104" s="781"/>
      <c r="E104" s="781"/>
      <c r="F104" s="781"/>
      <c r="G104" s="781"/>
      <c r="H104" s="781"/>
    </row>
    <row r="105" spans="1:12" ht="17.25" customHeight="1" x14ac:dyDescent="0.2">
      <c r="B105" s="781"/>
      <c r="C105" s="781"/>
      <c r="D105" s="781"/>
      <c r="E105" s="781"/>
      <c r="F105" s="781"/>
      <c r="G105" s="781"/>
      <c r="H105" s="781"/>
    </row>
    <row r="106" spans="1:12" ht="17.25" customHeight="1" x14ac:dyDescent="0.2">
      <c r="B106" s="355"/>
      <c r="C106" s="355"/>
      <c r="D106" s="355"/>
      <c r="E106" s="355"/>
      <c r="F106" s="355"/>
      <c r="G106" s="355"/>
      <c r="H106" s="355"/>
    </row>
    <row r="107" spans="1:12" ht="17.25" customHeight="1" thickBot="1" x14ac:dyDescent="0.3">
      <c r="B107" s="45" t="s">
        <v>454</v>
      </c>
      <c r="C107" s="365"/>
      <c r="D107" s="365"/>
      <c r="E107" s="365"/>
      <c r="F107" s="366"/>
      <c r="G107" s="764">
        <f>SUM(G108)</f>
        <v>300</v>
      </c>
      <c r="H107" s="764"/>
      <c r="I107" s="363">
        <v>300</v>
      </c>
      <c r="J107" s="363">
        <v>225</v>
      </c>
      <c r="K107" s="501"/>
      <c r="L107" s="364"/>
    </row>
    <row r="108" spans="1:12" ht="15.75" thickTop="1" x14ac:dyDescent="0.25">
      <c r="A108" s="38">
        <v>5169</v>
      </c>
      <c r="B108" s="357" t="s">
        <v>14</v>
      </c>
      <c r="C108" s="367"/>
      <c r="D108" s="367"/>
      <c r="E108" s="367"/>
      <c r="F108" s="367"/>
      <c r="G108" s="840">
        <v>300</v>
      </c>
      <c r="H108" s="841"/>
    </row>
    <row r="109" spans="1:12" ht="17.25" customHeight="1" x14ac:dyDescent="0.2">
      <c r="B109" s="798" t="s">
        <v>620</v>
      </c>
      <c r="C109" s="798"/>
      <c r="D109" s="798"/>
      <c r="E109" s="798"/>
      <c r="F109" s="798"/>
      <c r="G109" s="798"/>
      <c r="H109" s="798"/>
    </row>
    <row r="110" spans="1:12" ht="15" customHeight="1" x14ac:dyDescent="0.2">
      <c r="B110" s="798"/>
      <c r="C110" s="798"/>
      <c r="D110" s="798"/>
      <c r="E110" s="798"/>
      <c r="F110" s="798"/>
      <c r="G110" s="798"/>
      <c r="H110" s="798"/>
    </row>
    <row r="111" spans="1:12" ht="15" customHeight="1" x14ac:dyDescent="0.2">
      <c r="B111" s="798"/>
      <c r="C111" s="798"/>
      <c r="D111" s="798"/>
      <c r="E111" s="798"/>
      <c r="F111" s="798"/>
      <c r="G111" s="798"/>
      <c r="H111" s="798"/>
    </row>
    <row r="112" spans="1:12" ht="15" x14ac:dyDescent="0.2">
      <c r="B112" s="356"/>
      <c r="C112" s="356"/>
      <c r="D112" s="356"/>
      <c r="E112" s="356"/>
      <c r="F112" s="356"/>
      <c r="G112" s="356"/>
      <c r="H112" s="356"/>
    </row>
    <row r="113" spans="1:10" ht="15" x14ac:dyDescent="0.2">
      <c r="B113" s="356"/>
      <c r="C113" s="356"/>
      <c r="D113" s="356"/>
      <c r="E113" s="356"/>
      <c r="F113" s="356"/>
      <c r="G113" s="356"/>
      <c r="H113" s="356"/>
    </row>
    <row r="114" spans="1:10" ht="17.25" customHeight="1" thickBot="1" x14ac:dyDescent="0.3">
      <c r="B114" s="45" t="s">
        <v>455</v>
      </c>
      <c r="C114" s="46"/>
      <c r="D114" s="47"/>
      <c r="E114" s="48"/>
      <c r="F114" s="48"/>
      <c r="G114" s="764">
        <f>SUM(G119,G115)</f>
        <v>4383</v>
      </c>
      <c r="H114" s="764"/>
      <c r="I114" s="189">
        <f>SUM(I115:I119)</f>
        <v>3983</v>
      </c>
      <c r="J114" s="189">
        <f>SUM(J115:J119)</f>
        <v>3983</v>
      </c>
    </row>
    <row r="115" spans="1:10" ht="15.75" thickTop="1" x14ac:dyDescent="0.25">
      <c r="A115" s="38">
        <v>5166</v>
      </c>
      <c r="B115" s="42" t="s">
        <v>12</v>
      </c>
      <c r="C115" s="60"/>
      <c r="D115" s="60"/>
      <c r="E115" s="60"/>
      <c r="F115" s="60"/>
      <c r="G115" s="758">
        <v>383</v>
      </c>
      <c r="H115" s="759"/>
      <c r="I115" s="37">
        <v>383</v>
      </c>
      <c r="J115" s="37">
        <v>340</v>
      </c>
    </row>
    <row r="116" spans="1:10" ht="14.25" customHeight="1" x14ac:dyDescent="0.2">
      <c r="B116" s="739" t="s">
        <v>621</v>
      </c>
      <c r="C116" s="739"/>
      <c r="D116" s="739"/>
      <c r="E116" s="739"/>
      <c r="F116" s="739"/>
      <c r="G116" s="739"/>
      <c r="H116" s="739"/>
    </row>
    <row r="117" spans="1:10" ht="14.25" customHeight="1" x14ac:dyDescent="0.2">
      <c r="B117" s="739"/>
      <c r="C117" s="739"/>
      <c r="D117" s="739"/>
      <c r="E117" s="739"/>
      <c r="F117" s="739"/>
      <c r="G117" s="739"/>
      <c r="H117" s="739"/>
    </row>
    <row r="118" spans="1:10" ht="15" x14ac:dyDescent="0.25">
      <c r="B118" s="60"/>
      <c r="C118" s="60"/>
      <c r="D118" s="60"/>
      <c r="E118" s="60"/>
      <c r="F118" s="60"/>
      <c r="G118" s="60"/>
      <c r="H118" s="60"/>
    </row>
    <row r="119" spans="1:10" ht="15" x14ac:dyDescent="0.25">
      <c r="A119" s="38">
        <v>5169</v>
      </c>
      <c r="B119" s="42" t="s">
        <v>14</v>
      </c>
      <c r="G119" s="758">
        <v>4000</v>
      </c>
      <c r="H119" s="759"/>
      <c r="I119" s="37">
        <v>3600</v>
      </c>
      <c r="J119" s="37">
        <v>3643</v>
      </c>
    </row>
    <row r="120" spans="1:10" ht="15" x14ac:dyDescent="0.25">
      <c r="B120" s="477" t="s">
        <v>165</v>
      </c>
      <c r="G120" s="812"/>
      <c r="H120" s="813"/>
    </row>
    <row r="121" spans="1:10" ht="14.25" customHeight="1" x14ac:dyDescent="0.2">
      <c r="B121" s="739" t="s">
        <v>622</v>
      </c>
      <c r="C121" s="739"/>
      <c r="D121" s="739"/>
      <c r="E121" s="739"/>
      <c r="F121" s="739"/>
      <c r="G121" s="739"/>
      <c r="H121" s="739"/>
    </row>
    <row r="122" spans="1:10" ht="14.25" customHeight="1" x14ac:dyDescent="0.2">
      <c r="B122" s="739"/>
      <c r="C122" s="739"/>
      <c r="D122" s="739"/>
      <c r="E122" s="739"/>
      <c r="F122" s="739"/>
      <c r="G122" s="739"/>
      <c r="H122" s="739"/>
    </row>
    <row r="123" spans="1:10" ht="144.75" customHeight="1" x14ac:dyDescent="0.2">
      <c r="B123" s="739"/>
      <c r="C123" s="739"/>
      <c r="D123" s="739"/>
      <c r="E123" s="739"/>
      <c r="F123" s="739"/>
      <c r="G123" s="739"/>
      <c r="H123" s="739"/>
    </row>
    <row r="124" spans="1:10" ht="15" x14ac:dyDescent="0.25">
      <c r="B124" s="164"/>
      <c r="C124" s="164"/>
      <c r="D124" s="164"/>
      <c r="E124" s="164"/>
      <c r="F124" s="164"/>
      <c r="G124" s="164"/>
      <c r="H124" s="164"/>
    </row>
    <row r="125" spans="1:10" ht="17.25" customHeight="1" thickBot="1" x14ac:dyDescent="0.3">
      <c r="B125" s="45" t="s">
        <v>623</v>
      </c>
      <c r="C125" s="46"/>
      <c r="D125" s="47"/>
      <c r="E125" s="48"/>
      <c r="F125" s="48"/>
      <c r="G125" s="764">
        <f>SUM(G126)</f>
        <v>1990</v>
      </c>
      <c r="H125" s="764"/>
      <c r="I125" s="189">
        <f>SUM(I126:I129)</f>
        <v>0</v>
      </c>
      <c r="J125" s="189">
        <f>SUM(J126:J129)</f>
        <v>0</v>
      </c>
    </row>
    <row r="126" spans="1:10" ht="15.75" thickTop="1" x14ac:dyDescent="0.25">
      <c r="A126" s="38">
        <v>5166</v>
      </c>
      <c r="B126" s="554" t="s">
        <v>12</v>
      </c>
      <c r="C126" s="551"/>
      <c r="D126" s="551"/>
      <c r="E126" s="551"/>
      <c r="F126" s="551"/>
      <c r="G126" s="758">
        <v>1990</v>
      </c>
      <c r="H126" s="759"/>
    </row>
    <row r="127" spans="1:10" ht="14.25" customHeight="1" x14ac:dyDescent="0.2">
      <c r="B127" s="739" t="s">
        <v>624</v>
      </c>
      <c r="C127" s="739"/>
      <c r="D127" s="739"/>
      <c r="E127" s="739"/>
      <c r="F127" s="739"/>
      <c r="G127" s="739"/>
      <c r="H127" s="739"/>
    </row>
    <row r="128" spans="1:10" ht="113.25" customHeight="1" x14ac:dyDescent="0.2">
      <c r="B128" s="739"/>
      <c r="C128" s="739"/>
      <c r="D128" s="739"/>
      <c r="E128" s="739"/>
      <c r="F128" s="739"/>
      <c r="G128" s="739"/>
      <c r="H128" s="739"/>
    </row>
    <row r="129" spans="1:10" ht="15" x14ac:dyDescent="0.25">
      <c r="B129" s="551"/>
      <c r="C129" s="551"/>
      <c r="D129" s="551"/>
      <c r="E129" s="551"/>
      <c r="F129" s="551"/>
      <c r="G129" s="551"/>
      <c r="H129" s="551"/>
    </row>
    <row r="130" spans="1:10" ht="17.25" customHeight="1" thickBot="1" x14ac:dyDescent="0.3">
      <c r="B130" s="45" t="s">
        <v>456</v>
      </c>
      <c r="C130" s="46"/>
      <c r="D130" s="47"/>
      <c r="E130" s="48"/>
      <c r="F130" s="48"/>
      <c r="G130" s="764">
        <f>SUM(G131)</f>
        <v>650</v>
      </c>
      <c r="H130" s="764"/>
      <c r="I130" s="189">
        <v>260</v>
      </c>
      <c r="J130" s="189">
        <v>260</v>
      </c>
    </row>
    <row r="131" spans="1:10" ht="15.75" thickTop="1" x14ac:dyDescent="0.25">
      <c r="A131" s="38">
        <v>5169</v>
      </c>
      <c r="B131" s="42" t="s">
        <v>14</v>
      </c>
      <c r="G131" s="758">
        <v>650</v>
      </c>
      <c r="H131" s="759"/>
    </row>
    <row r="132" spans="1:10" ht="15" x14ac:dyDescent="0.25">
      <c r="B132" s="834" t="s">
        <v>121</v>
      </c>
      <c r="C132" s="834"/>
      <c r="D132" s="834"/>
      <c r="E132" s="834"/>
      <c r="F132" s="834"/>
      <c r="G132" s="812"/>
      <c r="H132" s="813"/>
    </row>
    <row r="133" spans="1:10" ht="15" x14ac:dyDescent="0.25">
      <c r="B133" s="834"/>
      <c r="C133" s="834"/>
      <c r="D133" s="834"/>
      <c r="E133" s="834"/>
      <c r="F133" s="834"/>
      <c r="G133" s="52"/>
      <c r="H133" s="53"/>
    </row>
    <row r="134" spans="1:10" ht="15" customHeight="1" x14ac:dyDescent="0.2">
      <c r="B134" s="781" t="s">
        <v>216</v>
      </c>
      <c r="C134" s="781"/>
      <c r="D134" s="781"/>
      <c r="E134" s="781"/>
      <c r="F134" s="781"/>
      <c r="G134" s="781"/>
      <c r="H134" s="781"/>
    </row>
    <row r="135" spans="1:10" ht="15" customHeight="1" x14ac:dyDescent="0.2">
      <c r="B135" s="781"/>
      <c r="C135" s="781"/>
      <c r="D135" s="781"/>
      <c r="E135" s="781"/>
      <c r="F135" s="781"/>
      <c r="G135" s="781"/>
      <c r="H135" s="781"/>
    </row>
    <row r="136" spans="1:10" ht="15" customHeight="1" x14ac:dyDescent="0.2">
      <c r="B136" s="781"/>
      <c r="C136" s="781"/>
      <c r="D136" s="781"/>
      <c r="E136" s="781"/>
      <c r="F136" s="781"/>
      <c r="G136" s="781"/>
      <c r="H136" s="781"/>
    </row>
    <row r="137" spans="1:10" ht="15" customHeight="1" x14ac:dyDescent="0.2">
      <c r="B137" s="184"/>
      <c r="C137" s="184"/>
      <c r="D137" s="184"/>
      <c r="E137" s="184"/>
      <c r="F137" s="184"/>
      <c r="G137" s="184"/>
      <c r="H137" s="184"/>
    </row>
    <row r="138" spans="1:10" ht="17.25" customHeight="1" x14ac:dyDescent="0.2">
      <c r="B138" s="781" t="s">
        <v>625</v>
      </c>
      <c r="C138" s="781"/>
      <c r="D138" s="781"/>
      <c r="E138" s="781"/>
      <c r="F138" s="781"/>
      <c r="G138" s="781"/>
      <c r="H138" s="781"/>
    </row>
    <row r="139" spans="1:10" ht="13.5" customHeight="1" x14ac:dyDescent="0.2">
      <c r="B139" s="781"/>
      <c r="C139" s="781"/>
      <c r="D139" s="781"/>
      <c r="E139" s="781"/>
      <c r="F139" s="781"/>
      <c r="G139" s="781"/>
      <c r="H139" s="781"/>
    </row>
    <row r="140" spans="1:10" ht="13.5" customHeight="1" x14ac:dyDescent="0.2">
      <c r="B140" s="216"/>
      <c r="C140" s="216"/>
      <c r="D140" s="216"/>
      <c r="E140" s="216"/>
      <c r="F140" s="216"/>
      <c r="G140" s="216"/>
      <c r="H140" s="216"/>
    </row>
    <row r="141" spans="1:10" ht="14.25" customHeight="1" x14ac:dyDescent="0.2">
      <c r="B141" s="785" t="s">
        <v>626</v>
      </c>
      <c r="C141" s="785"/>
      <c r="D141" s="785"/>
      <c r="E141" s="785"/>
      <c r="F141" s="785"/>
      <c r="G141" s="785"/>
      <c r="H141" s="785"/>
    </row>
    <row r="142" spans="1:10" ht="15" customHeight="1" x14ac:dyDescent="0.2">
      <c r="B142" s="785"/>
      <c r="C142" s="785"/>
      <c r="D142" s="785"/>
      <c r="E142" s="785"/>
      <c r="F142" s="785"/>
      <c r="G142" s="785"/>
      <c r="H142" s="785"/>
    </row>
    <row r="143" spans="1:10" ht="15" customHeight="1" x14ac:dyDescent="0.2">
      <c r="B143" s="785"/>
      <c r="C143" s="785"/>
      <c r="D143" s="785"/>
      <c r="E143" s="785"/>
      <c r="F143" s="785"/>
      <c r="G143" s="785"/>
      <c r="H143" s="785"/>
    </row>
    <row r="144" spans="1:10" ht="158.25" customHeight="1" x14ac:dyDescent="0.2">
      <c r="B144" s="785"/>
      <c r="C144" s="785"/>
      <c r="D144" s="785"/>
      <c r="E144" s="785"/>
      <c r="F144" s="785"/>
      <c r="G144" s="785"/>
      <c r="H144" s="785"/>
    </row>
    <row r="145" spans="2:8" ht="9.75" customHeight="1" x14ac:dyDescent="0.2">
      <c r="B145" s="199"/>
      <c r="C145" s="199"/>
      <c r="D145" s="199"/>
      <c r="E145" s="199"/>
      <c r="F145" s="199"/>
      <c r="G145" s="199"/>
      <c r="H145" s="199"/>
    </row>
    <row r="146" spans="2:8" ht="14.25" customHeight="1" x14ac:dyDescent="0.2">
      <c r="B146" s="781" t="s">
        <v>627</v>
      </c>
      <c r="C146" s="781"/>
      <c r="D146" s="781"/>
      <c r="E146" s="781"/>
      <c r="F146" s="781"/>
      <c r="G146" s="781"/>
      <c r="H146" s="781"/>
    </row>
    <row r="147" spans="2:8" ht="16.5" customHeight="1" x14ac:dyDescent="0.2">
      <c r="B147" s="781"/>
      <c r="C147" s="781"/>
      <c r="D147" s="781"/>
      <c r="E147" s="781"/>
      <c r="F147" s="781"/>
      <c r="G147" s="781"/>
      <c r="H147" s="781"/>
    </row>
    <row r="148" spans="2:8" ht="15" customHeight="1" x14ac:dyDescent="0.2">
      <c r="B148" s="199"/>
      <c r="C148" s="199"/>
      <c r="D148" s="199"/>
      <c r="E148" s="199"/>
      <c r="F148" s="199"/>
      <c r="G148" s="199"/>
      <c r="H148" s="199"/>
    </row>
    <row r="149" spans="2:8" x14ac:dyDescent="0.2">
      <c r="B149" s="830" t="s">
        <v>122</v>
      </c>
      <c r="C149" s="830"/>
      <c r="D149" s="830"/>
      <c r="E149" s="830"/>
      <c r="F149" s="830"/>
      <c r="G149" s="830"/>
      <c r="H149" s="830"/>
    </row>
    <row r="150" spans="2:8" x14ac:dyDescent="0.2">
      <c r="B150" s="781" t="s">
        <v>130</v>
      </c>
      <c r="C150" s="781"/>
      <c r="D150" s="781"/>
      <c r="E150" s="781"/>
      <c r="F150" s="781"/>
      <c r="G150" s="781"/>
      <c r="H150" s="781"/>
    </row>
    <row r="151" spans="2:8" ht="18.75" customHeight="1" x14ac:dyDescent="0.2">
      <c r="B151" s="781"/>
      <c r="C151" s="781"/>
      <c r="D151" s="781"/>
      <c r="E151" s="781"/>
      <c r="F151" s="781"/>
      <c r="G151" s="781"/>
      <c r="H151" s="781"/>
    </row>
    <row r="152" spans="2:8" ht="14.25" customHeight="1" x14ac:dyDescent="0.2">
      <c r="B152" s="552"/>
      <c r="C152" s="552"/>
      <c r="D152" s="552"/>
      <c r="E152" s="552"/>
      <c r="F152" s="552"/>
      <c r="G152" s="552"/>
      <c r="H152" s="552"/>
    </row>
    <row r="153" spans="2:8" ht="18.75" customHeight="1" x14ac:dyDescent="0.2">
      <c r="B153" s="781" t="s">
        <v>628</v>
      </c>
      <c r="C153" s="781"/>
      <c r="D153" s="781"/>
      <c r="E153" s="781"/>
      <c r="F153" s="781"/>
      <c r="G153" s="781"/>
      <c r="H153" s="781"/>
    </row>
    <row r="155" spans="2:8" x14ac:dyDescent="0.2">
      <c r="D155" s="261" t="s">
        <v>269</v>
      </c>
      <c r="E155" s="262">
        <f>SUM(E19)</f>
        <v>6195</v>
      </c>
      <c r="F155" s="262">
        <f>SUM(F19)</f>
        <v>6060</v>
      </c>
      <c r="G155" s="262">
        <f>SUM(G19)</f>
        <v>8640</v>
      </c>
    </row>
    <row r="156" spans="2:8" x14ac:dyDescent="0.2">
      <c r="D156" s="261" t="s">
        <v>270</v>
      </c>
      <c r="E156" s="262">
        <v>0</v>
      </c>
      <c r="F156" s="262">
        <v>0</v>
      </c>
      <c r="G156" s="262">
        <v>0</v>
      </c>
    </row>
    <row r="157" spans="2:8" ht="15" x14ac:dyDescent="0.25">
      <c r="D157" s="263" t="s">
        <v>265</v>
      </c>
      <c r="E157" s="264">
        <f>SUM(E155:E156)</f>
        <v>6195</v>
      </c>
      <c r="F157" s="264">
        <f>SUM(F155:F156)</f>
        <v>6060</v>
      </c>
      <c r="G157" s="264">
        <f>SUM(G155:G156)</f>
        <v>8640</v>
      </c>
    </row>
  </sheetData>
  <mergeCells count="60">
    <mergeCell ref="B153:H153"/>
    <mergeCell ref="G55:H55"/>
    <mergeCell ref="B56:H57"/>
    <mergeCell ref="B67:H74"/>
    <mergeCell ref="G125:H125"/>
    <mergeCell ref="G126:H126"/>
    <mergeCell ref="B116:H117"/>
    <mergeCell ref="G79:H79"/>
    <mergeCell ref="G114:H114"/>
    <mergeCell ref="G115:H115"/>
    <mergeCell ref="G97:H97"/>
    <mergeCell ref="G102:H102"/>
    <mergeCell ref="G81:H81"/>
    <mergeCell ref="B82:H84"/>
    <mergeCell ref="B85:H95"/>
    <mergeCell ref="G80:H80"/>
    <mergeCell ref="G107:H107"/>
    <mergeCell ref="B109:H111"/>
    <mergeCell ref="G108:H108"/>
    <mergeCell ref="B138:H139"/>
    <mergeCell ref="B121:H123"/>
    <mergeCell ref="B127:H128"/>
    <mergeCell ref="B149:H149"/>
    <mergeCell ref="G130:H130"/>
    <mergeCell ref="B150:H151"/>
    <mergeCell ref="B134:H136"/>
    <mergeCell ref="B146:H147"/>
    <mergeCell ref="B141:H144"/>
    <mergeCell ref="G131:H131"/>
    <mergeCell ref="G132:H132"/>
    <mergeCell ref="B132:F133"/>
    <mergeCell ref="B30:H36"/>
    <mergeCell ref="G120:H120"/>
    <mergeCell ref="B99:H100"/>
    <mergeCell ref="B103:H105"/>
    <mergeCell ref="G76:H76"/>
    <mergeCell ref="B77:H77"/>
    <mergeCell ref="G38:H38"/>
    <mergeCell ref="G49:H49"/>
    <mergeCell ref="G50:H50"/>
    <mergeCell ref="B51:H52"/>
    <mergeCell ref="B39:H40"/>
    <mergeCell ref="B41:H47"/>
    <mergeCell ref="G54:H54"/>
    <mergeCell ref="G98:H98"/>
    <mergeCell ref="G119:H119"/>
    <mergeCell ref="B65:H66"/>
    <mergeCell ref="G1:H1"/>
    <mergeCell ref="B25:H26"/>
    <mergeCell ref="G28:H28"/>
    <mergeCell ref="G29:H29"/>
    <mergeCell ref="B19:D19"/>
    <mergeCell ref="G23:H23"/>
    <mergeCell ref="B24:D24"/>
    <mergeCell ref="G24:H24"/>
    <mergeCell ref="G59:H59"/>
    <mergeCell ref="B61:H61"/>
    <mergeCell ref="G63:H63"/>
    <mergeCell ref="B60:H60"/>
    <mergeCell ref="G64:H64"/>
  </mergeCells>
  <pageMargins left="0.70866141732283472" right="0.70866141732283472" top="0.78740157480314965" bottom="0.78740157480314965" header="0.31496062992125984" footer="0.31496062992125984"/>
  <pageSetup paperSize="9" scale="67" firstPageNumber="50"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2" manualBreakCount="2">
    <brk id="62" min="1" max="7" man="1"/>
    <brk id="118" min="1" max="7" man="1"/>
  </rowBreaks>
  <colBreaks count="1" manualBreakCount="1">
    <brk id="12" max="10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46"/>
  <sheetViews>
    <sheetView showGridLines="0" view="pageBreakPreview" topLeftCell="A104" zoomScaleNormal="100" zoomScaleSheetLayoutView="100" workbookViewId="0">
      <selection activeCell="B24" sqref="B24:H26"/>
    </sheetView>
  </sheetViews>
  <sheetFormatPr defaultColWidth="9.140625" defaultRowHeight="14.25" x14ac:dyDescent="0.2"/>
  <cols>
    <col min="1" max="1" width="6" style="38" customWidth="1"/>
    <col min="2" max="2" width="9.42578125" style="43" customWidth="1"/>
    <col min="3" max="3" width="9.140625" style="43"/>
    <col min="4" max="4" width="58.7109375" style="38" customWidth="1"/>
    <col min="5" max="7" width="14.140625" style="36" customWidth="1"/>
    <col min="8" max="8" width="9.140625" style="38" customWidth="1"/>
    <col min="9" max="10" width="8.42578125" style="37" customWidth="1"/>
    <col min="11" max="12" width="9.140625" style="38"/>
    <col min="13" max="13" width="13.28515625" style="38" customWidth="1"/>
    <col min="14" max="16384" width="9.140625" style="38"/>
  </cols>
  <sheetData>
    <row r="1" spans="2:39" ht="23.25" x14ac:dyDescent="0.35">
      <c r="B1" s="108" t="s">
        <v>146</v>
      </c>
      <c r="G1" s="763" t="s">
        <v>70</v>
      </c>
      <c r="H1" s="763"/>
    </row>
    <row r="3" spans="2:39" x14ac:dyDescent="0.2">
      <c r="B3" s="51" t="s">
        <v>1</v>
      </c>
      <c r="C3" s="51" t="s">
        <v>71</v>
      </c>
    </row>
    <row r="4" spans="2:39" x14ac:dyDescent="0.2">
      <c r="C4" s="51" t="s">
        <v>41</v>
      </c>
    </row>
    <row r="6" spans="2:39" s="40" customFormat="1" ht="13.5" thickBot="1" x14ac:dyDescent="0.25">
      <c r="B6" s="110"/>
      <c r="C6" s="110"/>
      <c r="E6" s="37"/>
      <c r="F6" s="37"/>
      <c r="G6" s="37"/>
      <c r="H6" s="171" t="s">
        <v>6</v>
      </c>
      <c r="I6" s="37"/>
      <c r="J6" s="37"/>
    </row>
    <row r="7" spans="2:39" s="40" customFormat="1" ht="39.75" thickTop="1" thickBot="1" x14ac:dyDescent="0.25">
      <c r="B7" s="66" t="s">
        <v>2</v>
      </c>
      <c r="C7" s="67" t="s">
        <v>3</v>
      </c>
      <c r="D7" s="68" t="s">
        <v>4</v>
      </c>
      <c r="E7" s="69" t="s">
        <v>542</v>
      </c>
      <c r="F7" s="69" t="s">
        <v>543</v>
      </c>
      <c r="G7" s="69" t="s">
        <v>544</v>
      </c>
      <c r="H7" s="27" t="s">
        <v>5</v>
      </c>
      <c r="I7" s="65"/>
      <c r="J7" s="65"/>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row>
    <row r="8" spans="2:39" s="75" customFormat="1" thickTop="1" thickBot="1" x14ac:dyDescent="0.25">
      <c r="B8" s="70">
        <v>1</v>
      </c>
      <c r="C8" s="71">
        <v>2</v>
      </c>
      <c r="D8" s="71">
        <v>3</v>
      </c>
      <c r="E8" s="72">
        <v>4</v>
      </c>
      <c r="F8" s="72">
        <v>5</v>
      </c>
      <c r="G8" s="72">
        <v>6</v>
      </c>
      <c r="H8" s="73" t="s">
        <v>202</v>
      </c>
      <c r="I8" s="193"/>
      <c r="J8" s="193"/>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row>
    <row r="9" spans="2:39" ht="13.5" customHeight="1" thickTop="1" x14ac:dyDescent="0.2">
      <c r="B9" s="88">
        <v>3269</v>
      </c>
      <c r="C9" s="89">
        <v>50</v>
      </c>
      <c r="D9" s="82" t="s">
        <v>508</v>
      </c>
      <c r="E9" s="33">
        <f>SUM(I21)</f>
        <v>135</v>
      </c>
      <c r="F9" s="33">
        <f>SUM(J21)</f>
        <v>135</v>
      </c>
      <c r="G9" s="33">
        <f>SUM(G21)</f>
        <v>135</v>
      </c>
      <c r="H9" s="35">
        <f t="shared" ref="H9:H15" si="0">G9/E9*100</f>
        <v>100</v>
      </c>
    </row>
    <row r="10" spans="2:39" x14ac:dyDescent="0.2">
      <c r="B10" s="88">
        <v>3269</v>
      </c>
      <c r="C10" s="89">
        <v>51</v>
      </c>
      <c r="D10" s="143" t="s">
        <v>441</v>
      </c>
      <c r="E10" s="33">
        <f>SUM(I28)</f>
        <v>768</v>
      </c>
      <c r="F10" s="33">
        <f>SUM(J28)</f>
        <v>768</v>
      </c>
      <c r="G10" s="33">
        <f>SUM(G28)</f>
        <v>918</v>
      </c>
      <c r="H10" s="35">
        <f t="shared" si="0"/>
        <v>119.53125</v>
      </c>
    </row>
    <row r="11" spans="2:39" s="178" customFormat="1" x14ac:dyDescent="0.2">
      <c r="B11" s="167">
        <v>3269</v>
      </c>
      <c r="C11" s="168">
        <v>54</v>
      </c>
      <c r="D11" s="92" t="s">
        <v>480</v>
      </c>
      <c r="E11" s="49">
        <f>SUM(I83)</f>
        <v>25</v>
      </c>
      <c r="F11" s="49">
        <f>SUM(J83)</f>
        <v>25</v>
      </c>
      <c r="G11" s="49">
        <f>SUM(G83)</f>
        <v>25</v>
      </c>
      <c r="H11" s="91">
        <f t="shared" si="0"/>
        <v>100</v>
      </c>
      <c r="I11" s="194"/>
      <c r="J11" s="194"/>
    </row>
    <row r="12" spans="2:39" s="178" customFormat="1" x14ac:dyDescent="0.2">
      <c r="B12" s="167">
        <v>3299</v>
      </c>
      <c r="C12" s="168">
        <v>51</v>
      </c>
      <c r="D12" s="143" t="s">
        <v>441</v>
      </c>
      <c r="E12" s="119">
        <v>100</v>
      </c>
      <c r="F12" s="119">
        <v>121</v>
      </c>
      <c r="G12" s="119"/>
      <c r="H12" s="91"/>
      <c r="I12" s="194"/>
      <c r="J12" s="194"/>
    </row>
    <row r="13" spans="2:39" s="178" customFormat="1" ht="28.5" x14ac:dyDescent="0.25">
      <c r="B13" s="167">
        <v>3299</v>
      </c>
      <c r="C13" s="168">
        <v>53</v>
      </c>
      <c r="D13" s="175" t="s">
        <v>475</v>
      </c>
      <c r="E13" s="119">
        <f>SUM(I89)</f>
        <v>10565</v>
      </c>
      <c r="F13" s="119">
        <f>SUM(J89)</f>
        <v>10491</v>
      </c>
      <c r="G13" s="119">
        <f>SUM(G89)</f>
        <v>10965</v>
      </c>
      <c r="H13" s="91">
        <f t="shared" si="0"/>
        <v>103.78608613345955</v>
      </c>
      <c r="I13" s="194"/>
      <c r="J13" s="194"/>
    </row>
    <row r="14" spans="2:39" s="178" customFormat="1" ht="30.75" customHeight="1" x14ac:dyDescent="0.25">
      <c r="B14" s="167">
        <v>3541</v>
      </c>
      <c r="C14" s="168">
        <v>53</v>
      </c>
      <c r="D14" s="175" t="s">
        <v>475</v>
      </c>
      <c r="E14" s="119">
        <f>SUM(I118)</f>
        <v>200</v>
      </c>
      <c r="F14" s="119">
        <f>SUM(J118)</f>
        <v>200</v>
      </c>
      <c r="G14" s="119">
        <f>SUM(G118)</f>
        <v>250</v>
      </c>
      <c r="H14" s="91">
        <f t="shared" si="0"/>
        <v>125</v>
      </c>
      <c r="I14" s="194"/>
      <c r="J14" s="194"/>
    </row>
    <row r="15" spans="2:39" x14ac:dyDescent="0.2">
      <c r="B15" s="88">
        <v>3792</v>
      </c>
      <c r="C15" s="89">
        <v>51</v>
      </c>
      <c r="D15" s="143" t="s">
        <v>441</v>
      </c>
      <c r="E15" s="25">
        <f>SUM(I126)</f>
        <v>115</v>
      </c>
      <c r="F15" s="25">
        <f>SUM(J126)</f>
        <v>115</v>
      </c>
      <c r="G15" s="25">
        <f>SUM(G126)</f>
        <v>115</v>
      </c>
      <c r="H15" s="35">
        <f t="shared" si="0"/>
        <v>100</v>
      </c>
    </row>
    <row r="16" spans="2:39" s="178" customFormat="1" ht="29.25" thickBot="1" x14ac:dyDescent="0.3">
      <c r="B16" s="167">
        <v>3792</v>
      </c>
      <c r="C16" s="168">
        <v>53</v>
      </c>
      <c r="D16" s="175" t="s">
        <v>475</v>
      </c>
      <c r="E16" s="119">
        <f>SUM(I138)</f>
        <v>150</v>
      </c>
      <c r="F16" s="119">
        <f>SUM(J138)</f>
        <v>150</v>
      </c>
      <c r="G16" s="119">
        <f>SUM(G138)</f>
        <v>150</v>
      </c>
      <c r="H16" s="91">
        <f>G16/E16*100</f>
        <v>100</v>
      </c>
      <c r="I16" s="194"/>
      <c r="J16" s="194"/>
    </row>
    <row r="17" spans="1:10" s="97" customFormat="1" ht="16.5" thickTop="1" thickBot="1" x14ac:dyDescent="0.3">
      <c r="B17" s="750" t="s">
        <v>8</v>
      </c>
      <c r="C17" s="751"/>
      <c r="D17" s="752"/>
      <c r="E17" s="95">
        <f>SUM(E9:E16)</f>
        <v>12058</v>
      </c>
      <c r="F17" s="95">
        <f>SUM(F9:F16)</f>
        <v>12005</v>
      </c>
      <c r="G17" s="95">
        <f>SUM(G9:G16)</f>
        <v>12558</v>
      </c>
      <c r="H17" s="41">
        <f>G17/E17*100</f>
        <v>104.1466246475369</v>
      </c>
      <c r="I17" s="187"/>
      <c r="J17" s="187"/>
    </row>
    <row r="18" spans="1:10" ht="5.0999999999999996" customHeight="1" thickTop="1" x14ac:dyDescent="0.2">
      <c r="B18" s="38"/>
      <c r="C18" s="38"/>
      <c r="E18" s="38"/>
      <c r="F18" s="38"/>
      <c r="G18" s="38"/>
    </row>
    <row r="19" spans="1:10" x14ac:dyDescent="0.2">
      <c r="B19" s="39"/>
      <c r="C19" s="39"/>
      <c r="D19" s="39"/>
      <c r="E19" s="148"/>
      <c r="F19" s="148"/>
      <c r="G19" s="148"/>
      <c r="H19" s="148"/>
    </row>
    <row r="20" spans="1:10" ht="15" x14ac:dyDescent="0.25">
      <c r="B20" s="44" t="s">
        <v>10</v>
      </c>
    </row>
    <row r="21" spans="1:10" ht="17.25" customHeight="1" thickBot="1" x14ac:dyDescent="0.3">
      <c r="B21" s="45" t="s">
        <v>518</v>
      </c>
      <c r="C21" s="46"/>
      <c r="D21" s="47"/>
      <c r="E21" s="47"/>
      <c r="F21" s="48"/>
      <c r="G21" s="764">
        <f>SUM(G22)</f>
        <v>135</v>
      </c>
      <c r="H21" s="764"/>
      <c r="I21" s="189">
        <v>135</v>
      </c>
      <c r="J21" s="189">
        <v>135</v>
      </c>
    </row>
    <row r="22" spans="1:10" ht="15.75" thickTop="1" x14ac:dyDescent="0.25">
      <c r="A22" s="38">
        <v>5021</v>
      </c>
      <c r="B22" s="42" t="s">
        <v>18</v>
      </c>
      <c r="E22" s="38"/>
      <c r="G22" s="758">
        <f>125+10</f>
        <v>135</v>
      </c>
      <c r="H22" s="759"/>
      <c r="I22" s="195"/>
      <c r="J22" s="195"/>
    </row>
    <row r="23" spans="1:10" ht="15" x14ac:dyDescent="0.25">
      <c r="B23" s="767" t="s">
        <v>153</v>
      </c>
      <c r="C23" s="767"/>
      <c r="D23" s="767"/>
      <c r="E23" s="767"/>
      <c r="F23" s="767"/>
      <c r="G23" s="190"/>
      <c r="H23" s="191"/>
    </row>
    <row r="24" spans="1:10" hidden="1" x14ac:dyDescent="0.2">
      <c r="B24" s="765" t="s">
        <v>430</v>
      </c>
      <c r="C24" s="766"/>
      <c r="D24" s="766"/>
      <c r="E24" s="766"/>
      <c r="F24" s="766"/>
      <c r="G24" s="766"/>
      <c r="H24" s="766"/>
    </row>
    <row r="25" spans="1:10" x14ac:dyDescent="0.2">
      <c r="B25" s="766"/>
      <c r="C25" s="766"/>
      <c r="D25" s="766"/>
      <c r="E25" s="766"/>
      <c r="F25" s="766"/>
      <c r="G25" s="766"/>
      <c r="H25" s="766"/>
    </row>
    <row r="26" spans="1:10" ht="28.5" customHeight="1" x14ac:dyDescent="0.2">
      <c r="B26" s="769"/>
      <c r="C26" s="769"/>
      <c r="D26" s="769"/>
      <c r="E26" s="769"/>
      <c r="F26" s="769"/>
      <c r="G26" s="769"/>
      <c r="H26" s="769"/>
    </row>
    <row r="27" spans="1:10" ht="13.5" customHeight="1" x14ac:dyDescent="0.25">
      <c r="B27" s="215"/>
      <c r="C27" s="215"/>
      <c r="D27" s="215"/>
      <c r="E27" s="215"/>
      <c r="F27" s="215"/>
      <c r="G27" s="215"/>
      <c r="H27" s="215"/>
    </row>
    <row r="28" spans="1:10" ht="17.25" customHeight="1" thickBot="1" x14ac:dyDescent="0.3">
      <c r="B28" s="45" t="s">
        <v>457</v>
      </c>
      <c r="C28" s="46"/>
      <c r="D28" s="47"/>
      <c r="E28" s="48"/>
      <c r="F28" s="48"/>
      <c r="G28" s="764">
        <f>SUM(G29,G38,G41,G47,G55,G70)</f>
        <v>918</v>
      </c>
      <c r="H28" s="764"/>
      <c r="I28" s="189">
        <f>SUM(I29:I70)</f>
        <v>768</v>
      </c>
      <c r="J28" s="189">
        <f>SUM(J29:J70)</f>
        <v>768</v>
      </c>
    </row>
    <row r="29" spans="1:10" ht="15.75" thickTop="1" x14ac:dyDescent="0.25">
      <c r="A29" s="38">
        <v>5139</v>
      </c>
      <c r="B29" s="467" t="s">
        <v>391</v>
      </c>
      <c r="G29" s="758">
        <f>SUM(G30,G35)</f>
        <v>119</v>
      </c>
      <c r="H29" s="758"/>
      <c r="I29" s="37">
        <v>119</v>
      </c>
      <c r="J29" s="37">
        <v>119</v>
      </c>
    </row>
    <row r="30" spans="1:10" ht="15" customHeight="1" x14ac:dyDescent="0.25">
      <c r="B30" s="767" t="s">
        <v>147</v>
      </c>
      <c r="C30" s="767"/>
      <c r="D30" s="767"/>
      <c r="E30" s="767"/>
      <c r="F30" s="767"/>
      <c r="G30" s="772">
        <f>112-18</f>
        <v>94</v>
      </c>
      <c r="H30" s="773"/>
    </row>
    <row r="31" spans="1:10" ht="14.25" customHeight="1" x14ac:dyDescent="0.2">
      <c r="B31" s="781" t="s">
        <v>431</v>
      </c>
      <c r="C31" s="781"/>
      <c r="D31" s="781"/>
      <c r="E31" s="781"/>
      <c r="F31" s="781"/>
      <c r="G31" s="781"/>
      <c r="H31" s="781"/>
    </row>
    <row r="32" spans="1:10" ht="14.25" customHeight="1" x14ac:dyDescent="0.2">
      <c r="B32" s="781"/>
      <c r="C32" s="781"/>
      <c r="D32" s="781"/>
      <c r="E32" s="781"/>
      <c r="F32" s="781"/>
      <c r="G32" s="781"/>
      <c r="H32" s="781"/>
    </row>
    <row r="33" spans="1:10" ht="15" customHeight="1" x14ac:dyDescent="0.2">
      <c r="B33" s="781"/>
      <c r="C33" s="781"/>
      <c r="D33" s="781"/>
      <c r="E33" s="781"/>
      <c r="F33" s="781"/>
      <c r="G33" s="781"/>
      <c r="H33" s="781"/>
    </row>
    <row r="34" spans="1:10" ht="14.25" customHeight="1" x14ac:dyDescent="0.2">
      <c r="B34" s="489"/>
      <c r="C34" s="489"/>
      <c r="D34" s="489"/>
      <c r="E34" s="489"/>
      <c r="F34" s="489"/>
      <c r="G34" s="489"/>
      <c r="H34" s="489"/>
    </row>
    <row r="35" spans="1:10" ht="15" customHeight="1" x14ac:dyDescent="0.25">
      <c r="B35" s="767" t="s">
        <v>148</v>
      </c>
      <c r="C35" s="767"/>
      <c r="D35" s="767"/>
      <c r="E35" s="767"/>
      <c r="F35" s="767"/>
      <c r="G35" s="772">
        <v>25</v>
      </c>
      <c r="H35" s="773"/>
    </row>
    <row r="36" spans="1:10" ht="15" customHeight="1" x14ac:dyDescent="0.2">
      <c r="B36" s="781" t="s">
        <v>125</v>
      </c>
      <c r="C36" s="781"/>
      <c r="D36" s="781"/>
      <c r="E36" s="781"/>
      <c r="F36" s="781"/>
      <c r="G36" s="781"/>
      <c r="H36" s="781"/>
    </row>
    <row r="37" spans="1:10" ht="12.95" customHeight="1" x14ac:dyDescent="0.2">
      <c r="B37" s="55"/>
      <c r="C37" s="55"/>
      <c r="D37" s="55"/>
      <c r="E37" s="55"/>
      <c r="F37" s="55"/>
      <c r="G37" s="55"/>
      <c r="H37" s="55"/>
    </row>
    <row r="38" spans="1:10" ht="15" x14ac:dyDescent="0.25">
      <c r="A38" s="38">
        <v>5142</v>
      </c>
      <c r="B38" s="770" t="s">
        <v>512</v>
      </c>
      <c r="C38" s="771"/>
      <c r="D38" s="771"/>
      <c r="E38" s="334"/>
      <c r="F38" s="335"/>
      <c r="G38" s="758">
        <v>10</v>
      </c>
      <c r="H38" s="759"/>
      <c r="I38" s="37">
        <v>10</v>
      </c>
      <c r="J38" s="37">
        <v>10</v>
      </c>
    </row>
    <row r="39" spans="1:10" ht="15" x14ac:dyDescent="0.25">
      <c r="B39" s="765" t="s">
        <v>311</v>
      </c>
      <c r="C39" s="769"/>
      <c r="D39" s="769"/>
      <c r="E39" s="769"/>
      <c r="F39" s="769"/>
      <c r="G39" s="769"/>
      <c r="H39" s="769"/>
    </row>
    <row r="40" spans="1:10" ht="12.95" customHeight="1" x14ac:dyDescent="0.2">
      <c r="B40" s="336"/>
      <c r="C40" s="336"/>
      <c r="D40" s="336"/>
      <c r="E40" s="336"/>
      <c r="F40" s="336"/>
      <c r="G40" s="336"/>
      <c r="H40" s="336"/>
    </row>
    <row r="41" spans="1:10" ht="15" x14ac:dyDescent="0.25">
      <c r="A41" s="38">
        <v>5162</v>
      </c>
      <c r="B41" s="21" t="s">
        <v>196</v>
      </c>
      <c r="G41" s="758">
        <v>5</v>
      </c>
      <c r="H41" s="759"/>
      <c r="I41" s="37">
        <v>5</v>
      </c>
      <c r="J41" s="37">
        <v>5</v>
      </c>
    </row>
    <row r="42" spans="1:10" x14ac:dyDescent="0.2">
      <c r="B42" s="849" t="s">
        <v>432</v>
      </c>
      <c r="C42" s="850"/>
      <c r="D42" s="850"/>
      <c r="E42" s="850"/>
      <c r="F42" s="850"/>
      <c r="G42" s="850"/>
      <c r="H42" s="850"/>
    </row>
    <row r="43" spans="1:10" x14ac:dyDescent="0.2">
      <c r="B43" s="849"/>
      <c r="C43" s="850"/>
      <c r="D43" s="850"/>
      <c r="E43" s="850"/>
      <c r="F43" s="850"/>
      <c r="G43" s="850"/>
      <c r="H43" s="850"/>
    </row>
    <row r="44" spans="1:10" x14ac:dyDescent="0.2">
      <c r="B44" s="850"/>
      <c r="C44" s="850"/>
      <c r="D44" s="850"/>
      <c r="E44" s="850"/>
      <c r="F44" s="850"/>
      <c r="G44" s="850"/>
      <c r="H44" s="850"/>
    </row>
    <row r="45" spans="1:10" x14ac:dyDescent="0.2">
      <c r="B45" s="850"/>
      <c r="C45" s="850"/>
      <c r="D45" s="850"/>
      <c r="E45" s="850"/>
      <c r="F45" s="850"/>
      <c r="G45" s="850"/>
      <c r="H45" s="850"/>
    </row>
    <row r="46" spans="1:10" ht="13.5" customHeight="1" x14ac:dyDescent="0.2"/>
    <row r="47" spans="1:10" ht="15" x14ac:dyDescent="0.25">
      <c r="A47" s="38">
        <v>5164</v>
      </c>
      <c r="B47" s="42" t="s">
        <v>30</v>
      </c>
      <c r="G47" s="758">
        <f>SUM(G48,G52)</f>
        <v>83</v>
      </c>
      <c r="H47" s="759"/>
      <c r="I47" s="37">
        <v>83</v>
      </c>
      <c r="J47" s="37">
        <v>83</v>
      </c>
    </row>
    <row r="48" spans="1:10" ht="15" customHeight="1" x14ac:dyDescent="0.25">
      <c r="B48" s="767" t="s">
        <v>185</v>
      </c>
      <c r="C48" s="767"/>
      <c r="D48" s="767"/>
      <c r="E48" s="767"/>
      <c r="F48" s="767"/>
      <c r="G48" s="772">
        <v>48</v>
      </c>
      <c r="H48" s="773"/>
    </row>
    <row r="49" spans="1:10" x14ac:dyDescent="0.2">
      <c r="B49" s="781" t="s">
        <v>433</v>
      </c>
      <c r="C49" s="800"/>
      <c r="D49" s="800"/>
      <c r="E49" s="800"/>
      <c r="F49" s="800"/>
      <c r="G49" s="800"/>
      <c r="H49" s="800"/>
    </row>
    <row r="50" spans="1:10" x14ac:dyDescent="0.2">
      <c r="B50" s="800"/>
      <c r="C50" s="800"/>
      <c r="D50" s="800"/>
      <c r="E50" s="800"/>
      <c r="F50" s="800"/>
      <c r="G50" s="800"/>
      <c r="H50" s="800"/>
    </row>
    <row r="51" spans="1:10" ht="12.95" customHeight="1" x14ac:dyDescent="0.2">
      <c r="B51" s="489"/>
      <c r="C51" s="489"/>
      <c r="D51" s="489"/>
      <c r="E51" s="489"/>
      <c r="F51" s="489"/>
      <c r="G51" s="489"/>
      <c r="H51" s="489"/>
    </row>
    <row r="52" spans="1:10" ht="15" customHeight="1" x14ac:dyDescent="0.25">
      <c r="B52" s="767" t="s">
        <v>148</v>
      </c>
      <c r="C52" s="767"/>
      <c r="D52" s="767"/>
      <c r="E52" s="767"/>
      <c r="F52" s="767"/>
      <c r="G52" s="772">
        <f>20+15</f>
        <v>35</v>
      </c>
      <c r="H52" s="773"/>
    </row>
    <row r="53" spans="1:10" ht="15" customHeight="1" x14ac:dyDescent="0.2">
      <c r="B53" s="778" t="s">
        <v>186</v>
      </c>
      <c r="C53" s="778"/>
      <c r="D53" s="778"/>
      <c r="E53" s="778"/>
      <c r="F53" s="778"/>
      <c r="G53" s="778"/>
      <c r="H53" s="778"/>
    </row>
    <row r="54" spans="1:10" ht="12.95" customHeight="1" x14ac:dyDescent="0.2">
      <c r="B54" s="192"/>
      <c r="C54" s="192"/>
      <c r="D54" s="192"/>
      <c r="E54" s="192"/>
      <c r="F54" s="192"/>
      <c r="G54" s="192"/>
      <c r="H54" s="192"/>
    </row>
    <row r="55" spans="1:10" ht="15" x14ac:dyDescent="0.25">
      <c r="A55" s="38">
        <v>5169</v>
      </c>
      <c r="B55" s="42" t="s">
        <v>14</v>
      </c>
      <c r="G55" s="758">
        <f>SUM(G56,G60,G64,G67)</f>
        <v>569</v>
      </c>
      <c r="H55" s="759"/>
      <c r="I55" s="37">
        <v>419</v>
      </c>
      <c r="J55" s="37">
        <v>419</v>
      </c>
    </row>
    <row r="56" spans="1:10" ht="15" x14ac:dyDescent="0.25">
      <c r="B56" s="477" t="s">
        <v>101</v>
      </c>
      <c r="G56" s="761">
        <f>364-20</f>
        <v>344</v>
      </c>
      <c r="H56" s="762"/>
    </row>
    <row r="57" spans="1:10" ht="15" customHeight="1" x14ac:dyDescent="0.2">
      <c r="B57" s="781" t="s">
        <v>434</v>
      </c>
      <c r="C57" s="781"/>
      <c r="D57" s="781"/>
      <c r="E57" s="781"/>
      <c r="F57" s="781"/>
      <c r="G57" s="781"/>
      <c r="H57" s="781"/>
    </row>
    <row r="58" spans="1:10" s="317" customFormat="1" ht="56.25" customHeight="1" x14ac:dyDescent="0.2">
      <c r="B58" s="781"/>
      <c r="C58" s="781"/>
      <c r="D58" s="781"/>
      <c r="E58" s="781"/>
      <c r="F58" s="781"/>
      <c r="G58" s="781"/>
      <c r="H58" s="781"/>
      <c r="I58" s="319"/>
      <c r="J58" s="319"/>
    </row>
    <row r="59" spans="1:10" s="317" customFormat="1" ht="15" customHeight="1" x14ac:dyDescent="0.2">
      <c r="I59" s="319"/>
      <c r="J59" s="319"/>
    </row>
    <row r="60" spans="1:10" ht="15" x14ac:dyDescent="0.25">
      <c r="B60" s="477" t="s">
        <v>149</v>
      </c>
      <c r="G60" s="761">
        <v>30</v>
      </c>
      <c r="H60" s="762"/>
    </row>
    <row r="61" spans="1:10" ht="15" customHeight="1" x14ac:dyDescent="0.2">
      <c r="B61" s="781" t="s">
        <v>435</v>
      </c>
      <c r="C61" s="781"/>
      <c r="D61" s="781"/>
      <c r="E61" s="781"/>
      <c r="F61" s="781"/>
      <c r="G61" s="781"/>
      <c r="H61" s="781"/>
    </row>
    <row r="62" spans="1:10" ht="15" customHeight="1" x14ac:dyDescent="0.2">
      <c r="B62" s="781"/>
      <c r="C62" s="781"/>
      <c r="D62" s="781"/>
      <c r="E62" s="781"/>
      <c r="F62" s="781"/>
      <c r="G62" s="781"/>
      <c r="H62" s="781"/>
    </row>
    <row r="63" spans="1:10" ht="15" customHeight="1" x14ac:dyDescent="0.2"/>
    <row r="64" spans="1:10" ht="15" x14ac:dyDescent="0.25">
      <c r="B64" s="477" t="s">
        <v>732</v>
      </c>
      <c r="G64" s="761">
        <v>150</v>
      </c>
      <c r="H64" s="762"/>
    </row>
    <row r="65" spans="1:10" ht="73.5" customHeight="1" x14ac:dyDescent="0.2">
      <c r="B65" s="765" t="s">
        <v>733</v>
      </c>
      <c r="C65" s="765"/>
      <c r="D65" s="765"/>
      <c r="E65" s="765"/>
      <c r="F65" s="765"/>
      <c r="G65" s="765"/>
      <c r="H65" s="765"/>
    </row>
    <row r="66" spans="1:10" ht="15" customHeight="1" x14ac:dyDescent="0.25">
      <c r="B66" s="158"/>
      <c r="C66" s="158"/>
      <c r="D66" s="158"/>
      <c r="E66" s="158"/>
      <c r="F66" s="158"/>
      <c r="G66" s="158"/>
      <c r="H66" s="158"/>
    </row>
    <row r="67" spans="1:10" ht="15" customHeight="1" x14ac:dyDescent="0.25">
      <c r="B67" s="767" t="s">
        <v>734</v>
      </c>
      <c r="C67" s="767"/>
      <c r="D67" s="767"/>
      <c r="E67" s="767"/>
      <c r="F67" s="767"/>
      <c r="G67" s="772">
        <v>45</v>
      </c>
      <c r="H67" s="773"/>
    </row>
    <row r="68" spans="1:10" ht="15" customHeight="1" x14ac:dyDescent="0.2">
      <c r="B68" s="778" t="s">
        <v>735</v>
      </c>
      <c r="C68" s="778"/>
      <c r="D68" s="778"/>
      <c r="E68" s="778"/>
      <c r="F68" s="778"/>
      <c r="G68" s="778"/>
      <c r="H68" s="778"/>
    </row>
    <row r="69" spans="1:10" ht="15" customHeight="1" x14ac:dyDescent="0.25">
      <c r="B69" s="338"/>
      <c r="C69" s="338"/>
      <c r="D69" s="338"/>
      <c r="E69" s="338"/>
      <c r="F69" s="338"/>
      <c r="G69" s="338"/>
      <c r="H69" s="338"/>
    </row>
    <row r="70" spans="1:10" ht="15" x14ac:dyDescent="0.25">
      <c r="A70" s="38">
        <v>5175</v>
      </c>
      <c r="B70" s="42" t="s">
        <v>27</v>
      </c>
      <c r="G70" s="758">
        <f>SUM(G71,G76,G80)</f>
        <v>132</v>
      </c>
      <c r="H70" s="759"/>
      <c r="I70" s="37">
        <v>132</v>
      </c>
      <c r="J70" s="37">
        <v>132</v>
      </c>
    </row>
    <row r="71" spans="1:10" ht="15" x14ac:dyDescent="0.25">
      <c r="B71" s="477" t="s">
        <v>151</v>
      </c>
      <c r="G71" s="761">
        <v>17</v>
      </c>
      <c r="H71" s="762"/>
    </row>
    <row r="72" spans="1:10" ht="14.25" customHeight="1" x14ac:dyDescent="0.25">
      <c r="B72" s="765" t="s">
        <v>194</v>
      </c>
      <c r="C72" s="843"/>
      <c r="D72" s="843"/>
      <c r="E72" s="843"/>
      <c r="F72" s="843"/>
      <c r="G72" s="843"/>
      <c r="H72" s="843"/>
    </row>
    <row r="73" spans="1:10" ht="15" hidden="1" customHeight="1" x14ac:dyDescent="0.2">
      <c r="B73" s="481"/>
      <c r="C73" s="481"/>
      <c r="D73" s="481"/>
      <c r="E73" s="481"/>
      <c r="F73" s="481"/>
      <c r="G73" s="481"/>
      <c r="H73" s="481"/>
    </row>
    <row r="74" spans="1:10" ht="15" customHeight="1" x14ac:dyDescent="0.2">
      <c r="B74" s="481"/>
      <c r="C74" s="481"/>
      <c r="D74" s="481"/>
      <c r="E74" s="481"/>
      <c r="F74" s="481"/>
      <c r="G74" s="481"/>
      <c r="H74" s="481"/>
    </row>
    <row r="75" spans="1:10" ht="15" hidden="1" customHeight="1" x14ac:dyDescent="0.2">
      <c r="B75" s="481"/>
      <c r="C75" s="481"/>
      <c r="D75" s="481"/>
      <c r="E75" s="481"/>
      <c r="F75" s="481"/>
      <c r="G75" s="481"/>
      <c r="H75" s="481"/>
    </row>
    <row r="76" spans="1:10" ht="28.5" customHeight="1" x14ac:dyDescent="0.25">
      <c r="B76" s="830" t="s">
        <v>436</v>
      </c>
      <c r="C76" s="830"/>
      <c r="D76" s="830"/>
      <c r="E76" s="830"/>
      <c r="F76" s="830"/>
      <c r="G76" s="761">
        <v>50</v>
      </c>
      <c r="H76" s="762"/>
    </row>
    <row r="77" spans="1:10" ht="15" customHeight="1" x14ac:dyDescent="0.2">
      <c r="B77" s="765" t="s">
        <v>437</v>
      </c>
      <c r="C77" s="765"/>
      <c r="D77" s="765"/>
      <c r="E77" s="765"/>
      <c r="F77" s="765"/>
      <c r="G77" s="765"/>
      <c r="H77" s="765"/>
    </row>
    <row r="78" spans="1:10" ht="15" customHeight="1" x14ac:dyDescent="0.2">
      <c r="B78" s="765"/>
      <c r="C78" s="765"/>
      <c r="D78" s="765"/>
      <c r="E78" s="765"/>
      <c r="F78" s="765"/>
      <c r="G78" s="765"/>
      <c r="H78" s="765"/>
    </row>
    <row r="79" spans="1:10" ht="15" customHeight="1" x14ac:dyDescent="0.2">
      <c r="B79" s="481"/>
      <c r="C79" s="481"/>
      <c r="D79" s="481"/>
      <c r="E79" s="481"/>
      <c r="F79" s="481"/>
      <c r="G79" s="481"/>
      <c r="H79" s="481"/>
    </row>
    <row r="80" spans="1:10" ht="15" x14ac:dyDescent="0.25">
      <c r="B80" s="477" t="s">
        <v>152</v>
      </c>
      <c r="G80" s="761">
        <v>65</v>
      </c>
      <c r="H80" s="762"/>
    </row>
    <row r="81" spans="1:11" ht="15" x14ac:dyDescent="0.25">
      <c r="B81" s="483" t="s">
        <v>197</v>
      </c>
      <c r="G81" s="358"/>
      <c r="H81" s="359"/>
    </row>
    <row r="82" spans="1:11" ht="15" customHeight="1" x14ac:dyDescent="0.2">
      <c r="B82" s="159"/>
      <c r="C82" s="159"/>
      <c r="D82" s="159"/>
      <c r="E82" s="159"/>
      <c r="F82" s="159"/>
      <c r="G82" s="159"/>
      <c r="H82" s="159"/>
    </row>
    <row r="83" spans="1:11" ht="15.75" thickBot="1" x14ac:dyDescent="0.3">
      <c r="B83" s="45" t="s">
        <v>483</v>
      </c>
      <c r="C83" s="46"/>
      <c r="D83" s="47"/>
      <c r="E83" s="48"/>
      <c r="F83" s="48"/>
      <c r="G83" s="764">
        <f>SUM(G84)</f>
        <v>25</v>
      </c>
      <c r="H83" s="764"/>
      <c r="I83" s="189">
        <v>25</v>
      </c>
      <c r="J83" s="189">
        <v>25</v>
      </c>
    </row>
    <row r="84" spans="1:11" ht="15.75" thickTop="1" x14ac:dyDescent="0.25">
      <c r="A84" s="38">
        <v>5499</v>
      </c>
      <c r="B84" s="42" t="s">
        <v>439</v>
      </c>
      <c r="G84" s="758">
        <v>25</v>
      </c>
      <c r="H84" s="759"/>
    </row>
    <row r="85" spans="1:11" ht="15" x14ac:dyDescent="0.25">
      <c r="B85" s="477" t="s">
        <v>198</v>
      </c>
      <c r="G85" s="156"/>
      <c r="H85" s="157"/>
    </row>
    <row r="86" spans="1:11" x14ac:dyDescent="0.2">
      <c r="B86" s="781" t="s">
        <v>438</v>
      </c>
      <c r="C86" s="800"/>
      <c r="D86" s="800"/>
      <c r="E86" s="800"/>
      <c r="F86" s="800"/>
      <c r="G86" s="800"/>
      <c r="H86" s="800"/>
    </row>
    <row r="87" spans="1:11" ht="31.5" customHeight="1" x14ac:dyDescent="0.2">
      <c r="B87" s="800"/>
      <c r="C87" s="800"/>
      <c r="D87" s="800"/>
      <c r="E87" s="800"/>
      <c r="F87" s="800"/>
      <c r="G87" s="800"/>
      <c r="H87" s="800"/>
    </row>
    <row r="88" spans="1:11" ht="9.75" customHeight="1" x14ac:dyDescent="0.2"/>
    <row r="89" spans="1:11" ht="32.25" customHeight="1" thickBot="1" x14ac:dyDescent="0.3">
      <c r="B89" s="746" t="s">
        <v>519</v>
      </c>
      <c r="C89" s="747"/>
      <c r="D89" s="747"/>
      <c r="E89" s="747"/>
      <c r="F89" s="747"/>
      <c r="G89" s="764">
        <f>SUM(G90)</f>
        <v>10965</v>
      </c>
      <c r="H89" s="764"/>
      <c r="I89" s="189">
        <v>10565</v>
      </c>
      <c r="J89" s="189">
        <v>10491</v>
      </c>
      <c r="K89" s="189">
        <f>SUM(K90)</f>
        <v>0</v>
      </c>
    </row>
    <row r="90" spans="1:11" ht="14.25" customHeight="1" thickTop="1" x14ac:dyDescent="0.25">
      <c r="A90" s="38">
        <v>5331</v>
      </c>
      <c r="B90" s="42" t="s">
        <v>94</v>
      </c>
      <c r="G90" s="758">
        <f>SUM(G91,G95,G101,G105,G112)</f>
        <v>10965</v>
      </c>
      <c r="H90" s="759"/>
    </row>
    <row r="91" spans="1:11" ht="15" x14ac:dyDescent="0.25">
      <c r="B91" s="847" t="s">
        <v>486</v>
      </c>
      <c r="C91" s="848"/>
      <c r="D91" s="848"/>
      <c r="E91" s="848"/>
      <c r="F91" s="848"/>
      <c r="G91" s="761">
        <v>100</v>
      </c>
      <c r="H91" s="762"/>
    </row>
    <row r="92" spans="1:11" ht="15" hidden="1" customHeight="1" x14ac:dyDescent="0.2">
      <c r="B92" s="756" t="s">
        <v>187</v>
      </c>
      <c r="C92" s="756"/>
      <c r="D92" s="756"/>
      <c r="E92" s="756"/>
      <c r="F92" s="756"/>
      <c r="G92" s="756"/>
      <c r="H92" s="756"/>
    </row>
    <row r="93" spans="1:11" ht="28.5" customHeight="1" x14ac:dyDescent="0.2">
      <c r="B93" s="756"/>
      <c r="C93" s="756"/>
      <c r="D93" s="756"/>
      <c r="E93" s="756"/>
      <c r="F93" s="756"/>
      <c r="G93" s="756"/>
      <c r="H93" s="756"/>
    </row>
    <row r="94" spans="1:11" ht="15" customHeight="1" x14ac:dyDescent="0.2">
      <c r="B94" s="480"/>
      <c r="C94" s="480"/>
      <c r="D94" s="480"/>
      <c r="E94" s="480"/>
      <c r="F94" s="480"/>
      <c r="G94" s="480"/>
      <c r="H94" s="480"/>
    </row>
    <row r="95" spans="1:11" ht="15" x14ac:dyDescent="0.25">
      <c r="B95" s="844" t="s">
        <v>188</v>
      </c>
      <c r="C95" s="845"/>
      <c r="D95" s="845"/>
      <c r="E95" s="845"/>
      <c r="F95" s="845"/>
      <c r="G95" s="761">
        <v>590</v>
      </c>
      <c r="H95" s="762"/>
    </row>
    <row r="96" spans="1:11" ht="15.75" customHeight="1" x14ac:dyDescent="0.2">
      <c r="B96" s="765" t="s">
        <v>736</v>
      </c>
      <c r="C96" s="765"/>
      <c r="D96" s="765"/>
      <c r="E96" s="765"/>
      <c r="F96" s="765"/>
      <c r="G96" s="765"/>
      <c r="H96" s="765"/>
    </row>
    <row r="97" spans="2:8" ht="15" customHeight="1" x14ac:dyDescent="0.2">
      <c r="B97" s="765"/>
      <c r="C97" s="765"/>
      <c r="D97" s="765"/>
      <c r="E97" s="765"/>
      <c r="F97" s="765"/>
      <c r="G97" s="765"/>
      <c r="H97" s="765"/>
    </row>
    <row r="98" spans="2:8" ht="15" customHeight="1" x14ac:dyDescent="0.2">
      <c r="B98" s="765"/>
      <c r="C98" s="765"/>
      <c r="D98" s="765"/>
      <c r="E98" s="765"/>
      <c r="F98" s="765"/>
      <c r="G98" s="765"/>
      <c r="H98" s="765"/>
    </row>
    <row r="99" spans="2:8" ht="12" customHeight="1" x14ac:dyDescent="0.2">
      <c r="B99" s="765"/>
      <c r="C99" s="765"/>
      <c r="D99" s="765"/>
      <c r="E99" s="765"/>
      <c r="F99" s="765"/>
      <c r="G99" s="765"/>
      <c r="H99" s="765"/>
    </row>
    <row r="100" spans="2:8" ht="15" x14ac:dyDescent="0.25">
      <c r="B100" s="477"/>
      <c r="C100" s="502"/>
      <c r="D100" s="502"/>
      <c r="E100" s="502"/>
      <c r="F100" s="502"/>
      <c r="G100" s="484"/>
      <c r="H100" s="485"/>
    </row>
    <row r="101" spans="2:8" ht="15" x14ac:dyDescent="0.25">
      <c r="B101" s="844" t="s">
        <v>150</v>
      </c>
      <c r="C101" s="845"/>
      <c r="D101" s="845"/>
      <c r="E101" s="845"/>
      <c r="F101" s="845"/>
      <c r="G101" s="761">
        <f>225+50</f>
        <v>275</v>
      </c>
      <c r="H101" s="762"/>
    </row>
    <row r="102" spans="2:8" ht="18" customHeight="1" x14ac:dyDescent="0.2">
      <c r="B102" s="765" t="s">
        <v>485</v>
      </c>
      <c r="C102" s="756"/>
      <c r="D102" s="756"/>
      <c r="E102" s="756"/>
      <c r="F102" s="756"/>
      <c r="G102" s="756"/>
      <c r="H102" s="756"/>
    </row>
    <row r="103" spans="2:8" ht="13.5" customHeight="1" x14ac:dyDescent="0.2">
      <c r="B103" s="756"/>
      <c r="C103" s="756"/>
      <c r="D103" s="756"/>
      <c r="E103" s="756"/>
      <c r="F103" s="756"/>
      <c r="G103" s="756"/>
      <c r="H103" s="756"/>
    </row>
    <row r="104" spans="2:8" ht="15" x14ac:dyDescent="0.25">
      <c r="B104" s="477"/>
      <c r="C104" s="502"/>
      <c r="D104" s="502"/>
      <c r="E104" s="502"/>
      <c r="F104" s="502"/>
      <c r="G104" s="484"/>
      <c r="H104" s="485"/>
    </row>
    <row r="105" spans="2:8" ht="14.25" customHeight="1" x14ac:dyDescent="0.25">
      <c r="B105" s="836" t="s">
        <v>217</v>
      </c>
      <c r="C105" s="846"/>
      <c r="D105" s="846"/>
      <c r="E105" s="846"/>
      <c r="F105" s="846"/>
      <c r="G105" s="761">
        <v>500</v>
      </c>
      <c r="H105" s="762"/>
    </row>
    <row r="106" spans="2:8" ht="14.25" customHeight="1" x14ac:dyDescent="0.2">
      <c r="B106" s="781" t="s">
        <v>312</v>
      </c>
      <c r="C106" s="781"/>
      <c r="D106" s="781"/>
      <c r="E106" s="781"/>
      <c r="F106" s="781"/>
      <c r="G106" s="781"/>
      <c r="H106" s="781"/>
    </row>
    <row r="107" spans="2:8" x14ac:dyDescent="0.2">
      <c r="B107" s="781"/>
      <c r="C107" s="781"/>
      <c r="D107" s="781"/>
      <c r="E107" s="781"/>
      <c r="F107" s="781"/>
      <c r="G107" s="781"/>
      <c r="H107" s="781"/>
    </row>
    <row r="108" spans="2:8" x14ac:dyDescent="0.2">
      <c r="B108" s="781"/>
      <c r="C108" s="781"/>
      <c r="D108" s="781"/>
      <c r="E108" s="781"/>
      <c r="F108" s="781"/>
      <c r="G108" s="781"/>
      <c r="H108" s="781"/>
    </row>
    <row r="109" spans="2:8" x14ac:dyDescent="0.2">
      <c r="B109" s="781"/>
      <c r="C109" s="781"/>
      <c r="D109" s="781"/>
      <c r="E109" s="781"/>
      <c r="F109" s="781"/>
      <c r="G109" s="781"/>
      <c r="H109" s="781"/>
    </row>
    <row r="110" spans="2:8" ht="16.5" customHeight="1" x14ac:dyDescent="0.2">
      <c r="B110" s="781"/>
      <c r="C110" s="781"/>
      <c r="D110" s="781"/>
      <c r="E110" s="781"/>
      <c r="F110" s="781"/>
      <c r="G110" s="781"/>
      <c r="H110" s="781"/>
    </row>
    <row r="111" spans="2:8" ht="18" customHeight="1" x14ac:dyDescent="0.2">
      <c r="B111" s="38"/>
      <c r="C111" s="38"/>
      <c r="E111" s="38"/>
      <c r="F111" s="38"/>
      <c r="G111" s="38"/>
    </row>
    <row r="112" spans="2:8" ht="15" x14ac:dyDescent="0.25">
      <c r="B112" s="844" t="s">
        <v>189</v>
      </c>
      <c r="C112" s="845"/>
      <c r="D112" s="845"/>
      <c r="E112" s="845"/>
      <c r="F112" s="845"/>
      <c r="G112" s="761">
        <v>9500</v>
      </c>
      <c r="H112" s="762"/>
    </row>
    <row r="113" spans="1:10" ht="15.75" customHeight="1" x14ac:dyDescent="0.2">
      <c r="B113" s="765" t="s">
        <v>737</v>
      </c>
      <c r="C113" s="765"/>
      <c r="D113" s="765"/>
      <c r="E113" s="765"/>
      <c r="F113" s="765"/>
      <c r="G113" s="765"/>
      <c r="H113" s="765"/>
    </row>
    <row r="114" spans="1:10" ht="15.75" customHeight="1" x14ac:dyDescent="0.2">
      <c r="B114" s="765"/>
      <c r="C114" s="765"/>
      <c r="D114" s="765"/>
      <c r="E114" s="765"/>
      <c r="F114" s="765"/>
      <c r="G114" s="765"/>
      <c r="H114" s="765"/>
    </row>
    <row r="115" spans="1:10" ht="18" customHeight="1" x14ac:dyDescent="0.2">
      <c r="B115" s="765"/>
      <c r="C115" s="765"/>
      <c r="D115" s="765"/>
      <c r="E115" s="765"/>
      <c r="F115" s="765"/>
      <c r="G115" s="765"/>
      <c r="H115" s="765"/>
    </row>
    <row r="116" spans="1:10" ht="21.75" customHeight="1" x14ac:dyDescent="0.2">
      <c r="B116" s="765"/>
      <c r="C116" s="765"/>
      <c r="D116" s="765"/>
      <c r="E116" s="765"/>
      <c r="F116" s="765"/>
      <c r="G116" s="765"/>
      <c r="H116" s="765"/>
    </row>
    <row r="117" spans="1:10" x14ac:dyDescent="0.2">
      <c r="B117" s="159"/>
      <c r="C117" s="159"/>
      <c r="D117" s="159"/>
      <c r="E117" s="159"/>
      <c r="F117" s="159"/>
      <c r="G117" s="159"/>
      <c r="H117" s="159"/>
    </row>
    <row r="118" spans="1:10" ht="30.75" customHeight="1" thickBot="1" x14ac:dyDescent="0.3">
      <c r="B118" s="746" t="s">
        <v>520</v>
      </c>
      <c r="C118" s="747"/>
      <c r="D118" s="747"/>
      <c r="E118" s="747"/>
      <c r="F118" s="747"/>
      <c r="G118" s="764">
        <f>SUM(G119)</f>
        <v>250</v>
      </c>
      <c r="H118" s="764"/>
      <c r="I118" s="189">
        <v>200</v>
      </c>
      <c r="J118" s="189">
        <v>200</v>
      </c>
    </row>
    <row r="119" spans="1:10" ht="14.25" customHeight="1" thickTop="1" x14ac:dyDescent="0.25">
      <c r="A119" s="38">
        <v>5331</v>
      </c>
      <c r="B119" s="42" t="s">
        <v>94</v>
      </c>
      <c r="G119" s="758">
        <v>250</v>
      </c>
      <c r="H119" s="759"/>
    </row>
    <row r="120" spans="1:10" s="247" customFormat="1" ht="32.25" customHeight="1" x14ac:dyDescent="0.25">
      <c r="B120" s="826" t="s">
        <v>154</v>
      </c>
      <c r="C120" s="826"/>
      <c r="D120" s="826"/>
      <c r="E120" s="826"/>
      <c r="F120" s="826"/>
      <c r="G120" s="826"/>
      <c r="H120" s="826"/>
      <c r="I120" s="248"/>
      <c r="J120" s="248"/>
    </row>
    <row r="121" spans="1:10" ht="14.25" customHeight="1" x14ac:dyDescent="0.2">
      <c r="B121" s="781" t="s">
        <v>738</v>
      </c>
      <c r="C121" s="781"/>
      <c r="D121" s="781"/>
      <c r="E121" s="781"/>
      <c r="F121" s="781"/>
      <c r="G121" s="781"/>
      <c r="H121" s="781"/>
    </row>
    <row r="122" spans="1:10" x14ac:dyDescent="0.2">
      <c r="B122" s="781"/>
      <c r="C122" s="781"/>
      <c r="D122" s="781"/>
      <c r="E122" s="781"/>
      <c r="F122" s="781"/>
      <c r="G122" s="781"/>
      <c r="H122" s="781"/>
    </row>
    <row r="123" spans="1:10" x14ac:dyDescent="0.2">
      <c r="B123" s="781"/>
      <c r="C123" s="781"/>
      <c r="D123" s="781"/>
      <c r="E123" s="781"/>
      <c r="F123" s="781"/>
      <c r="G123" s="781"/>
      <c r="H123" s="781"/>
    </row>
    <row r="124" spans="1:10" ht="48" customHeight="1" x14ac:dyDescent="0.2">
      <c r="B124" s="781"/>
      <c r="C124" s="781"/>
      <c r="D124" s="781"/>
      <c r="E124" s="781"/>
      <c r="F124" s="781"/>
      <c r="G124" s="781"/>
      <c r="H124" s="781"/>
    </row>
    <row r="125" spans="1:10" x14ac:dyDescent="0.2">
      <c r="B125" s="159"/>
      <c r="C125" s="159"/>
      <c r="D125" s="159"/>
      <c r="E125" s="159"/>
      <c r="F125" s="159"/>
      <c r="G125" s="159"/>
      <c r="H125" s="159"/>
    </row>
    <row r="126" spans="1:10" ht="17.25" customHeight="1" thickBot="1" x14ac:dyDescent="0.3">
      <c r="B126" s="45" t="s">
        <v>458</v>
      </c>
      <c r="C126" s="46"/>
      <c r="D126" s="47"/>
      <c r="E126" s="48"/>
      <c r="F126" s="48"/>
      <c r="G126" s="764">
        <f>SUM(G127,G133)</f>
        <v>115</v>
      </c>
      <c r="H126" s="764"/>
      <c r="I126" s="189">
        <v>115</v>
      </c>
      <c r="J126" s="189">
        <f>SUM(J127:J133)</f>
        <v>115</v>
      </c>
    </row>
    <row r="127" spans="1:10" ht="15.75" thickTop="1" x14ac:dyDescent="0.25">
      <c r="A127" s="38">
        <v>5169</v>
      </c>
      <c r="B127" s="42" t="s">
        <v>14</v>
      </c>
      <c r="G127" s="758">
        <v>40</v>
      </c>
      <c r="H127" s="759"/>
      <c r="I127" s="37">
        <v>40</v>
      </c>
      <c r="J127" s="37">
        <v>40</v>
      </c>
    </row>
    <row r="128" spans="1:10" ht="15" x14ac:dyDescent="0.25">
      <c r="B128" s="59" t="s">
        <v>93</v>
      </c>
      <c r="G128" s="812"/>
      <c r="H128" s="813"/>
    </row>
    <row r="129" spans="1:11" ht="14.25" customHeight="1" x14ac:dyDescent="0.2">
      <c r="B129" s="781" t="s">
        <v>487</v>
      </c>
      <c r="C129" s="781"/>
      <c r="D129" s="781"/>
      <c r="E129" s="781"/>
      <c r="F129" s="781"/>
      <c r="G129" s="781"/>
      <c r="H129" s="781"/>
    </row>
    <row r="130" spans="1:11" ht="14.25" customHeight="1" x14ac:dyDescent="0.2">
      <c r="B130" s="781"/>
      <c r="C130" s="781"/>
      <c r="D130" s="781"/>
      <c r="E130" s="781"/>
      <c r="F130" s="781"/>
      <c r="G130" s="781"/>
      <c r="H130" s="781"/>
    </row>
    <row r="131" spans="1:11" x14ac:dyDescent="0.2">
      <c r="B131" s="781"/>
      <c r="C131" s="781"/>
      <c r="D131" s="781"/>
      <c r="E131" s="781"/>
      <c r="F131" s="781"/>
      <c r="G131" s="781"/>
      <c r="H131" s="781"/>
    </row>
    <row r="132" spans="1:11" ht="12.95" customHeight="1" x14ac:dyDescent="0.2"/>
    <row r="133" spans="1:11" ht="15" x14ac:dyDescent="0.25">
      <c r="A133" s="38">
        <v>5175</v>
      </c>
      <c r="B133" s="42" t="s">
        <v>27</v>
      </c>
      <c r="G133" s="758">
        <v>75</v>
      </c>
      <c r="H133" s="759"/>
      <c r="I133" s="37">
        <v>45</v>
      </c>
      <c r="J133" s="37">
        <v>75</v>
      </c>
      <c r="K133" s="38">
        <v>75</v>
      </c>
    </row>
    <row r="134" spans="1:11" ht="15" x14ac:dyDescent="0.25">
      <c r="B134" s="59" t="s">
        <v>92</v>
      </c>
      <c r="G134" s="812"/>
      <c r="H134" s="813"/>
    </row>
    <row r="135" spans="1:11" x14ac:dyDescent="0.2">
      <c r="B135" s="765" t="s">
        <v>218</v>
      </c>
      <c r="C135" s="766"/>
      <c r="D135" s="766"/>
      <c r="E135" s="766"/>
      <c r="F135" s="766"/>
      <c r="G135" s="766"/>
      <c r="H135" s="766"/>
    </row>
    <row r="136" spans="1:11" x14ac:dyDescent="0.2">
      <c r="B136" s="766"/>
      <c r="C136" s="766"/>
      <c r="D136" s="766"/>
      <c r="E136" s="766"/>
      <c r="F136" s="766"/>
      <c r="G136" s="766"/>
      <c r="H136" s="766"/>
    </row>
    <row r="137" spans="1:11" ht="12.95" customHeight="1" x14ac:dyDescent="0.2"/>
    <row r="138" spans="1:11" ht="30.75" customHeight="1" thickBot="1" x14ac:dyDescent="0.3">
      <c r="B138" s="746" t="s">
        <v>521</v>
      </c>
      <c r="C138" s="747"/>
      <c r="D138" s="747"/>
      <c r="E138" s="747"/>
      <c r="F138" s="747"/>
      <c r="G138" s="764">
        <f>SUM(G139)</f>
        <v>150</v>
      </c>
      <c r="H138" s="764"/>
      <c r="I138" s="189">
        <v>150</v>
      </c>
      <c r="J138" s="189">
        <v>150</v>
      </c>
    </row>
    <row r="139" spans="1:11" ht="14.25" customHeight="1" thickTop="1" x14ac:dyDescent="0.25">
      <c r="A139" s="38">
        <v>5331</v>
      </c>
      <c r="B139" s="42" t="s">
        <v>94</v>
      </c>
      <c r="G139" s="758">
        <v>150</v>
      </c>
      <c r="H139" s="759"/>
    </row>
    <row r="140" spans="1:11" ht="14.25" customHeight="1" x14ac:dyDescent="0.25">
      <c r="B140" s="824" t="s">
        <v>199</v>
      </c>
      <c r="C140" s="824"/>
      <c r="D140" s="824"/>
      <c r="E140" s="824"/>
      <c r="F140" s="824"/>
      <c r="G140" s="156"/>
      <c r="H140" s="157"/>
    </row>
    <row r="141" spans="1:11" ht="25.5" customHeight="1" x14ac:dyDescent="0.2">
      <c r="B141" s="765" t="s">
        <v>190</v>
      </c>
      <c r="C141" s="765"/>
      <c r="D141" s="765"/>
      <c r="E141" s="765"/>
      <c r="F141" s="765"/>
      <c r="G141" s="765"/>
      <c r="H141" s="765"/>
    </row>
    <row r="142" spans="1:11" ht="15" customHeight="1" x14ac:dyDescent="0.2">
      <c r="B142" s="777"/>
      <c r="C142" s="777"/>
      <c r="D142" s="777"/>
      <c r="E142" s="777"/>
      <c r="F142" s="777"/>
      <c r="G142" s="777"/>
      <c r="H142" s="777"/>
    </row>
    <row r="143" spans="1:11" x14ac:dyDescent="0.2">
      <c r="B143" s="777"/>
      <c r="C143" s="777"/>
      <c r="D143" s="777"/>
      <c r="E143" s="777"/>
      <c r="F143" s="777"/>
      <c r="G143" s="777"/>
      <c r="H143" s="777"/>
    </row>
    <row r="144" spans="1:11" x14ac:dyDescent="0.2">
      <c r="D144" s="261" t="s">
        <v>269</v>
      </c>
      <c r="E144" s="262">
        <f>SUM(E17)</f>
        <v>12058</v>
      </c>
      <c r="F144" s="262">
        <f>SUM(F17)</f>
        <v>12005</v>
      </c>
      <c r="G144" s="262">
        <f>SUM(G17)</f>
        <v>12558</v>
      </c>
    </row>
    <row r="145" spans="4:7" x14ac:dyDescent="0.2">
      <c r="D145" s="261" t="s">
        <v>270</v>
      </c>
      <c r="E145" s="262">
        <v>0</v>
      </c>
      <c r="F145" s="262">
        <v>0</v>
      </c>
      <c r="G145" s="262">
        <v>0</v>
      </c>
    </row>
    <row r="146" spans="4:7" ht="15" x14ac:dyDescent="0.25">
      <c r="D146" s="263" t="s">
        <v>265</v>
      </c>
      <c r="E146" s="264">
        <f>SUM(E144:E145)</f>
        <v>12058</v>
      </c>
      <c r="F146" s="264">
        <f>SUM(F144:F145)</f>
        <v>12005</v>
      </c>
      <c r="G146" s="264">
        <f>SUM(G144:G145)</f>
        <v>12558</v>
      </c>
    </row>
  </sheetData>
  <mergeCells count="82">
    <mergeCell ref="B31:H33"/>
    <mergeCell ref="B35:F35"/>
    <mergeCell ref="G35:H35"/>
    <mergeCell ref="G56:H56"/>
    <mergeCell ref="G55:H55"/>
    <mergeCell ref="B52:F52"/>
    <mergeCell ref="G52:H52"/>
    <mergeCell ref="B36:H36"/>
    <mergeCell ref="G41:H41"/>
    <mergeCell ref="B42:H45"/>
    <mergeCell ref="G47:H47"/>
    <mergeCell ref="B49:H50"/>
    <mergeCell ref="B48:F48"/>
    <mergeCell ref="G48:H48"/>
    <mergeCell ref="B38:D38"/>
    <mergeCell ref="G38:H38"/>
    <mergeCell ref="B142:H143"/>
    <mergeCell ref="G126:H126"/>
    <mergeCell ref="B135:H136"/>
    <mergeCell ref="G134:H134"/>
    <mergeCell ref="G127:H127"/>
    <mergeCell ref="G128:H128"/>
    <mergeCell ref="B129:H131"/>
    <mergeCell ref="G133:H133"/>
    <mergeCell ref="B140:F140"/>
    <mergeCell ref="B141:H141"/>
    <mergeCell ref="G139:H139"/>
    <mergeCell ref="B138:F138"/>
    <mergeCell ref="G138:H138"/>
    <mergeCell ref="G1:H1"/>
    <mergeCell ref="B17:D17"/>
    <mergeCell ref="G28:H28"/>
    <mergeCell ref="G29:H29"/>
    <mergeCell ref="B30:F30"/>
    <mergeCell ref="G30:H30"/>
    <mergeCell ref="G21:H21"/>
    <mergeCell ref="G22:H22"/>
    <mergeCell ref="B24:H26"/>
    <mergeCell ref="B23:F23"/>
    <mergeCell ref="B105:F105"/>
    <mergeCell ref="G105:H105"/>
    <mergeCell ref="G90:H90"/>
    <mergeCell ref="G83:H83"/>
    <mergeCell ref="G91:H91"/>
    <mergeCell ref="B91:F91"/>
    <mergeCell ref="B92:H93"/>
    <mergeCell ref="G84:H84"/>
    <mergeCell ref="B89:F89"/>
    <mergeCell ref="G89:H89"/>
    <mergeCell ref="B96:H99"/>
    <mergeCell ref="B121:H124"/>
    <mergeCell ref="B118:F118"/>
    <mergeCell ref="G118:H118"/>
    <mergeCell ref="G119:H119"/>
    <mergeCell ref="G80:H80"/>
    <mergeCell ref="B86:H87"/>
    <mergeCell ref="B95:F95"/>
    <mergeCell ref="G95:H95"/>
    <mergeCell ref="B101:F101"/>
    <mergeCell ref="G101:H101"/>
    <mergeCell ref="B102:H103"/>
    <mergeCell ref="B106:H110"/>
    <mergeCell ref="B112:F112"/>
    <mergeCell ref="G112:H112"/>
    <mergeCell ref="B113:H116"/>
    <mergeCell ref="B120:H120"/>
    <mergeCell ref="B77:H78"/>
    <mergeCell ref="G70:H70"/>
    <mergeCell ref="B72:H72"/>
    <mergeCell ref="B65:H65"/>
    <mergeCell ref="G71:H71"/>
    <mergeCell ref="B67:F67"/>
    <mergeCell ref="G67:H67"/>
    <mergeCell ref="B68:H68"/>
    <mergeCell ref="B39:H39"/>
    <mergeCell ref="B76:F76"/>
    <mergeCell ref="B53:H53"/>
    <mergeCell ref="G76:H76"/>
    <mergeCell ref="G60:H60"/>
    <mergeCell ref="G64:H64"/>
    <mergeCell ref="B57:H58"/>
    <mergeCell ref="B61:H62"/>
  </mergeCells>
  <pageMargins left="0.70866141732283472" right="0.70866141732283472" top="0.78740157480314965" bottom="0.78740157480314965" header="0.31496062992125984" footer="0.31496062992125984"/>
  <pageSetup paperSize="9" scale="67" firstPageNumber="53"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1" manualBreakCount="1">
    <brk id="132" min="1" max="7" man="1"/>
  </rowBreaks>
  <colBreaks count="1" manualBreakCount="1">
    <brk id="12" max="10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233"/>
  <sheetViews>
    <sheetView showGridLines="0" view="pageBreakPreview" topLeftCell="A167" zoomScaleNormal="100" zoomScaleSheetLayoutView="100" workbookViewId="0">
      <selection activeCell="O68" sqref="O68"/>
    </sheetView>
  </sheetViews>
  <sheetFormatPr defaultColWidth="9.140625" defaultRowHeight="14.25" x14ac:dyDescent="0.2"/>
  <cols>
    <col min="1" max="1" width="5.42578125" style="38" customWidth="1"/>
    <col min="2" max="2" width="8.5703125" style="43" customWidth="1"/>
    <col min="3" max="3" width="9.140625" style="43"/>
    <col min="4" max="4" width="58.7109375" style="38" customWidth="1"/>
    <col min="5" max="7" width="14.140625" style="36" customWidth="1"/>
    <col min="8" max="8" width="9.140625" style="38" customWidth="1"/>
    <col min="9" max="10" width="9" style="37" customWidth="1"/>
    <col min="11" max="11" width="9.140625" style="532"/>
    <col min="12" max="12" width="9.140625" style="38"/>
    <col min="13" max="13" width="13.28515625" style="38" customWidth="1"/>
    <col min="14" max="16384" width="9.140625" style="38"/>
  </cols>
  <sheetData>
    <row r="1" spans="2:11" ht="23.25" x14ac:dyDescent="0.35">
      <c r="B1" s="108" t="s">
        <v>52</v>
      </c>
      <c r="G1" s="763" t="s">
        <v>72</v>
      </c>
      <c r="H1" s="763"/>
    </row>
    <row r="3" spans="2:11" x14ac:dyDescent="0.2">
      <c r="B3" s="51" t="s">
        <v>1</v>
      </c>
      <c r="C3" s="51" t="s">
        <v>488</v>
      </c>
    </row>
    <row r="4" spans="2:11" x14ac:dyDescent="0.2">
      <c r="C4" s="51" t="s">
        <v>41</v>
      </c>
    </row>
    <row r="5" spans="2:11" ht="12" customHeight="1" x14ac:dyDescent="0.2"/>
    <row r="6" spans="2:11" s="40" customFormat="1" ht="13.5" thickBot="1" x14ac:dyDescent="0.25">
      <c r="B6" s="110"/>
      <c r="C6" s="110"/>
      <c r="E6" s="37"/>
      <c r="F6" s="37"/>
      <c r="G6" s="37"/>
      <c r="H6" s="171" t="s">
        <v>6</v>
      </c>
      <c r="I6" s="37"/>
      <c r="J6" s="37"/>
      <c r="K6" s="532"/>
    </row>
    <row r="7" spans="2:11" s="40" customFormat="1" ht="39.75" thickTop="1" thickBot="1" x14ac:dyDescent="0.25">
      <c r="B7" s="66" t="s">
        <v>2</v>
      </c>
      <c r="C7" s="67" t="s">
        <v>3</v>
      </c>
      <c r="D7" s="68" t="s">
        <v>4</v>
      </c>
      <c r="E7" s="69" t="s">
        <v>542</v>
      </c>
      <c r="F7" s="69" t="s">
        <v>543</v>
      </c>
      <c r="G7" s="69" t="s">
        <v>544</v>
      </c>
      <c r="H7" s="27" t="s">
        <v>5</v>
      </c>
      <c r="I7" s="37"/>
      <c r="J7" s="37"/>
      <c r="K7" s="532"/>
    </row>
    <row r="8" spans="2:11" s="75" customFormat="1" thickTop="1" thickBot="1" x14ac:dyDescent="0.25">
      <c r="B8" s="70">
        <v>1</v>
      </c>
      <c r="C8" s="71">
        <v>2</v>
      </c>
      <c r="D8" s="71">
        <v>3</v>
      </c>
      <c r="E8" s="72">
        <v>4</v>
      </c>
      <c r="F8" s="72">
        <v>5</v>
      </c>
      <c r="G8" s="72">
        <v>6</v>
      </c>
      <c r="H8" s="73" t="s">
        <v>202</v>
      </c>
      <c r="I8" s="302"/>
      <c r="J8" s="302"/>
      <c r="K8" s="608"/>
    </row>
    <row r="9" spans="2:11" ht="15" thickTop="1" x14ac:dyDescent="0.2">
      <c r="B9" s="141">
        <v>4339</v>
      </c>
      <c r="C9" s="142">
        <v>51</v>
      </c>
      <c r="D9" s="146" t="s">
        <v>441</v>
      </c>
      <c r="E9" s="508">
        <f>SUM(I20)</f>
        <v>1700</v>
      </c>
      <c r="F9" s="508">
        <f>SUM(J20)</f>
        <v>1728</v>
      </c>
      <c r="G9" s="144">
        <f>SUM(G20)</f>
        <v>1654</v>
      </c>
      <c r="H9" s="111">
        <f>G9/E9*100</f>
        <v>97.294117647058826</v>
      </c>
    </row>
    <row r="10" spans="2:11" x14ac:dyDescent="0.2">
      <c r="B10" s="88">
        <v>4339</v>
      </c>
      <c r="C10" s="89">
        <v>54</v>
      </c>
      <c r="D10" s="86" t="s">
        <v>480</v>
      </c>
      <c r="E10" s="33"/>
      <c r="F10" s="33">
        <v>35</v>
      </c>
      <c r="G10" s="25"/>
      <c r="H10" s="35"/>
    </row>
    <row r="11" spans="2:11" x14ac:dyDescent="0.2">
      <c r="B11" s="88">
        <v>4349</v>
      </c>
      <c r="C11" s="89">
        <v>51</v>
      </c>
      <c r="D11" s="92" t="s">
        <v>441</v>
      </c>
      <c r="E11" s="33">
        <f>SUM(I79)</f>
        <v>185</v>
      </c>
      <c r="F11" s="33">
        <f>SUM(J79)</f>
        <v>427</v>
      </c>
      <c r="G11" s="25">
        <f>SUM(G79)</f>
        <v>185</v>
      </c>
      <c r="H11" s="35">
        <f>G11/E11*100</f>
        <v>100</v>
      </c>
    </row>
    <row r="12" spans="2:11" x14ac:dyDescent="0.2">
      <c r="B12" s="88">
        <v>4399</v>
      </c>
      <c r="C12" s="89">
        <v>51</v>
      </c>
      <c r="D12" s="92" t="s">
        <v>441</v>
      </c>
      <c r="E12" s="33">
        <f>SUM(I110)</f>
        <v>830</v>
      </c>
      <c r="F12" s="33">
        <f>SUM(J110)</f>
        <v>2249</v>
      </c>
      <c r="G12" s="25">
        <f>SUM(G110)</f>
        <v>2545</v>
      </c>
      <c r="H12" s="35">
        <f>G12/E12*100</f>
        <v>306.62650602409639</v>
      </c>
    </row>
    <row r="13" spans="2:11" x14ac:dyDescent="0.2">
      <c r="B13" s="88">
        <v>6113</v>
      </c>
      <c r="C13" s="89">
        <v>51</v>
      </c>
      <c r="D13" s="92" t="s">
        <v>441</v>
      </c>
      <c r="E13" s="33">
        <f>SUM(I200)</f>
        <v>3</v>
      </c>
      <c r="F13" s="33">
        <f>SUM(J200)</f>
        <v>3</v>
      </c>
      <c r="G13" s="25">
        <f>SUM(G200)</f>
        <v>3</v>
      </c>
      <c r="H13" s="35"/>
    </row>
    <row r="14" spans="2:11" x14ac:dyDescent="0.2">
      <c r="B14" s="88">
        <v>6172</v>
      </c>
      <c r="C14" s="89">
        <v>51</v>
      </c>
      <c r="D14" s="92" t="s">
        <v>441</v>
      </c>
      <c r="E14" s="33">
        <f>SUM(I204)</f>
        <v>19</v>
      </c>
      <c r="F14" s="33">
        <f>SUM(J204)</f>
        <v>19</v>
      </c>
      <c r="G14" s="25">
        <f>SUM(G204)</f>
        <v>19</v>
      </c>
      <c r="H14" s="35">
        <f>G14/E14*100</f>
        <v>100</v>
      </c>
    </row>
    <row r="15" spans="2:11" ht="15" thickBot="1" x14ac:dyDescent="0.25">
      <c r="B15" s="93">
        <v>6221</v>
      </c>
      <c r="C15" s="94">
        <v>51</v>
      </c>
      <c r="D15" s="337" t="s">
        <v>441</v>
      </c>
      <c r="E15" s="505"/>
      <c r="F15" s="505">
        <f>SUM(J223)</f>
        <v>15</v>
      </c>
      <c r="G15" s="26">
        <f>SUM(G223)</f>
        <v>10</v>
      </c>
      <c r="H15" s="223"/>
    </row>
    <row r="16" spans="2:11" s="97" customFormat="1" ht="16.5" thickTop="1" thickBot="1" x14ac:dyDescent="0.3">
      <c r="B16" s="750" t="s">
        <v>8</v>
      </c>
      <c r="C16" s="751"/>
      <c r="D16" s="752"/>
      <c r="E16" s="95">
        <f>SUM(E9:E14)</f>
        <v>2737</v>
      </c>
      <c r="F16" s="95">
        <f>SUM(F9:F15)</f>
        <v>4476</v>
      </c>
      <c r="G16" s="95">
        <f>SUM(G9:G15)</f>
        <v>4416</v>
      </c>
      <c r="H16" s="41">
        <f>G16/E16*100</f>
        <v>161.34453781512605</v>
      </c>
      <c r="I16" s="187"/>
      <c r="J16" s="187"/>
      <c r="K16" s="607"/>
    </row>
    <row r="17" spans="1:11" ht="5.0999999999999996" customHeight="1" thickTop="1" x14ac:dyDescent="0.2">
      <c r="B17" s="38"/>
      <c r="C17" s="38"/>
      <c r="E17" s="38"/>
      <c r="F17" s="38"/>
      <c r="G17" s="38"/>
    </row>
    <row r="18" spans="1:11" ht="12" customHeight="1" x14ac:dyDescent="0.2">
      <c r="B18" s="39"/>
      <c r="C18" s="39"/>
      <c r="D18" s="39"/>
      <c r="E18" s="148"/>
      <c r="F18" s="148"/>
      <c r="G18" s="148"/>
      <c r="H18" s="148"/>
    </row>
    <row r="19" spans="1:11" ht="15" x14ac:dyDescent="0.25">
      <c r="B19" s="44" t="s">
        <v>10</v>
      </c>
    </row>
    <row r="20" spans="1:11" ht="17.25" customHeight="1" thickBot="1" x14ac:dyDescent="0.3">
      <c r="B20" s="45" t="s">
        <v>459</v>
      </c>
      <c r="C20" s="46"/>
      <c r="D20" s="47"/>
      <c r="E20" s="48"/>
      <c r="F20" s="48"/>
      <c r="G20" s="764">
        <f>SUM(G21)</f>
        <v>1654</v>
      </c>
      <c r="H20" s="764"/>
      <c r="I20" s="189">
        <f>SUM(I21:I30)</f>
        <v>1700</v>
      </c>
      <c r="J20" s="189">
        <f>SUM(J21:J30)</f>
        <v>1728</v>
      </c>
    </row>
    <row r="21" spans="1:11" ht="15.75" thickTop="1" x14ac:dyDescent="0.25">
      <c r="A21" s="38">
        <v>5169</v>
      </c>
      <c r="B21" s="42" t="s">
        <v>14</v>
      </c>
      <c r="G21" s="758">
        <f>SUM(G22,G31,G39,G46,G57,G65,G73)</f>
        <v>1654</v>
      </c>
      <c r="H21" s="758"/>
      <c r="I21" s="37">
        <v>1700</v>
      </c>
      <c r="J21" s="37">
        <v>1155</v>
      </c>
    </row>
    <row r="22" spans="1:11" ht="15" customHeight="1" x14ac:dyDescent="0.2">
      <c r="B22" s="477" t="s">
        <v>489</v>
      </c>
      <c r="G22" s="761">
        <v>722</v>
      </c>
      <c r="H22" s="761"/>
      <c r="J22" s="37">
        <v>26</v>
      </c>
      <c r="K22" s="532">
        <v>5139</v>
      </c>
    </row>
    <row r="23" spans="1:11" ht="14.25" customHeight="1" x14ac:dyDescent="0.2">
      <c r="B23" s="735" t="s">
        <v>576</v>
      </c>
      <c r="C23" s="735"/>
      <c r="D23" s="735"/>
      <c r="E23" s="735"/>
      <c r="F23" s="735"/>
      <c r="G23" s="735"/>
      <c r="H23" s="735"/>
      <c r="J23" s="37">
        <v>330</v>
      </c>
      <c r="K23" s="532">
        <v>5164</v>
      </c>
    </row>
    <row r="24" spans="1:11" ht="14.25" customHeight="1" x14ac:dyDescent="0.2">
      <c r="B24" s="735"/>
      <c r="C24" s="735"/>
      <c r="D24" s="735"/>
      <c r="E24" s="735"/>
      <c r="F24" s="735"/>
      <c r="G24" s="735"/>
      <c r="H24" s="735"/>
      <c r="J24" s="37">
        <v>208</v>
      </c>
      <c r="K24" s="532">
        <v>5166</v>
      </c>
    </row>
    <row r="25" spans="1:11" ht="14.25" customHeight="1" x14ac:dyDescent="0.2">
      <c r="B25" s="735"/>
      <c r="C25" s="735"/>
      <c r="D25" s="735"/>
      <c r="E25" s="735"/>
      <c r="F25" s="735"/>
      <c r="G25" s="735"/>
      <c r="H25" s="735"/>
      <c r="J25" s="37">
        <v>9</v>
      </c>
      <c r="K25" s="532">
        <v>5168</v>
      </c>
    </row>
    <row r="26" spans="1:11" ht="14.25" customHeight="1" x14ac:dyDescent="0.2">
      <c r="B26" s="735"/>
      <c r="C26" s="735"/>
      <c r="D26" s="735"/>
      <c r="E26" s="735"/>
      <c r="F26" s="735"/>
      <c r="G26" s="735"/>
      <c r="H26" s="735"/>
    </row>
    <row r="27" spans="1:11" ht="15" customHeight="1" x14ac:dyDescent="0.2">
      <c r="B27" s="735"/>
      <c r="C27" s="735"/>
      <c r="D27" s="735"/>
      <c r="E27" s="735"/>
      <c r="F27" s="735"/>
      <c r="G27" s="735"/>
      <c r="H27" s="735"/>
    </row>
    <row r="28" spans="1:11" ht="15" customHeight="1" x14ac:dyDescent="0.2">
      <c r="B28" s="735"/>
      <c r="C28" s="735"/>
      <c r="D28" s="735"/>
      <c r="E28" s="735"/>
      <c r="F28" s="735"/>
      <c r="G28" s="735"/>
      <c r="H28" s="735"/>
    </row>
    <row r="29" spans="1:11" ht="15" hidden="1" customHeight="1" x14ac:dyDescent="0.25">
      <c r="B29" s="483"/>
      <c r="G29" s="358"/>
      <c r="H29" s="359"/>
    </row>
    <row r="30" spans="1:11" ht="15" customHeight="1" x14ac:dyDescent="0.25">
      <c r="B30" s="483"/>
      <c r="G30" s="358"/>
      <c r="H30" s="359"/>
    </row>
    <row r="31" spans="1:11" ht="15" customHeight="1" x14ac:dyDescent="0.2">
      <c r="B31" s="477" t="s">
        <v>112</v>
      </c>
      <c r="G31" s="761">
        <v>10</v>
      </c>
      <c r="H31" s="761"/>
    </row>
    <row r="32" spans="1:11" ht="15" customHeight="1" x14ac:dyDescent="0.2">
      <c r="B32" s="735" t="s">
        <v>545</v>
      </c>
      <c r="C32" s="735"/>
      <c r="D32" s="735"/>
      <c r="E32" s="735"/>
      <c r="F32" s="735"/>
      <c r="G32" s="735"/>
      <c r="H32" s="735"/>
    </row>
    <row r="33" spans="2:8" ht="15" customHeight="1" x14ac:dyDescent="0.2">
      <c r="B33" s="735"/>
      <c r="C33" s="735"/>
      <c r="D33" s="735"/>
      <c r="E33" s="735"/>
      <c r="F33" s="735"/>
      <c r="G33" s="735"/>
      <c r="H33" s="735"/>
    </row>
    <row r="34" spans="2:8" ht="12.75" customHeight="1" x14ac:dyDescent="0.2">
      <c r="B34" s="735"/>
      <c r="C34" s="735"/>
      <c r="D34" s="735"/>
      <c r="E34" s="735"/>
      <c r="F34" s="735"/>
      <c r="G34" s="735"/>
      <c r="H34" s="735"/>
    </row>
    <row r="35" spans="2:8" ht="15" customHeight="1" x14ac:dyDescent="0.2">
      <c r="B35" s="735"/>
      <c r="C35" s="735"/>
      <c r="D35" s="735"/>
      <c r="E35" s="735"/>
      <c r="F35" s="735"/>
      <c r="G35" s="735"/>
      <c r="H35" s="735"/>
    </row>
    <row r="36" spans="2:8" ht="15" customHeight="1" x14ac:dyDescent="0.2">
      <c r="B36" s="735"/>
      <c r="C36" s="735"/>
      <c r="D36" s="735"/>
      <c r="E36" s="735"/>
      <c r="F36" s="735"/>
      <c r="G36" s="735"/>
      <c r="H36" s="735"/>
    </row>
    <row r="37" spans="2:8" ht="12.75" customHeight="1" x14ac:dyDescent="0.2">
      <c r="B37" s="735"/>
      <c r="C37" s="735"/>
      <c r="D37" s="735"/>
      <c r="E37" s="735"/>
      <c r="F37" s="735"/>
      <c r="G37" s="735"/>
      <c r="H37" s="735"/>
    </row>
    <row r="38" spans="2:8" ht="15.75" customHeight="1" x14ac:dyDescent="0.25">
      <c r="B38" s="482"/>
      <c r="C38" s="482"/>
      <c r="D38" s="482"/>
      <c r="E38" s="482"/>
      <c r="F38" s="482"/>
      <c r="G38" s="482"/>
      <c r="H38" s="482"/>
    </row>
    <row r="39" spans="2:8" ht="15" customHeight="1" x14ac:dyDescent="0.2">
      <c r="B39" s="477" t="s">
        <v>113</v>
      </c>
      <c r="G39" s="761">
        <v>70</v>
      </c>
      <c r="H39" s="761"/>
    </row>
    <row r="40" spans="2:8" ht="15" customHeight="1" x14ac:dyDescent="0.2">
      <c r="B40" s="781" t="s">
        <v>566</v>
      </c>
      <c r="C40" s="781"/>
      <c r="D40" s="781"/>
      <c r="E40" s="781"/>
      <c r="F40" s="781"/>
      <c r="G40" s="781"/>
      <c r="H40" s="781"/>
    </row>
    <row r="41" spans="2:8" ht="15" customHeight="1" x14ac:dyDescent="0.2">
      <c r="B41" s="781"/>
      <c r="C41" s="781"/>
      <c r="D41" s="781"/>
      <c r="E41" s="781"/>
      <c r="F41" s="781"/>
      <c r="G41" s="781"/>
      <c r="H41" s="781"/>
    </row>
    <row r="42" spans="2:8" ht="15" customHeight="1" x14ac:dyDescent="0.2">
      <c r="B42" s="781"/>
      <c r="C42" s="781"/>
      <c r="D42" s="781"/>
      <c r="E42" s="781"/>
      <c r="F42" s="781"/>
      <c r="G42" s="781"/>
      <c r="H42" s="781"/>
    </row>
    <row r="43" spans="2:8" ht="15" customHeight="1" x14ac:dyDescent="0.2">
      <c r="B43" s="781"/>
      <c r="C43" s="781"/>
      <c r="D43" s="781"/>
      <c r="E43" s="781"/>
      <c r="F43" s="781"/>
      <c r="G43" s="781"/>
      <c r="H43" s="781"/>
    </row>
    <row r="44" spans="2:8" ht="24.75" customHeight="1" x14ac:dyDescent="0.2">
      <c r="B44" s="781"/>
      <c r="C44" s="781"/>
      <c r="D44" s="781"/>
      <c r="E44" s="781"/>
      <c r="F44" s="781"/>
      <c r="G44" s="781"/>
      <c r="H44" s="781"/>
    </row>
    <row r="45" spans="2:8" ht="15" customHeight="1" x14ac:dyDescent="0.2">
      <c r="B45" s="488"/>
      <c r="C45" s="488"/>
      <c r="D45" s="488"/>
      <c r="E45" s="488"/>
      <c r="F45" s="488"/>
      <c r="G45" s="488"/>
      <c r="H45" s="488"/>
    </row>
    <row r="46" spans="2:8" ht="15" customHeight="1" x14ac:dyDescent="0.2">
      <c r="B46" s="499" t="s">
        <v>304</v>
      </c>
      <c r="C46" s="22"/>
      <c r="D46" s="23"/>
      <c r="E46" s="24"/>
      <c r="F46" s="24"/>
      <c r="G46" s="772">
        <v>312</v>
      </c>
      <c r="H46" s="772"/>
    </row>
    <row r="47" spans="2:8" ht="15" customHeight="1" x14ac:dyDescent="0.2">
      <c r="B47" s="735" t="s">
        <v>567</v>
      </c>
      <c r="C47" s="735"/>
      <c r="D47" s="735"/>
      <c r="E47" s="735"/>
      <c r="F47" s="735"/>
      <c r="G47" s="735"/>
      <c r="H47" s="735"/>
    </row>
    <row r="48" spans="2:8" ht="15" customHeight="1" x14ac:dyDescent="0.2">
      <c r="B48" s="735"/>
      <c r="C48" s="735"/>
      <c r="D48" s="735"/>
      <c r="E48" s="735"/>
      <c r="F48" s="735"/>
      <c r="G48" s="735"/>
      <c r="H48" s="735"/>
    </row>
    <row r="49" spans="2:8" ht="15" customHeight="1" x14ac:dyDescent="0.2">
      <c r="B49" s="735"/>
      <c r="C49" s="735"/>
      <c r="D49" s="735"/>
      <c r="E49" s="735"/>
      <c r="F49" s="735"/>
      <c r="G49" s="735"/>
      <c r="H49" s="735"/>
    </row>
    <row r="50" spans="2:8" ht="15" customHeight="1" x14ac:dyDescent="0.2">
      <c r="B50" s="735"/>
      <c r="C50" s="735"/>
      <c r="D50" s="735"/>
      <c r="E50" s="735"/>
      <c r="F50" s="735"/>
      <c r="G50" s="735"/>
      <c r="H50" s="735"/>
    </row>
    <row r="51" spans="2:8" ht="15" customHeight="1" x14ac:dyDescent="0.2">
      <c r="B51" s="735"/>
      <c r="C51" s="735"/>
      <c r="D51" s="735"/>
      <c r="E51" s="735"/>
      <c r="F51" s="735"/>
      <c r="G51" s="735"/>
      <c r="H51" s="735"/>
    </row>
    <row r="52" spans="2:8" ht="15" customHeight="1" x14ac:dyDescent="0.2">
      <c r="B52" s="735"/>
      <c r="C52" s="735"/>
      <c r="D52" s="735"/>
      <c r="E52" s="735"/>
      <c r="F52" s="735"/>
      <c r="G52" s="735"/>
      <c r="H52" s="735"/>
    </row>
    <row r="53" spans="2:8" ht="15" customHeight="1" x14ac:dyDescent="0.2">
      <c r="B53" s="735"/>
      <c r="C53" s="735"/>
      <c r="D53" s="735"/>
      <c r="E53" s="735"/>
      <c r="F53" s="735"/>
      <c r="G53" s="735"/>
      <c r="H53" s="735"/>
    </row>
    <row r="54" spans="2:8" ht="8.25" customHeight="1" x14ac:dyDescent="0.2">
      <c r="B54" s="735"/>
      <c r="C54" s="735"/>
      <c r="D54" s="735"/>
      <c r="E54" s="735"/>
      <c r="F54" s="735"/>
      <c r="G54" s="735"/>
      <c r="H54" s="735"/>
    </row>
    <row r="55" spans="2:8" ht="38.25" hidden="1" customHeight="1" x14ac:dyDescent="0.2">
      <c r="B55" s="735"/>
      <c r="C55" s="735"/>
      <c r="D55" s="735"/>
      <c r="E55" s="735"/>
      <c r="F55" s="735"/>
      <c r="G55" s="735"/>
      <c r="H55" s="735"/>
    </row>
    <row r="56" spans="2:8" ht="15" customHeight="1" x14ac:dyDescent="0.2">
      <c r="B56" s="479"/>
      <c r="C56" s="479"/>
      <c r="D56" s="479"/>
      <c r="E56" s="479"/>
      <c r="F56" s="479"/>
      <c r="G56" s="479"/>
      <c r="H56" s="479"/>
    </row>
    <row r="57" spans="2:8" ht="15" customHeight="1" x14ac:dyDescent="0.2">
      <c r="B57" s="499" t="s">
        <v>546</v>
      </c>
      <c r="C57" s="22"/>
      <c r="D57" s="23"/>
      <c r="E57" s="24"/>
      <c r="F57" s="24"/>
      <c r="G57" s="772">
        <v>40</v>
      </c>
      <c r="H57" s="772"/>
    </row>
    <row r="58" spans="2:8" ht="15" customHeight="1" x14ac:dyDescent="0.2">
      <c r="B58" s="781" t="s">
        <v>547</v>
      </c>
      <c r="C58" s="781"/>
      <c r="D58" s="781"/>
      <c r="E58" s="781"/>
      <c r="F58" s="781"/>
      <c r="G58" s="781"/>
      <c r="H58" s="781"/>
    </row>
    <row r="59" spans="2:8" ht="15" customHeight="1" x14ac:dyDescent="0.2">
      <c r="B59" s="781"/>
      <c r="C59" s="781"/>
      <c r="D59" s="781"/>
      <c r="E59" s="781"/>
      <c r="F59" s="781"/>
      <c r="G59" s="781"/>
      <c r="H59" s="781"/>
    </row>
    <row r="60" spans="2:8" ht="15" customHeight="1" x14ac:dyDescent="0.2">
      <c r="B60" s="781"/>
      <c r="C60" s="781"/>
      <c r="D60" s="781"/>
      <c r="E60" s="781"/>
      <c r="F60" s="781"/>
      <c r="G60" s="781"/>
      <c r="H60" s="781"/>
    </row>
    <row r="61" spans="2:8" ht="15" customHeight="1" x14ac:dyDescent="0.2">
      <c r="B61" s="781"/>
      <c r="C61" s="781"/>
      <c r="D61" s="781"/>
      <c r="E61" s="781"/>
      <c r="F61" s="781"/>
      <c r="G61" s="781"/>
      <c r="H61" s="781"/>
    </row>
    <row r="62" spans="2:8" ht="15" customHeight="1" x14ac:dyDescent="0.2">
      <c r="B62" s="781"/>
      <c r="C62" s="781"/>
      <c r="D62" s="781"/>
      <c r="E62" s="781"/>
      <c r="F62" s="781"/>
      <c r="G62" s="781"/>
      <c r="H62" s="781"/>
    </row>
    <row r="63" spans="2:8" ht="12.75" customHeight="1" x14ac:dyDescent="0.2">
      <c r="B63" s="781"/>
      <c r="C63" s="781"/>
      <c r="D63" s="781"/>
      <c r="E63" s="781"/>
      <c r="F63" s="781"/>
      <c r="G63" s="781"/>
      <c r="H63" s="781"/>
    </row>
    <row r="64" spans="2:8" ht="12.75" customHeight="1" x14ac:dyDescent="0.2">
      <c r="B64" s="536"/>
      <c r="C64" s="536"/>
      <c r="D64" s="536"/>
      <c r="E64" s="536"/>
      <c r="F64" s="536"/>
      <c r="G64" s="536"/>
      <c r="H64" s="536"/>
    </row>
    <row r="65" spans="1:10" ht="15" customHeight="1" x14ac:dyDescent="0.2">
      <c r="B65" s="539" t="s">
        <v>548</v>
      </c>
      <c r="C65" s="22"/>
      <c r="D65" s="23"/>
      <c r="E65" s="24"/>
      <c r="F65" s="24"/>
      <c r="G65" s="772">
        <v>50</v>
      </c>
      <c r="H65" s="772"/>
    </row>
    <row r="66" spans="1:10" ht="15" customHeight="1" x14ac:dyDescent="0.2">
      <c r="B66" s="781" t="s">
        <v>549</v>
      </c>
      <c r="C66" s="781"/>
      <c r="D66" s="781"/>
      <c r="E66" s="781"/>
      <c r="F66" s="781"/>
      <c r="G66" s="781"/>
      <c r="H66" s="781"/>
    </row>
    <row r="67" spans="1:10" ht="15" customHeight="1" x14ac:dyDescent="0.2">
      <c r="B67" s="781"/>
      <c r="C67" s="781"/>
      <c r="D67" s="781"/>
      <c r="E67" s="781"/>
      <c r="F67" s="781"/>
      <c r="G67" s="781"/>
      <c r="H67" s="781"/>
    </row>
    <row r="68" spans="1:10" ht="15" customHeight="1" x14ac:dyDescent="0.2">
      <c r="B68" s="781"/>
      <c r="C68" s="781"/>
      <c r="D68" s="781"/>
      <c r="E68" s="781"/>
      <c r="F68" s="781"/>
      <c r="G68" s="781"/>
      <c r="H68" s="781"/>
    </row>
    <row r="69" spans="1:10" ht="15" customHeight="1" x14ac:dyDescent="0.2">
      <c r="B69" s="781"/>
      <c r="C69" s="781"/>
      <c r="D69" s="781"/>
      <c r="E69" s="781"/>
      <c r="F69" s="781"/>
      <c r="G69" s="781"/>
      <c r="H69" s="781"/>
    </row>
    <row r="70" spans="1:10" ht="15" customHeight="1" x14ac:dyDescent="0.2">
      <c r="B70" s="781"/>
      <c r="C70" s="781"/>
      <c r="D70" s="781"/>
      <c r="E70" s="781"/>
      <c r="F70" s="781"/>
      <c r="G70" s="781"/>
      <c r="H70" s="781"/>
    </row>
    <row r="71" spans="1:10" ht="26.25" customHeight="1" x14ac:dyDescent="0.2">
      <c r="B71" s="781"/>
      <c r="C71" s="781"/>
      <c r="D71" s="781"/>
      <c r="E71" s="781"/>
      <c r="F71" s="781"/>
      <c r="G71" s="781"/>
      <c r="H71" s="781"/>
    </row>
    <row r="72" spans="1:10" ht="12.75" customHeight="1" x14ac:dyDescent="0.2">
      <c r="B72" s="536"/>
      <c r="C72" s="536"/>
      <c r="D72" s="536"/>
      <c r="E72" s="536"/>
      <c r="F72" s="536"/>
      <c r="G72" s="536"/>
      <c r="H72" s="536"/>
    </row>
    <row r="73" spans="1:10" ht="15" customHeight="1" x14ac:dyDescent="0.2">
      <c r="B73" s="477" t="s">
        <v>550</v>
      </c>
      <c r="G73" s="761">
        <v>450</v>
      </c>
      <c r="H73" s="761"/>
    </row>
    <row r="74" spans="1:10" ht="15" customHeight="1" x14ac:dyDescent="0.2">
      <c r="B74" s="781" t="s">
        <v>551</v>
      </c>
      <c r="C74" s="781"/>
      <c r="D74" s="781"/>
      <c r="E74" s="781"/>
      <c r="F74" s="781"/>
      <c r="G74" s="781"/>
      <c r="H74" s="781"/>
    </row>
    <row r="75" spans="1:10" ht="15" customHeight="1" x14ac:dyDescent="0.2">
      <c r="B75" s="781"/>
      <c r="C75" s="781"/>
      <c r="D75" s="781"/>
      <c r="E75" s="781"/>
      <c r="F75" s="781"/>
      <c r="G75" s="781"/>
      <c r="H75" s="781"/>
    </row>
    <row r="76" spans="1:10" ht="15" customHeight="1" x14ac:dyDescent="0.2">
      <c r="B76" s="781"/>
      <c r="C76" s="781"/>
      <c r="D76" s="781"/>
      <c r="E76" s="781"/>
      <c r="F76" s="781"/>
      <c r="G76" s="781"/>
      <c r="H76" s="781"/>
    </row>
    <row r="77" spans="1:10" ht="15" customHeight="1" x14ac:dyDescent="0.2">
      <c r="B77" s="781"/>
      <c r="C77" s="781"/>
      <c r="D77" s="781"/>
      <c r="E77" s="781"/>
      <c r="F77" s="781"/>
      <c r="G77" s="781"/>
      <c r="H77" s="781"/>
    </row>
    <row r="78" spans="1:10" ht="15" customHeight="1" x14ac:dyDescent="0.2">
      <c r="B78" s="331"/>
      <c r="C78" s="331"/>
      <c r="D78" s="331"/>
      <c r="E78" s="331"/>
      <c r="F78" s="331"/>
      <c r="G78" s="331"/>
      <c r="H78" s="331"/>
    </row>
    <row r="79" spans="1:10" ht="15.75" customHeight="1" thickBot="1" x14ac:dyDescent="0.3">
      <c r="B79" s="45" t="s">
        <v>460</v>
      </c>
      <c r="C79" s="46"/>
      <c r="D79" s="47"/>
      <c r="E79" s="48"/>
      <c r="F79" s="48"/>
      <c r="G79" s="764">
        <f>SUM(G80)</f>
        <v>185</v>
      </c>
      <c r="H79" s="764"/>
      <c r="I79" s="189">
        <f>SUM(I80:I82)</f>
        <v>185</v>
      </c>
      <c r="J79" s="189">
        <f>SUM(J80:J82)</f>
        <v>427</v>
      </c>
    </row>
    <row r="80" spans="1:10" ht="15.75" customHeight="1" thickTop="1" x14ac:dyDescent="0.25">
      <c r="A80" s="38">
        <v>5169</v>
      </c>
      <c r="B80" s="42" t="s">
        <v>14</v>
      </c>
      <c r="G80" s="840">
        <f>SUM(G81,G88,G96,G101)</f>
        <v>185</v>
      </c>
      <c r="H80" s="840"/>
      <c r="I80" s="37">
        <v>185</v>
      </c>
      <c r="J80" s="37">
        <v>310</v>
      </c>
    </row>
    <row r="81" spans="2:11" ht="15" customHeight="1" x14ac:dyDescent="0.2">
      <c r="B81" s="477" t="s">
        <v>129</v>
      </c>
      <c r="G81" s="761">
        <v>100</v>
      </c>
      <c r="H81" s="761"/>
      <c r="J81" s="37">
        <v>100</v>
      </c>
      <c r="K81" s="532">
        <v>5139</v>
      </c>
    </row>
    <row r="82" spans="2:11" ht="14.25" customHeight="1" x14ac:dyDescent="0.2">
      <c r="B82" s="781" t="s">
        <v>552</v>
      </c>
      <c r="C82" s="781"/>
      <c r="D82" s="781"/>
      <c r="E82" s="781"/>
      <c r="F82" s="781"/>
      <c r="G82" s="781"/>
      <c r="H82" s="781"/>
      <c r="J82" s="37">
        <v>17</v>
      </c>
      <c r="K82" s="532">
        <v>5164</v>
      </c>
    </row>
    <row r="83" spans="2:11" x14ac:dyDescent="0.2">
      <c r="B83" s="781"/>
      <c r="C83" s="781"/>
      <c r="D83" s="781"/>
      <c r="E83" s="781"/>
      <c r="F83" s="781"/>
      <c r="G83" s="781"/>
      <c r="H83" s="781"/>
    </row>
    <row r="84" spans="2:11" x14ac:dyDescent="0.2">
      <c r="B84" s="781"/>
      <c r="C84" s="781"/>
      <c r="D84" s="781"/>
      <c r="E84" s="781"/>
      <c r="F84" s="781"/>
      <c r="G84" s="781"/>
      <c r="H84" s="781"/>
    </row>
    <row r="85" spans="2:11" ht="27.75" customHeight="1" x14ac:dyDescent="0.2">
      <c r="B85" s="781"/>
      <c r="C85" s="781"/>
      <c r="D85" s="781"/>
      <c r="E85" s="781"/>
      <c r="F85" s="781"/>
      <c r="G85" s="781"/>
      <c r="H85" s="781"/>
    </row>
    <row r="86" spans="2:11" ht="15.75" customHeight="1" x14ac:dyDescent="0.2">
      <c r="B86" s="488"/>
      <c r="C86" s="488"/>
      <c r="D86" s="488"/>
      <c r="E86" s="488"/>
      <c r="F86" s="488"/>
      <c r="G86" s="488"/>
      <c r="H86" s="488"/>
    </row>
    <row r="87" spans="2:11" ht="15" hidden="1" customHeight="1" x14ac:dyDescent="0.25">
      <c r="B87" s="834" t="s">
        <v>85</v>
      </c>
      <c r="C87" s="834"/>
      <c r="D87" s="834"/>
      <c r="E87" s="834"/>
      <c r="F87" s="834"/>
      <c r="G87" s="358"/>
      <c r="H87" s="359"/>
    </row>
    <row r="88" spans="2:11" ht="28.5" customHeight="1" x14ac:dyDescent="0.2">
      <c r="B88" s="834"/>
      <c r="C88" s="834"/>
      <c r="D88" s="834"/>
      <c r="E88" s="834"/>
      <c r="F88" s="834"/>
      <c r="G88" s="761">
        <v>25</v>
      </c>
      <c r="H88" s="761"/>
    </row>
    <row r="89" spans="2:11" ht="14.25" customHeight="1" x14ac:dyDescent="0.2">
      <c r="B89" s="781" t="s">
        <v>568</v>
      </c>
      <c r="C89" s="781"/>
      <c r="D89" s="781"/>
      <c r="E89" s="781"/>
      <c r="F89" s="781"/>
      <c r="G89" s="781"/>
      <c r="H89" s="781"/>
    </row>
    <row r="90" spans="2:11" ht="14.25" customHeight="1" x14ac:dyDescent="0.2">
      <c r="B90" s="781"/>
      <c r="C90" s="781"/>
      <c r="D90" s="781"/>
      <c r="E90" s="781"/>
      <c r="F90" s="781"/>
      <c r="G90" s="781"/>
      <c r="H90" s="781"/>
    </row>
    <row r="91" spans="2:11" ht="15.75" customHeight="1" x14ac:dyDescent="0.2">
      <c r="B91" s="781"/>
      <c r="C91" s="781"/>
      <c r="D91" s="781"/>
      <c r="E91" s="781"/>
      <c r="F91" s="781"/>
      <c r="G91" s="781"/>
      <c r="H91" s="781"/>
    </row>
    <row r="92" spans="2:11" ht="15.75" customHeight="1" x14ac:dyDescent="0.2">
      <c r="B92" s="781"/>
      <c r="C92" s="781"/>
      <c r="D92" s="781"/>
      <c r="E92" s="781"/>
      <c r="F92" s="781"/>
      <c r="G92" s="781"/>
      <c r="H92" s="781"/>
    </row>
    <row r="93" spans="2:11" ht="10.5" customHeight="1" x14ac:dyDescent="0.2">
      <c r="B93" s="781"/>
      <c r="C93" s="781"/>
      <c r="D93" s="781"/>
      <c r="E93" s="781"/>
      <c r="F93" s="781"/>
      <c r="G93" s="781"/>
      <c r="H93" s="781"/>
    </row>
    <row r="94" spans="2:11" ht="12" hidden="1" customHeight="1" x14ac:dyDescent="0.2">
      <c r="B94" s="781"/>
      <c r="C94" s="781"/>
      <c r="D94" s="781"/>
      <c r="E94" s="781"/>
      <c r="F94" s="781"/>
      <c r="G94" s="781"/>
      <c r="H94" s="781"/>
    </row>
    <row r="95" spans="2:11" ht="15.75" customHeight="1" x14ac:dyDescent="0.25">
      <c r="B95" s="483"/>
      <c r="G95" s="358"/>
      <c r="H95" s="359"/>
    </row>
    <row r="96" spans="2:11" ht="15.75" customHeight="1" x14ac:dyDescent="0.2">
      <c r="B96" s="477" t="s">
        <v>236</v>
      </c>
      <c r="G96" s="761">
        <v>30</v>
      </c>
      <c r="H96" s="761"/>
    </row>
    <row r="97" spans="1:11" ht="15.75" customHeight="1" x14ac:dyDescent="0.2">
      <c r="B97" s="781" t="s">
        <v>569</v>
      </c>
      <c r="C97" s="781"/>
      <c r="D97" s="781"/>
      <c r="E97" s="781"/>
      <c r="F97" s="781"/>
      <c r="G97" s="781"/>
      <c r="H97" s="781"/>
    </row>
    <row r="98" spans="1:11" ht="15.75" customHeight="1" x14ac:dyDescent="0.2">
      <c r="B98" s="781"/>
      <c r="C98" s="781"/>
      <c r="D98" s="781"/>
      <c r="E98" s="781"/>
      <c r="F98" s="781"/>
      <c r="G98" s="781"/>
      <c r="H98" s="781"/>
    </row>
    <row r="99" spans="1:11" ht="18" customHeight="1" x14ac:dyDescent="0.2">
      <c r="B99" s="781"/>
      <c r="C99" s="781"/>
      <c r="D99" s="781"/>
      <c r="E99" s="781"/>
      <c r="F99" s="781"/>
      <c r="G99" s="781"/>
      <c r="H99" s="781"/>
    </row>
    <row r="100" spans="1:11" ht="15.75" customHeight="1" x14ac:dyDescent="0.2">
      <c r="B100" s="489"/>
      <c r="C100" s="489"/>
      <c r="D100" s="489"/>
      <c r="E100" s="489"/>
      <c r="F100" s="489"/>
      <c r="G100" s="489"/>
      <c r="H100" s="489"/>
    </row>
    <row r="101" spans="1:11" ht="15.75" customHeight="1" x14ac:dyDescent="0.2">
      <c r="B101" s="838" t="s">
        <v>213</v>
      </c>
      <c r="C101" s="838"/>
      <c r="D101" s="838"/>
      <c r="E101" s="838"/>
      <c r="F101" s="838"/>
      <c r="G101" s="761">
        <v>30</v>
      </c>
      <c r="H101" s="761"/>
    </row>
    <row r="102" spans="1:11" ht="15.75" customHeight="1" x14ac:dyDescent="0.2">
      <c r="B102" s="781" t="s">
        <v>570</v>
      </c>
      <c r="C102" s="781"/>
      <c r="D102" s="781"/>
      <c r="E102" s="781"/>
      <c r="F102" s="781"/>
      <c r="G102" s="781"/>
      <c r="H102" s="781"/>
    </row>
    <row r="103" spans="1:11" ht="15" customHeight="1" x14ac:dyDescent="0.2">
      <c r="B103" s="781"/>
      <c r="C103" s="781"/>
      <c r="D103" s="781"/>
      <c r="E103" s="781"/>
      <c r="F103" s="781"/>
      <c r="G103" s="781"/>
      <c r="H103" s="781"/>
    </row>
    <row r="104" spans="1:11" ht="15" customHeight="1" x14ac:dyDescent="0.2">
      <c r="B104" s="781"/>
      <c r="C104" s="781"/>
      <c r="D104" s="781"/>
      <c r="E104" s="781"/>
      <c r="F104" s="781"/>
      <c r="G104" s="781"/>
      <c r="H104" s="781"/>
    </row>
    <row r="105" spans="1:11" ht="15" customHeight="1" x14ac:dyDescent="0.2">
      <c r="B105" s="781"/>
      <c r="C105" s="781"/>
      <c r="D105" s="781"/>
      <c r="E105" s="781"/>
      <c r="F105" s="781"/>
      <c r="G105" s="781"/>
      <c r="H105" s="781"/>
    </row>
    <row r="106" spans="1:11" ht="15" customHeight="1" x14ac:dyDescent="0.2">
      <c r="B106" s="781"/>
      <c r="C106" s="781"/>
      <c r="D106" s="781"/>
      <c r="E106" s="781"/>
      <c r="F106" s="781"/>
      <c r="G106" s="781"/>
      <c r="H106" s="781"/>
    </row>
    <row r="107" spans="1:11" ht="15" customHeight="1" x14ac:dyDescent="0.2">
      <c r="B107" s="781"/>
      <c r="C107" s="781"/>
      <c r="D107" s="781"/>
      <c r="E107" s="781"/>
      <c r="F107" s="781"/>
      <c r="G107" s="781"/>
      <c r="H107" s="781"/>
    </row>
    <row r="108" spans="1:11" ht="22.5" customHeight="1" x14ac:dyDescent="0.2">
      <c r="B108" s="781"/>
      <c r="C108" s="781"/>
      <c r="D108" s="781"/>
      <c r="E108" s="781"/>
      <c r="F108" s="781"/>
      <c r="G108" s="781"/>
      <c r="H108" s="781"/>
    </row>
    <row r="109" spans="1:11" ht="16.5" customHeight="1" x14ac:dyDescent="0.25">
      <c r="B109" s="42"/>
      <c r="G109" s="52"/>
      <c r="H109" s="53"/>
    </row>
    <row r="110" spans="1:11" ht="17.25" customHeight="1" thickBot="1" x14ac:dyDescent="0.3">
      <c r="B110" s="45" t="s">
        <v>461</v>
      </c>
      <c r="C110" s="46"/>
      <c r="D110" s="47"/>
      <c r="E110" s="48"/>
      <c r="F110" s="48"/>
      <c r="G110" s="764">
        <f>SUM(G111,G112,G113,G121,G130,G153,G195)</f>
        <v>2545</v>
      </c>
      <c r="H110" s="764"/>
      <c r="I110" s="189">
        <f>SUM(I111:I195)</f>
        <v>830</v>
      </c>
      <c r="J110" s="189">
        <f>SUM(J111:J195)</f>
        <v>2249</v>
      </c>
    </row>
    <row r="111" spans="1:11" s="23" customFormat="1" ht="17.25" customHeight="1" thickTop="1" x14ac:dyDescent="0.25">
      <c r="A111" s="23">
        <v>5151</v>
      </c>
      <c r="B111" s="104" t="s">
        <v>369</v>
      </c>
      <c r="C111" s="105"/>
      <c r="D111" s="103"/>
      <c r="E111" s="102"/>
      <c r="F111" s="102"/>
      <c r="G111" s="758">
        <v>170</v>
      </c>
      <c r="H111" s="758"/>
      <c r="I111" s="303"/>
      <c r="J111" s="303">
        <v>80</v>
      </c>
      <c r="K111" s="605"/>
    </row>
    <row r="112" spans="1:11" s="23" customFormat="1" ht="17.25" customHeight="1" x14ac:dyDescent="0.25">
      <c r="A112" s="23">
        <v>5153</v>
      </c>
      <c r="B112" s="104" t="s">
        <v>160</v>
      </c>
      <c r="C112" s="105"/>
      <c r="D112" s="103"/>
      <c r="E112" s="102"/>
      <c r="F112" s="102"/>
      <c r="G112" s="758">
        <v>600</v>
      </c>
      <c r="H112" s="758"/>
      <c r="I112" s="303"/>
      <c r="J112" s="303">
        <v>400</v>
      </c>
      <c r="K112" s="605"/>
    </row>
    <row r="113" spans="1:11" s="23" customFormat="1" ht="17.25" customHeight="1" x14ac:dyDescent="0.25">
      <c r="A113" s="23">
        <v>5154</v>
      </c>
      <c r="B113" s="104" t="s">
        <v>23</v>
      </c>
      <c r="C113" s="105"/>
      <c r="D113" s="103"/>
      <c r="E113" s="102"/>
      <c r="F113" s="102"/>
      <c r="G113" s="758">
        <v>330</v>
      </c>
      <c r="H113" s="758"/>
      <c r="I113" s="303"/>
      <c r="J113" s="303">
        <v>200</v>
      </c>
      <c r="K113" s="605"/>
    </row>
    <row r="114" spans="1:11" s="23" customFormat="1" ht="17.25" customHeight="1" x14ac:dyDescent="0.2">
      <c r="B114" s="740" t="s">
        <v>553</v>
      </c>
      <c r="C114" s="740"/>
      <c r="D114" s="740"/>
      <c r="E114" s="740"/>
      <c r="F114" s="740"/>
      <c r="G114" s="740"/>
      <c r="H114" s="740"/>
      <c r="I114" s="303"/>
      <c r="J114" s="303"/>
      <c r="K114" s="605"/>
    </row>
    <row r="115" spans="1:11" s="23" customFormat="1" ht="17.25" customHeight="1" x14ac:dyDescent="0.2">
      <c r="B115" s="740"/>
      <c r="C115" s="740"/>
      <c r="D115" s="740"/>
      <c r="E115" s="740"/>
      <c r="F115" s="740"/>
      <c r="G115" s="740"/>
      <c r="H115" s="740"/>
      <c r="I115" s="303"/>
      <c r="J115" s="303">
        <v>10</v>
      </c>
      <c r="K115" s="605">
        <v>5139</v>
      </c>
    </row>
    <row r="116" spans="1:11" s="23" customFormat="1" ht="17.25" customHeight="1" x14ac:dyDescent="0.2">
      <c r="B116" s="740"/>
      <c r="C116" s="740"/>
      <c r="D116" s="740"/>
      <c r="E116" s="740"/>
      <c r="F116" s="740"/>
      <c r="G116" s="740"/>
      <c r="H116" s="740"/>
      <c r="I116" s="303"/>
      <c r="J116" s="303">
        <v>4</v>
      </c>
      <c r="K116" s="605">
        <v>5164</v>
      </c>
    </row>
    <row r="117" spans="1:11" s="23" customFormat="1" ht="17.25" customHeight="1" x14ac:dyDescent="0.2">
      <c r="B117" s="740"/>
      <c r="C117" s="740"/>
      <c r="D117" s="740"/>
      <c r="E117" s="740"/>
      <c r="F117" s="740"/>
      <c r="G117" s="740"/>
      <c r="H117" s="740"/>
      <c r="I117" s="303"/>
      <c r="J117" s="303"/>
      <c r="K117" s="605"/>
    </row>
    <row r="118" spans="1:11" s="23" customFormat="1" ht="17.25" customHeight="1" x14ac:dyDescent="0.2">
      <c r="B118" s="740"/>
      <c r="C118" s="740"/>
      <c r="D118" s="740"/>
      <c r="E118" s="740"/>
      <c r="F118" s="740"/>
      <c r="G118" s="740"/>
      <c r="H118" s="740"/>
      <c r="I118" s="303"/>
      <c r="J118" s="303"/>
      <c r="K118" s="605"/>
    </row>
    <row r="119" spans="1:11" s="23" customFormat="1" ht="30" customHeight="1" x14ac:dyDescent="0.2">
      <c r="B119" s="740"/>
      <c r="C119" s="740"/>
      <c r="D119" s="740"/>
      <c r="E119" s="740"/>
      <c r="F119" s="740"/>
      <c r="G119" s="740"/>
      <c r="H119" s="740"/>
      <c r="I119" s="303"/>
      <c r="J119" s="303"/>
      <c r="K119" s="605"/>
    </row>
    <row r="120" spans="1:11" s="23" customFormat="1" ht="17.25" customHeight="1" x14ac:dyDescent="0.25">
      <c r="B120" s="104"/>
      <c r="C120" s="105"/>
      <c r="D120" s="103"/>
      <c r="E120" s="102"/>
      <c r="F120" s="102"/>
      <c r="G120" s="538"/>
      <c r="H120" s="538"/>
      <c r="I120" s="303"/>
      <c r="J120" s="303"/>
      <c r="K120" s="605"/>
    </row>
    <row r="121" spans="1:11" ht="15" x14ac:dyDescent="0.25">
      <c r="A121" s="38">
        <v>5166</v>
      </c>
      <c r="B121" s="42" t="s">
        <v>12</v>
      </c>
      <c r="G121" s="758">
        <f>SUM(G122,G126)</f>
        <v>130</v>
      </c>
      <c r="H121" s="758"/>
      <c r="I121" s="37">
        <v>130</v>
      </c>
      <c r="J121" s="37">
        <v>774</v>
      </c>
    </row>
    <row r="122" spans="1:11" ht="15" customHeight="1" x14ac:dyDescent="0.2">
      <c r="B122" s="477" t="s">
        <v>490</v>
      </c>
      <c r="G122" s="761">
        <v>30</v>
      </c>
      <c r="H122" s="761"/>
    </row>
    <row r="123" spans="1:11" ht="15" customHeight="1" x14ac:dyDescent="0.2">
      <c r="B123" s="781" t="s">
        <v>554</v>
      </c>
      <c r="C123" s="781"/>
      <c r="D123" s="781"/>
      <c r="E123" s="781"/>
      <c r="F123" s="781"/>
      <c r="G123" s="781"/>
      <c r="H123" s="781"/>
    </row>
    <row r="124" spans="1:11" ht="15" customHeight="1" x14ac:dyDescent="0.2">
      <c r="B124" s="781"/>
      <c r="C124" s="781"/>
      <c r="D124" s="781"/>
      <c r="E124" s="781"/>
      <c r="F124" s="781"/>
      <c r="G124" s="781"/>
      <c r="H124" s="781"/>
    </row>
    <row r="125" spans="1:11" ht="15" customHeight="1" x14ac:dyDescent="0.2">
      <c r="B125" s="488"/>
      <c r="C125" s="488"/>
      <c r="D125" s="488"/>
      <c r="E125" s="488"/>
      <c r="F125" s="488"/>
      <c r="G125" s="488"/>
      <c r="H125" s="488"/>
    </row>
    <row r="126" spans="1:11" ht="15" customHeight="1" x14ac:dyDescent="0.2">
      <c r="B126" s="477" t="s">
        <v>491</v>
      </c>
      <c r="G126" s="761">
        <v>100</v>
      </c>
      <c r="H126" s="761"/>
    </row>
    <row r="127" spans="1:11" ht="15" customHeight="1" x14ac:dyDescent="0.2">
      <c r="B127" s="781" t="s">
        <v>492</v>
      </c>
      <c r="C127" s="781"/>
      <c r="D127" s="781"/>
      <c r="E127" s="781"/>
      <c r="F127" s="781"/>
      <c r="G127" s="781"/>
      <c r="H127" s="781"/>
    </row>
    <row r="128" spans="1:11" ht="15" customHeight="1" x14ac:dyDescent="0.2">
      <c r="B128" s="781"/>
      <c r="C128" s="781"/>
      <c r="D128" s="781"/>
      <c r="E128" s="781"/>
      <c r="F128" s="781"/>
      <c r="G128" s="781"/>
      <c r="H128" s="781"/>
    </row>
    <row r="129" spans="1:11" ht="15" customHeight="1" x14ac:dyDescent="0.2">
      <c r="B129" s="472"/>
      <c r="C129" s="472"/>
      <c r="D129" s="472"/>
      <c r="E129" s="472"/>
      <c r="F129" s="472"/>
      <c r="G129" s="472"/>
      <c r="H129" s="472"/>
    </row>
    <row r="130" spans="1:11" s="23" customFormat="1" ht="17.25" customHeight="1" x14ac:dyDescent="0.25">
      <c r="A130" s="23">
        <v>5168</v>
      </c>
      <c r="B130" s="21" t="s">
        <v>82</v>
      </c>
      <c r="C130" s="105"/>
      <c r="D130" s="103"/>
      <c r="E130" s="102"/>
      <c r="F130" s="102"/>
      <c r="G130" s="758">
        <f>SUM(G131,G142)</f>
        <v>985</v>
      </c>
      <c r="H130" s="758"/>
      <c r="I130" s="65">
        <v>480</v>
      </c>
      <c r="J130" s="65">
        <v>496</v>
      </c>
      <c r="K130" s="605"/>
    </row>
    <row r="131" spans="1:11" s="23" customFormat="1" ht="15" customHeight="1" x14ac:dyDescent="0.2">
      <c r="B131" s="834" t="s">
        <v>556</v>
      </c>
      <c r="C131" s="834"/>
      <c r="D131" s="834"/>
      <c r="E131" s="834"/>
      <c r="F131" s="834"/>
      <c r="G131" s="761">
        <v>485</v>
      </c>
      <c r="H131" s="761"/>
      <c r="I131" s="65"/>
      <c r="J131" s="65"/>
      <c r="K131" s="605"/>
    </row>
    <row r="132" spans="1:11" s="23" customFormat="1" ht="30.75" customHeight="1" x14ac:dyDescent="0.2">
      <c r="B132" s="793" t="s">
        <v>555</v>
      </c>
      <c r="C132" s="793"/>
      <c r="D132" s="793"/>
      <c r="E132" s="793"/>
      <c r="F132" s="793"/>
      <c r="G132" s="793"/>
      <c r="H132" s="793"/>
      <c r="I132" s="65"/>
      <c r="J132" s="65"/>
      <c r="K132" s="605"/>
    </row>
    <row r="133" spans="1:11" s="23" customFormat="1" ht="17.25" customHeight="1" x14ac:dyDescent="0.2">
      <c r="B133" s="793"/>
      <c r="C133" s="793"/>
      <c r="D133" s="793"/>
      <c r="E133" s="793"/>
      <c r="F133" s="793"/>
      <c r="G133" s="793"/>
      <c r="H133" s="793"/>
      <c r="I133" s="65"/>
      <c r="J133" s="65"/>
      <c r="K133" s="605"/>
    </row>
    <row r="134" spans="1:11" s="23" customFormat="1" ht="17.25" customHeight="1" x14ac:dyDescent="0.2">
      <c r="B134" s="793"/>
      <c r="C134" s="793"/>
      <c r="D134" s="793"/>
      <c r="E134" s="793"/>
      <c r="F134" s="793"/>
      <c r="G134" s="793"/>
      <c r="H134" s="793"/>
      <c r="I134" s="65"/>
      <c r="J134" s="65"/>
      <c r="K134" s="605"/>
    </row>
    <row r="135" spans="1:11" s="23" customFormat="1" ht="17.25" customHeight="1" x14ac:dyDescent="0.2">
      <c r="B135" s="793"/>
      <c r="C135" s="793"/>
      <c r="D135" s="793"/>
      <c r="E135" s="793"/>
      <c r="F135" s="793"/>
      <c r="G135" s="793"/>
      <c r="H135" s="793"/>
      <c r="I135" s="65"/>
      <c r="J135" s="65"/>
      <c r="K135" s="605"/>
    </row>
    <row r="136" spans="1:11" s="23" customFormat="1" ht="17.25" customHeight="1" x14ac:dyDescent="0.2">
      <c r="B136" s="793"/>
      <c r="C136" s="793"/>
      <c r="D136" s="793"/>
      <c r="E136" s="793"/>
      <c r="F136" s="793"/>
      <c r="G136" s="793"/>
      <c r="H136" s="793"/>
      <c r="I136" s="65"/>
      <c r="J136" s="65"/>
      <c r="K136" s="605"/>
    </row>
    <row r="137" spans="1:11" s="23" customFormat="1" ht="17.25" customHeight="1" x14ac:dyDescent="0.2">
      <c r="B137" s="793"/>
      <c r="C137" s="793"/>
      <c r="D137" s="793"/>
      <c r="E137" s="793"/>
      <c r="F137" s="793"/>
      <c r="G137" s="793"/>
      <c r="H137" s="793"/>
      <c r="I137" s="65"/>
      <c r="J137" s="65"/>
      <c r="K137" s="605"/>
    </row>
    <row r="138" spans="1:11" s="23" customFormat="1" ht="17.25" customHeight="1" x14ac:dyDescent="0.2">
      <c r="B138" s="793"/>
      <c r="C138" s="793"/>
      <c r="D138" s="793"/>
      <c r="E138" s="793"/>
      <c r="F138" s="793"/>
      <c r="G138" s="793"/>
      <c r="H138" s="793"/>
      <c r="I138" s="65"/>
      <c r="J138" s="65"/>
      <c r="K138" s="605"/>
    </row>
    <row r="139" spans="1:11" s="23" customFormat="1" ht="17.25" customHeight="1" x14ac:dyDescent="0.2">
      <c r="B139" s="793"/>
      <c r="C139" s="793"/>
      <c r="D139" s="793"/>
      <c r="E139" s="793"/>
      <c r="F139" s="793"/>
      <c r="G139" s="793"/>
      <c r="H139" s="793"/>
      <c r="I139" s="65"/>
      <c r="J139" s="65"/>
      <c r="K139" s="605"/>
    </row>
    <row r="140" spans="1:11" s="23" customFormat="1" ht="62.25" customHeight="1" x14ac:dyDescent="0.2">
      <c r="B140" s="793"/>
      <c r="C140" s="793"/>
      <c r="D140" s="793"/>
      <c r="E140" s="793"/>
      <c r="F140" s="793"/>
      <c r="G140" s="793"/>
      <c r="H140" s="793"/>
      <c r="I140" s="65"/>
      <c r="J140" s="65"/>
      <c r="K140" s="605"/>
    </row>
    <row r="141" spans="1:11" s="23" customFormat="1" ht="15" customHeight="1" x14ac:dyDescent="0.2">
      <c r="B141" s="537"/>
      <c r="C141" s="537"/>
      <c r="D141" s="537"/>
      <c r="E141" s="537"/>
      <c r="F141" s="537"/>
      <c r="G141" s="537"/>
      <c r="H141" s="537"/>
      <c r="I141" s="65"/>
      <c r="J141" s="65"/>
      <c r="K141" s="605"/>
    </row>
    <row r="142" spans="1:11" s="23" customFormat="1" ht="15" customHeight="1" x14ac:dyDescent="0.2">
      <c r="B142" s="834" t="s">
        <v>557</v>
      </c>
      <c r="C142" s="834"/>
      <c r="D142" s="834"/>
      <c r="E142" s="834"/>
      <c r="F142" s="834"/>
      <c r="G142" s="761">
        <v>500</v>
      </c>
      <c r="H142" s="761"/>
      <c r="I142" s="65"/>
      <c r="J142" s="65"/>
      <c r="K142" s="605"/>
    </row>
    <row r="143" spans="1:11" s="23" customFormat="1" ht="30.75" customHeight="1" x14ac:dyDescent="0.2">
      <c r="B143" s="793" t="s">
        <v>571</v>
      </c>
      <c r="C143" s="793"/>
      <c r="D143" s="793"/>
      <c r="E143" s="793"/>
      <c r="F143" s="793"/>
      <c r="G143" s="793"/>
      <c r="H143" s="793"/>
      <c r="I143" s="65"/>
      <c r="J143" s="65"/>
      <c r="K143" s="605"/>
    </row>
    <row r="144" spans="1:11" s="23" customFormat="1" ht="17.25" customHeight="1" x14ac:dyDescent="0.2">
      <c r="B144" s="793"/>
      <c r="C144" s="793"/>
      <c r="D144" s="793"/>
      <c r="E144" s="793"/>
      <c r="F144" s="793"/>
      <c r="G144" s="793"/>
      <c r="H144" s="793"/>
      <c r="I144" s="65"/>
      <c r="J144" s="65"/>
      <c r="K144" s="605"/>
    </row>
    <row r="145" spans="1:11" s="23" customFormat="1" ht="17.25" customHeight="1" x14ac:dyDescent="0.2">
      <c r="B145" s="793"/>
      <c r="C145" s="793"/>
      <c r="D145" s="793"/>
      <c r="E145" s="793"/>
      <c r="F145" s="793"/>
      <c r="G145" s="793"/>
      <c r="H145" s="793"/>
      <c r="I145" s="65"/>
      <c r="J145" s="65"/>
      <c r="K145" s="605"/>
    </row>
    <row r="146" spans="1:11" s="23" customFormat="1" ht="17.25" customHeight="1" x14ac:dyDescent="0.2">
      <c r="B146" s="793"/>
      <c r="C146" s="793"/>
      <c r="D146" s="793"/>
      <c r="E146" s="793"/>
      <c r="F146" s="793"/>
      <c r="G146" s="793"/>
      <c r="H146" s="793"/>
      <c r="I146" s="65"/>
      <c r="J146" s="65"/>
      <c r="K146" s="605"/>
    </row>
    <row r="147" spans="1:11" s="23" customFormat="1" ht="17.25" customHeight="1" x14ac:dyDescent="0.2">
      <c r="B147" s="793"/>
      <c r="C147" s="793"/>
      <c r="D147" s="793"/>
      <c r="E147" s="793"/>
      <c r="F147" s="793"/>
      <c r="G147" s="793"/>
      <c r="H147" s="793"/>
      <c r="I147" s="65"/>
      <c r="J147" s="65"/>
      <c r="K147" s="605"/>
    </row>
    <row r="148" spans="1:11" s="23" customFormat="1" ht="15.75" customHeight="1" x14ac:dyDescent="0.2">
      <c r="B148" s="793"/>
      <c r="C148" s="793"/>
      <c r="D148" s="793"/>
      <c r="E148" s="793"/>
      <c r="F148" s="793"/>
      <c r="G148" s="793"/>
      <c r="H148" s="793"/>
      <c r="I148" s="65"/>
      <c r="J148" s="65"/>
      <c r="K148" s="605"/>
    </row>
    <row r="149" spans="1:11" s="23" customFormat="1" ht="17.25" hidden="1" customHeight="1" x14ac:dyDescent="0.2">
      <c r="B149" s="793"/>
      <c r="C149" s="793"/>
      <c r="D149" s="793"/>
      <c r="E149" s="793"/>
      <c r="F149" s="793"/>
      <c r="G149" s="793"/>
      <c r="H149" s="793"/>
      <c r="I149" s="65"/>
      <c r="J149" s="65"/>
      <c r="K149" s="605"/>
    </row>
    <row r="150" spans="1:11" s="23" customFormat="1" ht="17.25" hidden="1" customHeight="1" x14ac:dyDescent="0.2">
      <c r="B150" s="793"/>
      <c r="C150" s="793"/>
      <c r="D150" s="793"/>
      <c r="E150" s="793"/>
      <c r="F150" s="793"/>
      <c r="G150" s="793"/>
      <c r="H150" s="793"/>
      <c r="I150" s="65"/>
      <c r="J150" s="65"/>
      <c r="K150" s="605"/>
    </row>
    <row r="151" spans="1:11" s="23" customFormat="1" ht="66.75" hidden="1" customHeight="1" x14ac:dyDescent="0.2">
      <c r="B151" s="793"/>
      <c r="C151" s="793"/>
      <c r="D151" s="793"/>
      <c r="E151" s="793"/>
      <c r="F151" s="793"/>
      <c r="G151" s="793"/>
      <c r="H151" s="793"/>
      <c r="I151" s="65"/>
      <c r="J151" s="65"/>
      <c r="K151" s="605"/>
    </row>
    <row r="152" spans="1:11" s="23" customFormat="1" ht="15" customHeight="1" x14ac:dyDescent="0.2">
      <c r="B152" s="537"/>
      <c r="C152" s="537"/>
      <c r="D152" s="537"/>
      <c r="E152" s="537"/>
      <c r="F152" s="537"/>
      <c r="G152" s="537"/>
      <c r="H152" s="537"/>
      <c r="I152" s="65"/>
      <c r="J152" s="65"/>
      <c r="K152" s="605"/>
    </row>
    <row r="153" spans="1:11" ht="15" x14ac:dyDescent="0.25">
      <c r="A153" s="38">
        <v>5169</v>
      </c>
      <c r="B153" s="42" t="s">
        <v>14</v>
      </c>
      <c r="G153" s="758">
        <f>SUM(G154,G164,G172,G178,G184)</f>
        <v>280</v>
      </c>
      <c r="H153" s="758"/>
      <c r="I153" s="37">
        <v>170</v>
      </c>
      <c r="J153" s="37">
        <v>216</v>
      </c>
    </row>
    <row r="154" spans="1:11" s="23" customFormat="1" ht="15" customHeight="1" x14ac:dyDescent="0.2">
      <c r="B154" s="503" t="s">
        <v>83</v>
      </c>
      <c r="C154" s="105"/>
      <c r="D154" s="103"/>
      <c r="E154" s="102"/>
      <c r="F154" s="102"/>
      <c r="G154" s="761">
        <f>60-40</f>
        <v>20</v>
      </c>
      <c r="H154" s="761"/>
      <c r="I154" s="65"/>
      <c r="J154" s="65"/>
      <c r="K154" s="605"/>
    </row>
    <row r="155" spans="1:11" ht="14.25" customHeight="1" x14ac:dyDescent="0.2">
      <c r="B155" s="781" t="s">
        <v>558</v>
      </c>
      <c r="C155" s="781"/>
      <c r="D155" s="781"/>
      <c r="E155" s="781"/>
      <c r="F155" s="781"/>
      <c r="G155" s="781"/>
      <c r="H155" s="781"/>
    </row>
    <row r="156" spans="1:11" ht="14.25" customHeight="1" x14ac:dyDescent="0.2">
      <c r="B156" s="781"/>
      <c r="C156" s="781"/>
      <c r="D156" s="781"/>
      <c r="E156" s="781"/>
      <c r="F156" s="781"/>
      <c r="G156" s="781"/>
      <c r="H156" s="781"/>
    </row>
    <row r="157" spans="1:11" ht="14.25" customHeight="1" x14ac:dyDescent="0.2">
      <c r="B157" s="781"/>
      <c r="C157" s="781"/>
      <c r="D157" s="781"/>
      <c r="E157" s="781"/>
      <c r="F157" s="781"/>
      <c r="G157" s="781"/>
      <c r="H157" s="781"/>
    </row>
    <row r="158" spans="1:11" ht="14.25" customHeight="1" x14ac:dyDescent="0.2">
      <c r="B158" s="781"/>
      <c r="C158" s="781"/>
      <c r="D158" s="781"/>
      <c r="E158" s="781"/>
      <c r="F158" s="781"/>
      <c r="G158" s="781"/>
      <c r="H158" s="781"/>
    </row>
    <row r="159" spans="1:11" ht="14.25" customHeight="1" x14ac:dyDescent="0.2">
      <c r="B159" s="781"/>
      <c r="C159" s="781"/>
      <c r="D159" s="781"/>
      <c r="E159" s="781"/>
      <c r="F159" s="781"/>
      <c r="G159" s="781"/>
      <c r="H159" s="781"/>
    </row>
    <row r="160" spans="1:11" ht="14.25" customHeight="1" x14ac:dyDescent="0.2">
      <c r="B160" s="781"/>
      <c r="C160" s="781"/>
      <c r="D160" s="781"/>
      <c r="E160" s="781"/>
      <c r="F160" s="781"/>
      <c r="G160" s="781"/>
      <c r="H160" s="781"/>
    </row>
    <row r="161" spans="2:11" ht="14.25" customHeight="1" x14ac:dyDescent="0.2">
      <c r="B161" s="781"/>
      <c r="C161" s="781"/>
      <c r="D161" s="781"/>
      <c r="E161" s="781"/>
      <c r="F161" s="781"/>
      <c r="G161" s="781"/>
      <c r="H161" s="781"/>
    </row>
    <row r="162" spans="2:11" ht="14.25" customHeight="1" x14ac:dyDescent="0.2">
      <c r="B162" s="781"/>
      <c r="C162" s="781"/>
      <c r="D162" s="781"/>
      <c r="E162" s="781"/>
      <c r="F162" s="781"/>
      <c r="G162" s="781"/>
      <c r="H162" s="781"/>
    </row>
    <row r="163" spans="2:11" ht="15.75" customHeight="1" x14ac:dyDescent="0.2">
      <c r="B163" s="488"/>
      <c r="C163" s="488"/>
      <c r="D163" s="488"/>
      <c r="E163" s="488"/>
      <c r="F163" s="488"/>
      <c r="G163" s="488"/>
      <c r="H163" s="488"/>
    </row>
    <row r="164" spans="2:11" s="23" customFormat="1" ht="21.75" customHeight="1" x14ac:dyDescent="0.2">
      <c r="B164" s="851" t="s">
        <v>114</v>
      </c>
      <c r="C164" s="851"/>
      <c r="D164" s="851"/>
      <c r="E164" s="851"/>
      <c r="F164" s="851"/>
      <c r="G164" s="761">
        <v>10</v>
      </c>
      <c r="H164" s="761"/>
      <c r="I164" s="65"/>
      <c r="J164" s="65"/>
      <c r="K164" s="605"/>
    </row>
    <row r="165" spans="2:11" ht="14.25" customHeight="1" x14ac:dyDescent="0.2">
      <c r="B165" s="781" t="s">
        <v>559</v>
      </c>
      <c r="C165" s="781"/>
      <c r="D165" s="781"/>
      <c r="E165" s="781"/>
      <c r="F165" s="781"/>
      <c r="G165" s="781"/>
      <c r="H165" s="781"/>
    </row>
    <row r="166" spans="2:11" ht="14.25" customHeight="1" x14ac:dyDescent="0.2">
      <c r="B166" s="781"/>
      <c r="C166" s="781"/>
      <c r="D166" s="781"/>
      <c r="E166" s="781"/>
      <c r="F166" s="781"/>
      <c r="G166" s="781"/>
      <c r="H166" s="781"/>
    </row>
    <row r="167" spans="2:11" ht="14.25" customHeight="1" x14ac:dyDescent="0.2">
      <c r="B167" s="781"/>
      <c r="C167" s="781"/>
      <c r="D167" s="781"/>
      <c r="E167" s="781"/>
      <c r="F167" s="781"/>
      <c r="G167" s="781"/>
      <c r="H167" s="781"/>
    </row>
    <row r="168" spans="2:11" ht="14.25" customHeight="1" x14ac:dyDescent="0.2">
      <c r="B168" s="781"/>
      <c r="C168" s="781"/>
      <c r="D168" s="781"/>
      <c r="E168" s="781"/>
      <c r="F168" s="781"/>
      <c r="G168" s="781"/>
      <c r="H168" s="781"/>
    </row>
    <row r="169" spans="2:11" ht="14.25" customHeight="1" x14ac:dyDescent="0.2">
      <c r="B169" s="781"/>
      <c r="C169" s="781"/>
      <c r="D169" s="781"/>
      <c r="E169" s="781"/>
      <c r="F169" s="781"/>
      <c r="G169" s="781"/>
      <c r="H169" s="781"/>
    </row>
    <row r="170" spans="2:11" ht="30.75" customHeight="1" x14ac:dyDescent="0.2">
      <c r="B170" s="781"/>
      <c r="C170" s="781"/>
      <c r="D170" s="781"/>
      <c r="E170" s="781"/>
      <c r="F170" s="781"/>
      <c r="G170" s="781"/>
      <c r="H170" s="781"/>
    </row>
    <row r="171" spans="2:11" ht="15" customHeight="1" x14ac:dyDescent="0.2">
      <c r="B171" s="488"/>
      <c r="C171" s="488"/>
      <c r="D171" s="488"/>
      <c r="E171" s="488"/>
      <c r="F171" s="488"/>
      <c r="G171" s="488"/>
      <c r="H171" s="488"/>
    </row>
    <row r="172" spans="2:11" s="23" customFormat="1" ht="15" customHeight="1" x14ac:dyDescent="0.2">
      <c r="B172" s="503" t="s">
        <v>84</v>
      </c>
      <c r="C172" s="105"/>
      <c r="D172" s="103"/>
      <c r="E172" s="102"/>
      <c r="F172" s="102"/>
      <c r="G172" s="761">
        <v>60</v>
      </c>
      <c r="H172" s="761"/>
      <c r="I172" s="65"/>
      <c r="J172" s="65"/>
      <c r="K172" s="605"/>
    </row>
    <row r="173" spans="2:11" ht="14.25" customHeight="1" x14ac:dyDescent="0.2">
      <c r="B173" s="781" t="s">
        <v>572</v>
      </c>
      <c r="C173" s="781"/>
      <c r="D173" s="781"/>
      <c r="E173" s="781"/>
      <c r="F173" s="781"/>
      <c r="G173" s="781"/>
      <c r="H173" s="781"/>
    </row>
    <row r="174" spans="2:11" ht="14.25" customHeight="1" x14ac:dyDescent="0.2">
      <c r="B174" s="781"/>
      <c r="C174" s="781"/>
      <c r="D174" s="781"/>
      <c r="E174" s="781"/>
      <c r="F174" s="781"/>
      <c r="G174" s="781"/>
      <c r="H174" s="781"/>
    </row>
    <row r="175" spans="2:11" ht="14.25" customHeight="1" x14ac:dyDescent="0.2">
      <c r="B175" s="781"/>
      <c r="C175" s="781"/>
      <c r="D175" s="781"/>
      <c r="E175" s="781"/>
      <c r="F175" s="781"/>
      <c r="G175" s="781"/>
      <c r="H175" s="781"/>
    </row>
    <row r="176" spans="2:11" ht="16.5" customHeight="1" x14ac:dyDescent="0.2">
      <c r="B176" s="781"/>
      <c r="C176" s="781"/>
      <c r="D176" s="781"/>
      <c r="E176" s="781"/>
      <c r="F176" s="781"/>
      <c r="G176" s="781"/>
      <c r="H176" s="781"/>
    </row>
    <row r="177" spans="2:11" ht="16.5" customHeight="1" x14ac:dyDescent="0.2">
      <c r="B177" s="536"/>
      <c r="C177" s="536"/>
      <c r="D177" s="536"/>
      <c r="E177" s="536"/>
      <c r="F177" s="536"/>
      <c r="G177" s="536"/>
      <c r="H177" s="536"/>
    </row>
    <row r="178" spans="2:11" s="23" customFormat="1" ht="15" customHeight="1" x14ac:dyDescent="0.2">
      <c r="B178" s="503" t="s">
        <v>560</v>
      </c>
      <c r="C178" s="105"/>
      <c r="D178" s="103"/>
      <c r="E178" s="102"/>
      <c r="F178" s="102"/>
      <c r="G178" s="761">
        <v>100</v>
      </c>
      <c r="H178" s="761"/>
      <c r="I178" s="65"/>
      <c r="J178" s="65"/>
      <c r="K178" s="605"/>
    </row>
    <row r="179" spans="2:11" ht="14.25" customHeight="1" x14ac:dyDescent="0.2">
      <c r="B179" s="781" t="s">
        <v>573</v>
      </c>
      <c r="C179" s="781"/>
      <c r="D179" s="781"/>
      <c r="E179" s="781"/>
      <c r="F179" s="781"/>
      <c r="G179" s="781"/>
      <c r="H179" s="781"/>
    </row>
    <row r="180" spans="2:11" ht="14.25" customHeight="1" x14ac:dyDescent="0.2">
      <c r="B180" s="781"/>
      <c r="C180" s="781"/>
      <c r="D180" s="781"/>
      <c r="E180" s="781"/>
      <c r="F180" s="781"/>
      <c r="G180" s="781"/>
      <c r="H180" s="781"/>
    </row>
    <row r="181" spans="2:11" ht="14.25" customHeight="1" x14ac:dyDescent="0.2">
      <c r="B181" s="781"/>
      <c r="C181" s="781"/>
      <c r="D181" s="781"/>
      <c r="E181" s="781"/>
      <c r="F181" s="781"/>
      <c r="G181" s="781"/>
      <c r="H181" s="781"/>
    </row>
    <row r="182" spans="2:11" ht="16.5" customHeight="1" x14ac:dyDescent="0.2">
      <c r="B182" s="781"/>
      <c r="C182" s="781"/>
      <c r="D182" s="781"/>
      <c r="E182" s="781"/>
      <c r="F182" s="781"/>
      <c r="G182" s="781"/>
      <c r="H182" s="781"/>
    </row>
    <row r="183" spans="2:11" ht="15.75" customHeight="1" x14ac:dyDescent="0.2">
      <c r="B183" s="536"/>
      <c r="C183" s="536"/>
      <c r="D183" s="536"/>
      <c r="E183" s="536"/>
      <c r="F183" s="536"/>
      <c r="G183" s="536"/>
      <c r="H183" s="536"/>
    </row>
    <row r="184" spans="2:11" s="23" customFormat="1" ht="15" customHeight="1" x14ac:dyDescent="0.2">
      <c r="B184" s="503" t="s">
        <v>100</v>
      </c>
      <c r="C184" s="105"/>
      <c r="D184" s="103"/>
      <c r="E184" s="102"/>
      <c r="F184" s="102"/>
      <c r="G184" s="761">
        <v>90</v>
      </c>
      <c r="H184" s="761"/>
      <c r="I184" s="65"/>
      <c r="J184" s="65"/>
      <c r="K184" s="605"/>
    </row>
    <row r="185" spans="2:11" ht="14.25" customHeight="1" x14ac:dyDescent="0.2">
      <c r="B185" s="781" t="s">
        <v>574</v>
      </c>
      <c r="C185" s="781"/>
      <c r="D185" s="781"/>
      <c r="E185" s="781"/>
      <c r="F185" s="781"/>
      <c r="G185" s="781"/>
      <c r="H185" s="781"/>
    </row>
    <row r="186" spans="2:11" ht="14.25" customHeight="1" x14ac:dyDescent="0.2">
      <c r="B186" s="781"/>
      <c r="C186" s="781"/>
      <c r="D186" s="781"/>
      <c r="E186" s="781"/>
      <c r="F186" s="781"/>
      <c r="G186" s="781"/>
      <c r="H186" s="781"/>
    </row>
    <row r="187" spans="2:11" ht="14.25" customHeight="1" x14ac:dyDescent="0.2">
      <c r="B187" s="781"/>
      <c r="C187" s="781"/>
      <c r="D187" s="781"/>
      <c r="E187" s="781"/>
      <c r="F187" s="781"/>
      <c r="G187" s="781"/>
      <c r="H187" s="781"/>
    </row>
    <row r="188" spans="2:11" ht="14.25" customHeight="1" x14ac:dyDescent="0.2">
      <c r="B188" s="781"/>
      <c r="C188" s="781"/>
      <c r="D188" s="781"/>
      <c r="E188" s="781"/>
      <c r="F188" s="781"/>
      <c r="G188" s="781"/>
      <c r="H188" s="781"/>
    </row>
    <row r="189" spans="2:11" ht="14.25" customHeight="1" x14ac:dyDescent="0.2">
      <c r="B189" s="781"/>
      <c r="C189" s="781"/>
      <c r="D189" s="781"/>
      <c r="E189" s="781"/>
      <c r="F189" s="781"/>
      <c r="G189" s="781"/>
      <c r="H189" s="781"/>
    </row>
    <row r="190" spans="2:11" ht="14.25" customHeight="1" x14ac:dyDescent="0.2">
      <c r="B190" s="781"/>
      <c r="C190" s="781"/>
      <c r="D190" s="781"/>
      <c r="E190" s="781"/>
      <c r="F190" s="781"/>
      <c r="G190" s="781"/>
      <c r="H190" s="781"/>
    </row>
    <row r="191" spans="2:11" ht="14.25" customHeight="1" x14ac:dyDescent="0.2">
      <c r="B191" s="781"/>
      <c r="C191" s="781"/>
      <c r="D191" s="781"/>
      <c r="E191" s="781"/>
      <c r="F191" s="781"/>
      <c r="G191" s="781"/>
      <c r="H191" s="781"/>
    </row>
    <row r="192" spans="2:11" ht="14.25" customHeight="1" x14ac:dyDescent="0.2">
      <c r="B192" s="781"/>
      <c r="C192" s="781"/>
      <c r="D192" s="781"/>
      <c r="E192" s="781"/>
      <c r="F192" s="781"/>
      <c r="G192" s="781"/>
      <c r="H192" s="781"/>
    </row>
    <row r="193" spans="1:39" ht="57" customHeight="1" x14ac:dyDescent="0.2">
      <c r="B193" s="781"/>
      <c r="C193" s="781"/>
      <c r="D193" s="781"/>
      <c r="E193" s="781"/>
      <c r="F193" s="781"/>
      <c r="G193" s="781"/>
      <c r="H193" s="781"/>
    </row>
    <row r="194" spans="1:39" ht="15" customHeight="1" x14ac:dyDescent="0.2">
      <c r="B194" s="54"/>
      <c r="C194" s="54"/>
      <c r="D194" s="54"/>
      <c r="E194" s="54"/>
      <c r="F194" s="54"/>
      <c r="G194" s="54"/>
      <c r="H194" s="54"/>
    </row>
    <row r="195" spans="1:39" ht="15" customHeight="1" x14ac:dyDescent="0.25">
      <c r="A195" s="38">
        <v>5175</v>
      </c>
      <c r="B195" s="42" t="s">
        <v>27</v>
      </c>
      <c r="G195" s="758">
        <v>50</v>
      </c>
      <c r="H195" s="758"/>
      <c r="I195" s="37">
        <v>50</v>
      </c>
      <c r="J195" s="37">
        <v>69</v>
      </c>
    </row>
    <row r="196" spans="1:39" ht="15" customHeight="1" x14ac:dyDescent="0.25">
      <c r="B196" s="503" t="s">
        <v>561</v>
      </c>
      <c r="G196" s="149"/>
      <c r="H196" s="150"/>
    </row>
    <row r="197" spans="1:39" ht="14.25" customHeight="1" x14ac:dyDescent="0.2">
      <c r="B197" s="781" t="s">
        <v>575</v>
      </c>
      <c r="C197" s="781"/>
      <c r="D197" s="781"/>
      <c r="E197" s="781"/>
      <c r="F197" s="781"/>
      <c r="G197" s="781"/>
      <c r="H197" s="781"/>
    </row>
    <row r="198" spans="1:39" ht="13.5" customHeight="1" x14ac:dyDescent="0.2">
      <c r="B198" s="781"/>
      <c r="C198" s="781"/>
      <c r="D198" s="781"/>
      <c r="E198" s="781"/>
      <c r="F198" s="781"/>
      <c r="G198" s="781"/>
      <c r="H198" s="781"/>
    </row>
    <row r="199" spans="1:39" ht="15.75" customHeight="1" x14ac:dyDescent="0.25">
      <c r="B199" s="42"/>
      <c r="G199" s="52"/>
      <c r="H199" s="53"/>
    </row>
    <row r="200" spans="1:39" ht="15.75" thickBot="1" x14ac:dyDescent="0.3">
      <c r="B200" s="45" t="s">
        <v>440</v>
      </c>
      <c r="C200" s="46"/>
      <c r="D200" s="47"/>
      <c r="E200" s="48"/>
      <c r="F200" s="48"/>
      <c r="G200" s="737">
        <f>SUM(G201)</f>
        <v>3</v>
      </c>
      <c r="H200" s="738"/>
      <c r="I200" s="293">
        <f>SUM(I201:I202)</f>
        <v>3</v>
      </c>
      <c r="J200" s="293">
        <f>SUM(J201:J202)</f>
        <v>3</v>
      </c>
      <c r="K200" s="605"/>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row>
    <row r="201" spans="1:39" ht="15.75" thickTop="1" x14ac:dyDescent="0.25">
      <c r="A201" s="38">
        <v>5179</v>
      </c>
      <c r="B201" s="21" t="s">
        <v>108</v>
      </c>
      <c r="C201" s="468"/>
      <c r="D201" s="468"/>
      <c r="E201" s="468"/>
      <c r="F201" s="468"/>
      <c r="G201" s="733">
        <v>3</v>
      </c>
      <c r="H201" s="736"/>
      <c r="I201" s="65">
        <v>3</v>
      </c>
      <c r="J201" s="65">
        <v>0</v>
      </c>
      <c r="K201" s="605"/>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row>
    <row r="202" spans="1:39" ht="15.75" customHeight="1" x14ac:dyDescent="0.2">
      <c r="B202" s="756" t="s">
        <v>562</v>
      </c>
      <c r="C202" s="756"/>
      <c r="D202" s="756"/>
      <c r="E202" s="756"/>
      <c r="F202" s="756"/>
      <c r="G202" s="756"/>
      <c r="H202" s="756"/>
      <c r="J202" s="37">
        <v>3</v>
      </c>
      <c r="K202" s="532">
        <v>5179</v>
      </c>
    </row>
    <row r="203" spans="1:39" ht="15.75" customHeight="1" x14ac:dyDescent="0.25">
      <c r="B203" s="473"/>
      <c r="G203" s="470"/>
      <c r="H203" s="471"/>
    </row>
    <row r="204" spans="1:39" ht="17.25" customHeight="1" thickBot="1" x14ac:dyDescent="0.3">
      <c r="B204" s="45" t="s">
        <v>442</v>
      </c>
      <c r="C204" s="46"/>
      <c r="D204" s="47"/>
      <c r="E204" s="48"/>
      <c r="F204" s="48"/>
      <c r="G204" s="764">
        <f>SUM(G205,G210,G217)</f>
        <v>19</v>
      </c>
      <c r="H204" s="764"/>
      <c r="I204" s="189">
        <f>SUM(I205:I217)</f>
        <v>19</v>
      </c>
      <c r="J204" s="189">
        <f>SUM(J205:J217)</f>
        <v>19</v>
      </c>
    </row>
    <row r="205" spans="1:39" ht="15.75" thickTop="1" x14ac:dyDescent="0.25">
      <c r="A205" s="38">
        <v>5161</v>
      </c>
      <c r="B205" s="42" t="s">
        <v>66</v>
      </c>
      <c r="G205" s="840">
        <v>3</v>
      </c>
      <c r="H205" s="840"/>
      <c r="I205" s="37">
        <v>3</v>
      </c>
      <c r="J205" s="37">
        <v>3</v>
      </c>
    </row>
    <row r="206" spans="1:39" ht="14.25" customHeight="1" x14ac:dyDescent="0.2">
      <c r="B206" s="781" t="s">
        <v>493</v>
      </c>
      <c r="C206" s="781"/>
      <c r="D206" s="781"/>
      <c r="E206" s="781"/>
      <c r="F206" s="781"/>
      <c r="G206" s="781"/>
      <c r="H206" s="781"/>
    </row>
    <row r="207" spans="1:39" ht="14.25" customHeight="1" x14ac:dyDescent="0.2">
      <c r="B207" s="781"/>
      <c r="C207" s="781"/>
      <c r="D207" s="781"/>
      <c r="E207" s="781"/>
      <c r="F207" s="781"/>
      <c r="G207" s="781"/>
      <c r="H207" s="781"/>
    </row>
    <row r="208" spans="1:39" ht="17.25" customHeight="1" x14ac:dyDescent="0.2">
      <c r="B208" s="781"/>
      <c r="C208" s="781"/>
      <c r="D208" s="781"/>
      <c r="E208" s="781"/>
      <c r="F208" s="781"/>
      <c r="G208" s="781"/>
      <c r="H208" s="781"/>
    </row>
    <row r="209" spans="1:10" ht="15.75" customHeight="1" x14ac:dyDescent="0.2">
      <c r="B209" s="55"/>
      <c r="C209" s="55"/>
      <c r="D209" s="55"/>
      <c r="E209" s="55"/>
      <c r="F209" s="55"/>
      <c r="G209" s="55"/>
      <c r="H209" s="55"/>
    </row>
    <row r="210" spans="1:10" ht="15" customHeight="1" x14ac:dyDescent="0.25">
      <c r="A210" s="38">
        <v>5169</v>
      </c>
      <c r="B210" s="42" t="s">
        <v>14</v>
      </c>
      <c r="G210" s="758">
        <f>10-5</f>
        <v>5</v>
      </c>
      <c r="H210" s="758"/>
      <c r="I210" s="37">
        <v>5</v>
      </c>
      <c r="J210" s="37">
        <v>5</v>
      </c>
    </row>
    <row r="211" spans="1:10" ht="14.25" customHeight="1" x14ac:dyDescent="0.2">
      <c r="B211" s="781" t="s">
        <v>563</v>
      </c>
      <c r="C211" s="781"/>
      <c r="D211" s="781"/>
      <c r="E211" s="781"/>
      <c r="F211" s="781"/>
      <c r="G211" s="781"/>
      <c r="H211" s="781"/>
    </row>
    <row r="212" spans="1:10" ht="14.25" customHeight="1" x14ac:dyDescent="0.2">
      <c r="B212" s="781"/>
      <c r="C212" s="781"/>
      <c r="D212" s="781"/>
      <c r="E212" s="781"/>
      <c r="F212" s="781"/>
      <c r="G212" s="781"/>
      <c r="H212" s="781"/>
    </row>
    <row r="213" spans="1:10" ht="14.25" customHeight="1" x14ac:dyDescent="0.2">
      <c r="B213" s="781"/>
      <c r="C213" s="781"/>
      <c r="D213" s="781"/>
      <c r="E213" s="781"/>
      <c r="F213" s="781"/>
      <c r="G213" s="781"/>
      <c r="H213" s="781"/>
    </row>
    <row r="214" spans="1:10" ht="14.25" customHeight="1" x14ac:dyDescent="0.2">
      <c r="B214" s="781"/>
      <c r="C214" s="781"/>
      <c r="D214" s="781"/>
      <c r="E214" s="781"/>
      <c r="F214" s="781"/>
      <c r="G214" s="781"/>
      <c r="H214" s="781"/>
    </row>
    <row r="215" spans="1:10" ht="14.25" customHeight="1" x14ac:dyDescent="0.2">
      <c r="B215" s="781"/>
      <c r="C215" s="781"/>
      <c r="D215" s="781"/>
      <c r="E215" s="781"/>
      <c r="F215" s="781"/>
      <c r="G215" s="781"/>
      <c r="H215" s="781"/>
    </row>
    <row r="216" spans="1:10" ht="15" customHeight="1" x14ac:dyDescent="0.2">
      <c r="B216" s="55"/>
      <c r="C216" s="55"/>
      <c r="D216" s="55"/>
      <c r="E216" s="55"/>
      <c r="F216" s="55"/>
      <c r="G216" s="55"/>
      <c r="H216" s="55"/>
    </row>
    <row r="217" spans="1:10" ht="15" customHeight="1" x14ac:dyDescent="0.25">
      <c r="A217" s="38">
        <v>5192</v>
      </c>
      <c r="B217" s="42" t="s">
        <v>110</v>
      </c>
      <c r="G217" s="758">
        <v>11</v>
      </c>
      <c r="H217" s="758"/>
      <c r="I217" s="37">
        <v>11</v>
      </c>
      <c r="J217" s="37">
        <v>11</v>
      </c>
    </row>
    <row r="218" spans="1:10" ht="14.25" customHeight="1" x14ac:dyDescent="0.2">
      <c r="B218" s="781" t="s">
        <v>564</v>
      </c>
      <c r="C218" s="781"/>
      <c r="D218" s="781"/>
      <c r="E218" s="781"/>
      <c r="F218" s="781"/>
      <c r="G218" s="781"/>
      <c r="H218" s="781"/>
    </row>
    <row r="219" spans="1:10" ht="14.25" customHeight="1" x14ac:dyDescent="0.2">
      <c r="B219" s="781"/>
      <c r="C219" s="781"/>
      <c r="D219" s="781"/>
      <c r="E219" s="781"/>
      <c r="F219" s="781"/>
      <c r="G219" s="781"/>
      <c r="H219" s="781"/>
    </row>
    <row r="220" spans="1:10" ht="18.75" customHeight="1" x14ac:dyDescent="0.2">
      <c r="B220" s="781"/>
      <c r="C220" s="781"/>
      <c r="D220" s="781"/>
      <c r="E220" s="781"/>
      <c r="F220" s="781"/>
      <c r="G220" s="781"/>
      <c r="H220" s="781"/>
    </row>
    <row r="221" spans="1:10" ht="15" customHeight="1" x14ac:dyDescent="0.2">
      <c r="B221" s="781"/>
      <c r="C221" s="781"/>
      <c r="D221" s="781"/>
      <c r="E221" s="781"/>
      <c r="F221" s="781"/>
      <c r="G221" s="781"/>
      <c r="H221" s="781"/>
    </row>
    <row r="222" spans="1:10" ht="15" customHeight="1" x14ac:dyDescent="0.2">
      <c r="B222" s="370"/>
      <c r="C222" s="370"/>
      <c r="D222" s="370"/>
      <c r="E222" s="370"/>
      <c r="F222" s="370"/>
      <c r="G222" s="370"/>
      <c r="H222" s="370"/>
    </row>
    <row r="223" spans="1:10" ht="17.25" customHeight="1" thickBot="1" x14ac:dyDescent="0.3">
      <c r="B223" s="45" t="s">
        <v>502</v>
      </c>
      <c r="C223" s="46"/>
      <c r="D223" s="47"/>
      <c r="E223" s="48"/>
      <c r="F223" s="48"/>
      <c r="G223" s="764">
        <f>SUM(G224,G227,G234)</f>
        <v>10</v>
      </c>
      <c r="H223" s="764"/>
      <c r="I223" s="189">
        <f>SUM(I224:I234)</f>
        <v>0</v>
      </c>
      <c r="J223" s="189">
        <v>15</v>
      </c>
    </row>
    <row r="224" spans="1:10" ht="15.75" thickTop="1" x14ac:dyDescent="0.25">
      <c r="A224" s="38">
        <v>5168</v>
      </c>
      <c r="B224" s="21" t="s">
        <v>82</v>
      </c>
      <c r="G224" s="840">
        <v>10</v>
      </c>
      <c r="H224" s="840"/>
    </row>
    <row r="225" spans="2:11" ht="14.25" customHeight="1" x14ac:dyDescent="0.2">
      <c r="B225" s="781" t="s">
        <v>565</v>
      </c>
      <c r="C225" s="781"/>
      <c r="D225" s="781"/>
      <c r="E225" s="781"/>
      <c r="F225" s="781"/>
      <c r="G225" s="781"/>
      <c r="H225" s="781"/>
    </row>
    <row r="226" spans="2:11" s="361" customFormat="1" x14ac:dyDescent="0.2">
      <c r="B226" s="360"/>
      <c r="C226" s="360"/>
      <c r="E226" s="362"/>
      <c r="F226" s="362"/>
      <c r="G226" s="362"/>
      <c r="I226" s="377"/>
      <c r="J226" s="37"/>
      <c r="K226" s="597"/>
    </row>
    <row r="227" spans="2:11" s="361" customFormat="1" x14ac:dyDescent="0.2">
      <c r="B227" s="360"/>
      <c r="C227" s="360"/>
      <c r="E227" s="362"/>
      <c r="F227" s="362"/>
      <c r="G227" s="362"/>
      <c r="I227" s="377"/>
      <c r="J227" s="37"/>
      <c r="K227" s="597"/>
    </row>
    <row r="228" spans="2:11" s="361" customFormat="1" x14ac:dyDescent="0.2">
      <c r="B228" s="360"/>
      <c r="C228" s="360"/>
      <c r="E228" s="362"/>
      <c r="F228" s="362"/>
      <c r="G228" s="362"/>
      <c r="I228" s="377"/>
      <c r="J228" s="37"/>
      <c r="K228" s="597"/>
    </row>
    <row r="229" spans="2:11" s="361" customFormat="1" x14ac:dyDescent="0.2">
      <c r="B229" s="360"/>
      <c r="C229" s="360"/>
      <c r="E229" s="362"/>
      <c r="F229" s="362"/>
      <c r="G229" s="362"/>
      <c r="I229" s="377"/>
      <c r="J229" s="37"/>
      <c r="K229" s="597"/>
    </row>
    <row r="231" spans="2:11" x14ac:dyDescent="0.2">
      <c r="D231" s="261" t="s">
        <v>269</v>
      </c>
      <c r="E231" s="262">
        <f>SUM(E16)</f>
        <v>2737</v>
      </c>
      <c r="F231" s="262">
        <f>SUM(F16)</f>
        <v>4476</v>
      </c>
      <c r="G231" s="262">
        <f>SUM(G16)</f>
        <v>4416</v>
      </c>
    </row>
    <row r="232" spans="2:11" x14ac:dyDescent="0.2">
      <c r="D232" s="261" t="s">
        <v>270</v>
      </c>
      <c r="E232" s="262">
        <v>0</v>
      </c>
      <c r="F232" s="262">
        <v>0</v>
      </c>
      <c r="G232" s="262">
        <v>0</v>
      </c>
    </row>
    <row r="233" spans="2:11" ht="15" x14ac:dyDescent="0.25">
      <c r="D233" s="263" t="s">
        <v>265</v>
      </c>
      <c r="E233" s="264">
        <f>SUM(E231:E232)</f>
        <v>2737</v>
      </c>
      <c r="F233" s="264">
        <f>SUM(F231:F232)</f>
        <v>4476</v>
      </c>
      <c r="G233" s="264">
        <f>SUM(G231:G232)</f>
        <v>4416</v>
      </c>
    </row>
  </sheetData>
  <mergeCells count="74">
    <mergeCell ref="G223:H223"/>
    <mergeCell ref="G224:H224"/>
    <mergeCell ref="B225:H225"/>
    <mergeCell ref="G200:H200"/>
    <mergeCell ref="G201:H201"/>
    <mergeCell ref="B202:H202"/>
    <mergeCell ref="B206:H208"/>
    <mergeCell ref="B218:H221"/>
    <mergeCell ref="G111:H111"/>
    <mergeCell ref="G112:H112"/>
    <mergeCell ref="G113:H113"/>
    <mergeCell ref="B114:H119"/>
    <mergeCell ref="B142:F142"/>
    <mergeCell ref="G142:H142"/>
    <mergeCell ref="G121:H121"/>
    <mergeCell ref="G122:H122"/>
    <mergeCell ref="G154:H154"/>
    <mergeCell ref="G164:H164"/>
    <mergeCell ref="B164:F164"/>
    <mergeCell ref="G130:H130"/>
    <mergeCell ref="B123:H124"/>
    <mergeCell ref="B131:F131"/>
    <mergeCell ref="G131:H131"/>
    <mergeCell ref="B132:H140"/>
    <mergeCell ref="G126:H126"/>
    <mergeCell ref="B127:H128"/>
    <mergeCell ref="B143:H151"/>
    <mergeCell ref="G153:H153"/>
    <mergeCell ref="B155:H162"/>
    <mergeCell ref="G1:H1"/>
    <mergeCell ref="B16:D16"/>
    <mergeCell ref="G20:H20"/>
    <mergeCell ref="G21:H21"/>
    <mergeCell ref="B40:H44"/>
    <mergeCell ref="G22:H22"/>
    <mergeCell ref="G31:H31"/>
    <mergeCell ref="B32:H37"/>
    <mergeCell ref="G39:H39"/>
    <mergeCell ref="B23:H28"/>
    <mergeCell ref="G79:H79"/>
    <mergeCell ref="G110:H110"/>
    <mergeCell ref="B102:H108"/>
    <mergeCell ref="B82:H85"/>
    <mergeCell ref="G81:H81"/>
    <mergeCell ref="B101:F101"/>
    <mergeCell ref="G101:H101"/>
    <mergeCell ref="B87:F88"/>
    <mergeCell ref="G88:H88"/>
    <mergeCell ref="G96:H96"/>
    <mergeCell ref="B89:H94"/>
    <mergeCell ref="B97:H99"/>
    <mergeCell ref="G80:H80"/>
    <mergeCell ref="B165:H170"/>
    <mergeCell ref="G172:H172"/>
    <mergeCell ref="B185:H193"/>
    <mergeCell ref="G184:H184"/>
    <mergeCell ref="G217:H217"/>
    <mergeCell ref="B197:H198"/>
    <mergeCell ref="G204:H204"/>
    <mergeCell ref="G205:H205"/>
    <mergeCell ref="G210:H210"/>
    <mergeCell ref="B211:H215"/>
    <mergeCell ref="B173:H176"/>
    <mergeCell ref="G178:H178"/>
    <mergeCell ref="B179:H182"/>
    <mergeCell ref="G195:H195"/>
    <mergeCell ref="G73:H73"/>
    <mergeCell ref="B74:H77"/>
    <mergeCell ref="G46:H46"/>
    <mergeCell ref="B47:H55"/>
    <mergeCell ref="G57:H57"/>
    <mergeCell ref="B58:H63"/>
    <mergeCell ref="G65:H65"/>
    <mergeCell ref="B66:H71"/>
  </mergeCells>
  <pageMargins left="0.70866141732283472" right="0.70866141732283472" top="0.78740157480314965" bottom="0.78740157480314965" header="0.31496062992125984" footer="0.31496062992125984"/>
  <pageSetup paperSize="9" scale="61" firstPageNumber="56"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2" manualBreakCount="2">
    <brk id="77" min="1" max="7" man="1"/>
    <brk id="148" min="1" max="7" man="1"/>
  </rowBreaks>
  <colBreaks count="1" manualBreakCount="1">
    <brk id="12" max="10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46"/>
  <sheetViews>
    <sheetView showGridLines="0" view="pageBreakPreview" zoomScaleNormal="100" zoomScaleSheetLayoutView="100" workbookViewId="0">
      <selection activeCell="B20" sqref="B20:H24"/>
    </sheetView>
  </sheetViews>
  <sheetFormatPr defaultColWidth="9.140625" defaultRowHeight="14.25" x14ac:dyDescent="0.2"/>
  <cols>
    <col min="1" max="1" width="7" style="43" customWidth="1"/>
    <col min="2" max="2" width="8.5703125" style="43" customWidth="1"/>
    <col min="3" max="3" width="9.140625" style="43"/>
    <col min="4" max="4" width="58.7109375" style="38" customWidth="1"/>
    <col min="5" max="7" width="14.140625" style="36" customWidth="1"/>
    <col min="8" max="8" width="9.140625" style="38" customWidth="1"/>
    <col min="9" max="10" width="9" style="37" customWidth="1"/>
    <col min="11" max="11" width="14.42578125" style="38" bestFit="1" customWidth="1"/>
    <col min="12" max="12" width="9.140625" style="38"/>
    <col min="13" max="13" width="13.28515625" style="38" customWidth="1"/>
    <col min="14" max="16384" width="9.140625" style="38"/>
  </cols>
  <sheetData>
    <row r="1" spans="1:10" ht="23.25" x14ac:dyDescent="0.35">
      <c r="B1" s="108" t="s">
        <v>53</v>
      </c>
      <c r="G1" s="763" t="s">
        <v>73</v>
      </c>
      <c r="H1" s="763"/>
    </row>
    <row r="3" spans="1:10" x14ac:dyDescent="0.2">
      <c r="B3" s="51" t="s">
        <v>1</v>
      </c>
      <c r="C3" s="51" t="s">
        <v>74</v>
      </c>
    </row>
    <row r="4" spans="1:10" x14ac:dyDescent="0.2">
      <c r="C4" s="51" t="s">
        <v>41</v>
      </c>
    </row>
    <row r="6" spans="1:10" s="40" customFormat="1" ht="13.5" thickBot="1" x14ac:dyDescent="0.25">
      <c r="A6" s="110"/>
      <c r="B6" s="110"/>
      <c r="C6" s="110"/>
      <c r="E6" s="37"/>
      <c r="F6" s="37"/>
      <c r="G6" s="37"/>
      <c r="H6" s="171" t="s">
        <v>6</v>
      </c>
      <c r="I6" s="37"/>
      <c r="J6" s="37"/>
    </row>
    <row r="7" spans="1:10" s="40" customFormat="1" ht="39.75" thickTop="1" thickBot="1" x14ac:dyDescent="0.25">
      <c r="A7" s="110"/>
      <c r="B7" s="66" t="s">
        <v>2</v>
      </c>
      <c r="C7" s="67" t="s">
        <v>3</v>
      </c>
      <c r="D7" s="68" t="s">
        <v>4</v>
      </c>
      <c r="E7" s="69" t="s">
        <v>542</v>
      </c>
      <c r="F7" s="69" t="s">
        <v>543</v>
      </c>
      <c r="G7" s="69" t="s">
        <v>544</v>
      </c>
      <c r="H7" s="27" t="s">
        <v>5</v>
      </c>
      <c r="I7" s="37"/>
      <c r="J7" s="37"/>
    </row>
    <row r="8" spans="1:10" s="75" customFormat="1" thickTop="1" thickBot="1" x14ac:dyDescent="0.25">
      <c r="B8" s="70">
        <v>1</v>
      </c>
      <c r="C8" s="71">
        <v>2</v>
      </c>
      <c r="D8" s="71">
        <v>3</v>
      </c>
      <c r="E8" s="72">
        <v>4</v>
      </c>
      <c r="F8" s="72">
        <v>5</v>
      </c>
      <c r="G8" s="72">
        <v>6</v>
      </c>
      <c r="H8" s="73" t="s">
        <v>202</v>
      </c>
      <c r="I8" s="302"/>
      <c r="J8" s="302"/>
    </row>
    <row r="9" spans="1:10" ht="15" thickTop="1" x14ac:dyDescent="0.2">
      <c r="B9" s="141">
        <v>2212</v>
      </c>
      <c r="C9" s="142">
        <v>51</v>
      </c>
      <c r="D9" s="146" t="s">
        <v>441</v>
      </c>
      <c r="E9" s="144">
        <f>SUM(I18)</f>
        <v>100</v>
      </c>
      <c r="F9" s="144">
        <f>SUM(J18)</f>
        <v>100</v>
      </c>
      <c r="G9" s="144">
        <f>SUM(G19)</f>
        <v>100</v>
      </c>
      <c r="H9" s="111">
        <f>G9/E9*100</f>
        <v>100</v>
      </c>
    </row>
    <row r="10" spans="1:10" ht="28.5" x14ac:dyDescent="0.2">
      <c r="B10" s="88">
        <v>2212</v>
      </c>
      <c r="C10" s="89">
        <v>53</v>
      </c>
      <c r="D10" s="179" t="s">
        <v>475</v>
      </c>
      <c r="E10" s="25"/>
      <c r="F10" s="25">
        <f>SUM(J20)</f>
        <v>31937</v>
      </c>
      <c r="G10" s="25"/>
      <c r="H10" s="35"/>
    </row>
    <row r="11" spans="1:10" x14ac:dyDescent="0.2">
      <c r="B11" s="88">
        <v>2223</v>
      </c>
      <c r="C11" s="89">
        <v>51</v>
      </c>
      <c r="D11" s="92" t="s">
        <v>441</v>
      </c>
      <c r="E11" s="25">
        <f>SUM(I26)</f>
        <v>790</v>
      </c>
      <c r="F11" s="25">
        <f>SUM(J26)</f>
        <v>765</v>
      </c>
      <c r="G11" s="25">
        <f>SUM(G26)</f>
        <v>740</v>
      </c>
      <c r="H11" s="35">
        <f>G11/E11*100</f>
        <v>93.670886075949369</v>
      </c>
    </row>
    <row r="12" spans="1:10" x14ac:dyDescent="0.2">
      <c r="B12" s="88">
        <v>6172</v>
      </c>
      <c r="C12" s="89">
        <v>51</v>
      </c>
      <c r="D12" s="92" t="s">
        <v>441</v>
      </c>
      <c r="E12" s="25">
        <f>SUM(I35)</f>
        <v>30</v>
      </c>
      <c r="F12" s="25">
        <f>SUM(J35)</f>
        <v>55</v>
      </c>
      <c r="G12" s="25">
        <f>SUM(G35)</f>
        <v>30</v>
      </c>
      <c r="H12" s="35">
        <f>G12/E12*100</f>
        <v>100</v>
      </c>
    </row>
    <row r="13" spans="1:10" ht="15" thickBot="1" x14ac:dyDescent="0.25">
      <c r="B13" s="342">
        <v>6409</v>
      </c>
      <c r="C13" s="343">
        <v>59</v>
      </c>
      <c r="D13" s="112" t="s">
        <v>29</v>
      </c>
      <c r="E13" s="26"/>
      <c r="F13" s="26"/>
      <c r="G13" s="26"/>
      <c r="H13" s="223"/>
    </row>
    <row r="14" spans="1:10" s="97" customFormat="1" ht="16.5" thickTop="1" thickBot="1" x14ac:dyDescent="0.3">
      <c r="A14" s="109"/>
      <c r="B14" s="750" t="s">
        <v>8</v>
      </c>
      <c r="C14" s="751"/>
      <c r="D14" s="752"/>
      <c r="E14" s="95">
        <f>SUM(E9:E12)</f>
        <v>920</v>
      </c>
      <c r="F14" s="95">
        <f>SUM(F9:F13)</f>
        <v>32857</v>
      </c>
      <c r="G14" s="95">
        <f>SUM(G9:G12)</f>
        <v>870</v>
      </c>
      <c r="H14" s="41">
        <f>G14/E14*100</f>
        <v>94.565217391304344</v>
      </c>
      <c r="I14" s="187"/>
      <c r="J14" s="187"/>
    </row>
    <row r="15" spans="1:10" ht="15" thickTop="1" x14ac:dyDescent="0.2"/>
    <row r="17" spans="1:11" ht="15" x14ac:dyDescent="0.25">
      <c r="B17" s="44" t="s">
        <v>10</v>
      </c>
    </row>
    <row r="18" spans="1:11" ht="17.25" customHeight="1" thickBot="1" x14ac:dyDescent="0.3">
      <c r="B18" s="45" t="s">
        <v>462</v>
      </c>
      <c r="C18" s="46"/>
      <c r="D18" s="47"/>
      <c r="E18" s="48"/>
      <c r="F18" s="48"/>
      <c r="G18" s="764">
        <f>SUM(G19)</f>
        <v>100</v>
      </c>
      <c r="H18" s="764"/>
      <c r="I18" s="189">
        <v>100</v>
      </c>
      <c r="J18" s="189">
        <v>100</v>
      </c>
    </row>
    <row r="19" spans="1:11" ht="15.75" thickTop="1" x14ac:dyDescent="0.25">
      <c r="A19" s="38">
        <v>5169</v>
      </c>
      <c r="B19" s="369" t="s">
        <v>14</v>
      </c>
      <c r="G19" s="758">
        <v>100</v>
      </c>
      <c r="H19" s="759"/>
      <c r="K19" s="40"/>
    </row>
    <row r="20" spans="1:11" ht="15" customHeight="1" x14ac:dyDescent="0.2">
      <c r="B20" s="765" t="s">
        <v>494</v>
      </c>
      <c r="C20" s="765"/>
      <c r="D20" s="765"/>
      <c r="E20" s="765"/>
      <c r="F20" s="765"/>
      <c r="G20" s="765"/>
      <c r="H20" s="765"/>
      <c r="J20" s="37">
        <v>31937</v>
      </c>
    </row>
    <row r="21" spans="1:11" ht="15" customHeight="1" x14ac:dyDescent="0.2">
      <c r="B21" s="765"/>
      <c r="C21" s="765"/>
      <c r="D21" s="765"/>
      <c r="E21" s="765"/>
      <c r="F21" s="765"/>
      <c r="G21" s="765"/>
      <c r="H21" s="765"/>
    </row>
    <row r="22" spans="1:11" ht="15" customHeight="1" x14ac:dyDescent="0.2">
      <c r="B22" s="765"/>
      <c r="C22" s="765"/>
      <c r="D22" s="765"/>
      <c r="E22" s="765"/>
      <c r="F22" s="765"/>
      <c r="G22" s="765"/>
      <c r="H22" s="765"/>
    </row>
    <row r="23" spans="1:11" ht="15" customHeight="1" x14ac:dyDescent="0.2">
      <c r="B23" s="765"/>
      <c r="C23" s="765"/>
      <c r="D23" s="765"/>
      <c r="E23" s="765"/>
      <c r="F23" s="765"/>
      <c r="G23" s="765"/>
      <c r="H23" s="765"/>
    </row>
    <row r="24" spans="1:11" ht="10.5" customHeight="1" x14ac:dyDescent="0.2">
      <c r="B24" s="765"/>
      <c r="C24" s="765"/>
      <c r="D24" s="765"/>
      <c r="E24" s="765"/>
      <c r="F24" s="765"/>
      <c r="G24" s="765"/>
      <c r="H24" s="765"/>
    </row>
    <row r="25" spans="1:11" ht="15" x14ac:dyDescent="0.25">
      <c r="B25" s="368"/>
      <c r="C25" s="368"/>
      <c r="D25" s="368"/>
      <c r="E25" s="368"/>
      <c r="F25" s="368"/>
      <c r="G25" s="368"/>
      <c r="H25" s="368"/>
    </row>
    <row r="26" spans="1:11" ht="17.25" customHeight="1" thickBot="1" x14ac:dyDescent="0.3">
      <c r="B26" s="45" t="s">
        <v>463</v>
      </c>
      <c r="C26" s="46"/>
      <c r="D26" s="47"/>
      <c r="E26" s="48"/>
      <c r="F26" s="48"/>
      <c r="G26" s="764">
        <f>SUM(G27,G31)</f>
        <v>740</v>
      </c>
      <c r="H26" s="764"/>
      <c r="I26" s="189">
        <f>SUM(I27:I31)</f>
        <v>790</v>
      </c>
      <c r="J26" s="189">
        <f>SUM(J27:J31)</f>
        <v>765</v>
      </c>
    </row>
    <row r="27" spans="1:11" ht="15.75" thickTop="1" x14ac:dyDescent="0.25">
      <c r="A27" s="43">
        <v>5166</v>
      </c>
      <c r="B27" s="42" t="s">
        <v>12</v>
      </c>
      <c r="G27" s="758">
        <v>350</v>
      </c>
      <c r="H27" s="759"/>
      <c r="I27" s="37">
        <v>400</v>
      </c>
      <c r="J27" s="37">
        <v>375</v>
      </c>
    </row>
    <row r="28" spans="1:11" ht="14.25" customHeight="1" x14ac:dyDescent="0.2">
      <c r="B28" s="781" t="s">
        <v>582</v>
      </c>
      <c r="C28" s="781"/>
      <c r="D28" s="781"/>
      <c r="E28" s="781"/>
      <c r="F28" s="781"/>
      <c r="G28" s="781"/>
      <c r="H28" s="781"/>
    </row>
    <row r="29" spans="1:11" ht="15.75" customHeight="1" x14ac:dyDescent="0.2">
      <c r="B29" s="781"/>
      <c r="C29" s="781"/>
      <c r="D29" s="781"/>
      <c r="E29" s="781"/>
      <c r="F29" s="781"/>
      <c r="G29" s="781"/>
      <c r="H29" s="781"/>
    </row>
    <row r="30" spans="1:11" ht="15" x14ac:dyDescent="0.2">
      <c r="B30" s="55"/>
      <c r="C30" s="55"/>
      <c r="D30" s="55"/>
      <c r="E30" s="55"/>
      <c r="F30" s="55"/>
      <c r="G30" s="55"/>
      <c r="H30" s="55"/>
    </row>
    <row r="31" spans="1:11" ht="15" x14ac:dyDescent="0.25">
      <c r="A31" s="43">
        <v>5192</v>
      </c>
      <c r="B31" s="42" t="s">
        <v>110</v>
      </c>
      <c r="G31" s="758">
        <v>390</v>
      </c>
      <c r="H31" s="759"/>
      <c r="I31" s="37">
        <v>390</v>
      </c>
      <c r="J31" s="37">
        <v>390</v>
      </c>
    </row>
    <row r="32" spans="1:11" ht="14.25" customHeight="1" x14ac:dyDescent="0.2">
      <c r="B32" s="781" t="s">
        <v>495</v>
      </c>
      <c r="C32" s="781"/>
      <c r="D32" s="781"/>
      <c r="E32" s="781"/>
      <c r="F32" s="781"/>
      <c r="G32" s="781"/>
      <c r="H32" s="781"/>
    </row>
    <row r="33" spans="1:13" ht="14.25" customHeight="1" x14ac:dyDescent="0.2">
      <c r="B33" s="781"/>
      <c r="C33" s="781"/>
      <c r="D33" s="781"/>
      <c r="E33" s="781"/>
      <c r="F33" s="781"/>
      <c r="G33" s="781"/>
      <c r="H33" s="781"/>
    </row>
    <row r="34" spans="1:13" ht="15" x14ac:dyDescent="0.25">
      <c r="B34" s="58"/>
      <c r="C34" s="58"/>
      <c r="D34" s="58"/>
      <c r="E34" s="58"/>
      <c r="F34" s="58"/>
      <c r="G34" s="58"/>
      <c r="H34" s="58"/>
    </row>
    <row r="35" spans="1:13" ht="15.75" thickBot="1" x14ac:dyDescent="0.3">
      <c r="B35" s="45" t="s">
        <v>442</v>
      </c>
      <c r="C35" s="46"/>
      <c r="D35" s="47"/>
      <c r="E35" s="48"/>
      <c r="F35" s="48"/>
      <c r="G35" s="764">
        <f>SUM(G36)</f>
        <v>30</v>
      </c>
      <c r="H35" s="764"/>
      <c r="I35" s="189">
        <v>30</v>
      </c>
      <c r="J35" s="189">
        <v>55</v>
      </c>
    </row>
    <row r="36" spans="1:13" ht="15.75" thickTop="1" x14ac:dyDescent="0.25">
      <c r="A36" s="43">
        <v>5164</v>
      </c>
      <c r="B36" s="42" t="s">
        <v>30</v>
      </c>
      <c r="G36" s="758">
        <v>30</v>
      </c>
      <c r="H36" s="759"/>
    </row>
    <row r="37" spans="1:13" x14ac:dyDescent="0.2">
      <c r="B37" s="735" t="s">
        <v>496</v>
      </c>
      <c r="C37" s="852"/>
      <c r="D37" s="852"/>
      <c r="E37" s="852"/>
      <c r="F37" s="852"/>
      <c r="G37" s="852"/>
      <c r="H37" s="852"/>
    </row>
    <row r="38" spans="1:13" x14ac:dyDescent="0.2">
      <c r="B38" s="852"/>
      <c r="C38" s="852"/>
      <c r="D38" s="852"/>
      <c r="E38" s="852"/>
      <c r="F38" s="852"/>
      <c r="G38" s="852"/>
      <c r="H38" s="852"/>
    </row>
    <row r="41" spans="1:13" s="138" customFormat="1" ht="15" x14ac:dyDescent="0.25">
      <c r="A41" s="211"/>
      <c r="I41" s="340"/>
      <c r="J41" s="340"/>
      <c r="M41" s="137"/>
    </row>
    <row r="42" spans="1:13" s="138" customFormat="1" ht="15" x14ac:dyDescent="0.25">
      <c r="A42" s="211"/>
      <c r="I42" s="340"/>
      <c r="J42" s="340"/>
      <c r="M42" s="137"/>
    </row>
    <row r="44" spans="1:13" x14ac:dyDescent="0.2">
      <c r="D44" s="261" t="s">
        <v>269</v>
      </c>
      <c r="E44" s="262">
        <f>SUM(E14)</f>
        <v>920</v>
      </c>
      <c r="F44" s="262">
        <f>SUM(F14)</f>
        <v>32857</v>
      </c>
      <c r="G44" s="262">
        <f>SUM(G14)</f>
        <v>870</v>
      </c>
    </row>
    <row r="45" spans="1:13" x14ac:dyDescent="0.2">
      <c r="D45" s="261" t="s">
        <v>270</v>
      </c>
      <c r="E45" s="262">
        <v>0</v>
      </c>
      <c r="F45" s="262">
        <v>0</v>
      </c>
      <c r="G45" s="262">
        <v>0</v>
      </c>
    </row>
    <row r="46" spans="1:13" ht="15" x14ac:dyDescent="0.25">
      <c r="D46" s="263" t="s">
        <v>265</v>
      </c>
      <c r="E46" s="264">
        <f>SUM(E44:E45)</f>
        <v>920</v>
      </c>
      <c r="F46" s="264">
        <f>SUM(F44:F45)</f>
        <v>32857</v>
      </c>
      <c r="G46" s="264">
        <f>SUM(G44:G45)</f>
        <v>870</v>
      </c>
    </row>
  </sheetData>
  <mergeCells count="13">
    <mergeCell ref="G1:H1"/>
    <mergeCell ref="B14:D14"/>
    <mergeCell ref="G26:H26"/>
    <mergeCell ref="G36:H36"/>
    <mergeCell ref="B37:H38"/>
    <mergeCell ref="G27:H27"/>
    <mergeCell ref="G31:H31"/>
    <mergeCell ref="B28:H29"/>
    <mergeCell ref="G35:H35"/>
    <mergeCell ref="B32:H33"/>
    <mergeCell ref="G18:H18"/>
    <mergeCell ref="G19:H19"/>
    <mergeCell ref="B20:H24"/>
  </mergeCells>
  <pageMargins left="0.70866141732283472" right="0.70866141732283472" top="0.78740157480314965" bottom="0.78740157480314965" header="0.31496062992125984" footer="0.31496062992125984"/>
  <pageSetup paperSize="9" scale="68" firstPageNumber="59"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2" max="10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74"/>
  <sheetViews>
    <sheetView showGridLines="0" view="pageBreakPreview" topLeftCell="A40" zoomScaleNormal="100" zoomScaleSheetLayoutView="100" workbookViewId="0">
      <selection activeCell="H24" sqref="H24"/>
    </sheetView>
  </sheetViews>
  <sheetFormatPr defaultColWidth="9.140625" defaultRowHeight="14.25" x14ac:dyDescent="0.2"/>
  <cols>
    <col min="1" max="1" width="6.140625" style="38" customWidth="1"/>
    <col min="2" max="2" width="8.5703125" style="43" customWidth="1"/>
    <col min="3" max="3" width="9.140625" style="43"/>
    <col min="4" max="4" width="58.7109375" style="38" customWidth="1"/>
    <col min="5" max="7" width="14.140625" style="36" customWidth="1"/>
    <col min="8" max="8" width="9.140625" style="38" customWidth="1"/>
    <col min="9" max="10" width="8.85546875" style="37" customWidth="1"/>
    <col min="11" max="11" width="9.140625" style="532"/>
    <col min="12" max="12" width="9.140625" style="38"/>
    <col min="13" max="13" width="13.28515625" style="38" customWidth="1"/>
    <col min="14" max="16384" width="9.140625" style="38"/>
  </cols>
  <sheetData>
    <row r="1" spans="2:11" ht="23.25" x14ac:dyDescent="0.35">
      <c r="B1" s="108" t="s">
        <v>155</v>
      </c>
      <c r="G1" s="763" t="s">
        <v>156</v>
      </c>
      <c r="H1" s="763"/>
    </row>
    <row r="3" spans="2:11" x14ac:dyDescent="0.2">
      <c r="B3" s="155" t="s">
        <v>1</v>
      </c>
      <c r="C3" s="251" t="s">
        <v>361</v>
      </c>
    </row>
    <row r="4" spans="2:11" x14ac:dyDescent="0.2">
      <c r="C4" s="155" t="s">
        <v>41</v>
      </c>
    </row>
    <row r="6" spans="2:11" s="40" customFormat="1" ht="13.5" thickBot="1" x14ac:dyDescent="0.25">
      <c r="B6" s="110"/>
      <c r="C6" s="110"/>
      <c r="E6" s="37"/>
      <c r="F6" s="37"/>
      <c r="G6" s="37"/>
      <c r="H6" s="171" t="s">
        <v>6</v>
      </c>
      <c r="I6" s="37"/>
      <c r="J6" s="37"/>
      <c r="K6" s="532"/>
    </row>
    <row r="7" spans="2:11" s="40" customFormat="1" ht="39.75" thickTop="1" thickBot="1" x14ac:dyDescent="0.25">
      <c r="B7" s="66" t="s">
        <v>2</v>
      </c>
      <c r="C7" s="67" t="s">
        <v>3</v>
      </c>
      <c r="D7" s="68" t="s">
        <v>4</v>
      </c>
      <c r="E7" s="69" t="s">
        <v>542</v>
      </c>
      <c r="F7" s="69" t="s">
        <v>543</v>
      </c>
      <c r="G7" s="69" t="s">
        <v>544</v>
      </c>
      <c r="H7" s="27" t="s">
        <v>5</v>
      </c>
      <c r="I7" s="37"/>
      <c r="J7" s="37"/>
      <c r="K7" s="532"/>
    </row>
    <row r="8" spans="2:11" s="75" customFormat="1" thickTop="1" thickBot="1" x14ac:dyDescent="0.25">
      <c r="B8" s="70">
        <v>1</v>
      </c>
      <c r="C8" s="71">
        <v>2</v>
      </c>
      <c r="D8" s="71">
        <v>3</v>
      </c>
      <c r="E8" s="72">
        <v>4</v>
      </c>
      <c r="F8" s="72">
        <v>5</v>
      </c>
      <c r="G8" s="72">
        <v>6</v>
      </c>
      <c r="H8" s="73" t="s">
        <v>202</v>
      </c>
      <c r="I8" s="302"/>
      <c r="J8" s="302"/>
      <c r="K8" s="608"/>
    </row>
    <row r="9" spans="2:11" s="178" customFormat="1" ht="29.25" thickTop="1" x14ac:dyDescent="0.25">
      <c r="B9" s="242">
        <v>3314</v>
      </c>
      <c r="C9" s="243">
        <v>53</v>
      </c>
      <c r="D9" s="244" t="s">
        <v>475</v>
      </c>
      <c r="E9" s="245">
        <f>SUM(I17)</f>
        <v>14135</v>
      </c>
      <c r="F9" s="245">
        <f>SUM(J17)</f>
        <v>14135</v>
      </c>
      <c r="G9" s="245">
        <f>SUM(G17)</f>
        <v>14135</v>
      </c>
      <c r="H9" s="246">
        <f>G9/E9*100</f>
        <v>100</v>
      </c>
      <c r="I9" s="194"/>
      <c r="J9" s="194"/>
      <c r="K9" s="609"/>
    </row>
    <row r="10" spans="2:11" s="178" customFormat="1" x14ac:dyDescent="0.2">
      <c r="B10" s="167">
        <v>3316</v>
      </c>
      <c r="C10" s="168">
        <v>51</v>
      </c>
      <c r="D10" s="92" t="s">
        <v>441</v>
      </c>
      <c r="E10" s="119">
        <f>SUM(I21)</f>
        <v>330</v>
      </c>
      <c r="F10" s="119">
        <f>SUM(J21)</f>
        <v>330</v>
      </c>
      <c r="G10" s="119">
        <f>SUM(G21)</f>
        <v>165</v>
      </c>
      <c r="H10" s="91"/>
      <c r="I10" s="194"/>
      <c r="J10" s="194"/>
      <c r="K10" s="609"/>
    </row>
    <row r="11" spans="2:11" x14ac:dyDescent="0.2">
      <c r="B11" s="88">
        <v>3319</v>
      </c>
      <c r="C11" s="89">
        <v>51</v>
      </c>
      <c r="D11" s="92" t="s">
        <v>441</v>
      </c>
      <c r="E11" s="25">
        <f>SUM(I26)</f>
        <v>7311</v>
      </c>
      <c r="F11" s="25">
        <f>SUM(J26)</f>
        <v>1301</v>
      </c>
      <c r="G11" s="25">
        <f>SUM(G26)</f>
        <v>14180</v>
      </c>
      <c r="H11" s="91">
        <f>G11/E11*100</f>
        <v>193.95431541512789</v>
      </c>
    </row>
    <row r="12" spans="2:11" x14ac:dyDescent="0.2">
      <c r="B12" s="88">
        <v>3319</v>
      </c>
      <c r="C12" s="89">
        <v>54</v>
      </c>
      <c r="D12" s="92" t="s">
        <v>480</v>
      </c>
      <c r="E12" s="25">
        <f>SUM(I53)</f>
        <v>10</v>
      </c>
      <c r="F12" s="25">
        <f>SUM(J53)</f>
        <v>10</v>
      </c>
      <c r="G12" s="25">
        <f>SUM(G53)</f>
        <v>10</v>
      </c>
      <c r="H12" s="91">
        <f>G12/E12*100</f>
        <v>100</v>
      </c>
    </row>
    <row r="13" spans="2:11" ht="15" thickBot="1" x14ac:dyDescent="0.25">
      <c r="B13" s="88">
        <v>3419</v>
      </c>
      <c r="C13" s="89">
        <v>51</v>
      </c>
      <c r="D13" s="92" t="s">
        <v>441</v>
      </c>
      <c r="E13" s="25">
        <f>SUM(I57)</f>
        <v>4850</v>
      </c>
      <c r="F13" s="25">
        <f>SUM(J57)</f>
        <v>16920</v>
      </c>
      <c r="G13" s="25">
        <f>SUM(G57)</f>
        <v>6250</v>
      </c>
      <c r="H13" s="91">
        <f>G13/E13*100</f>
        <v>128.86597938144331</v>
      </c>
    </row>
    <row r="14" spans="2:11" s="97" customFormat="1" ht="16.5" thickTop="1" thickBot="1" x14ac:dyDescent="0.3">
      <c r="B14" s="750" t="s">
        <v>8</v>
      </c>
      <c r="C14" s="751"/>
      <c r="D14" s="752"/>
      <c r="E14" s="95">
        <f>SUM(E9:E13)</f>
        <v>26636</v>
      </c>
      <c r="F14" s="95">
        <f>SUM(F9:F13)</f>
        <v>32696</v>
      </c>
      <c r="G14" s="95">
        <f>SUM(G9:G13)</f>
        <v>34740</v>
      </c>
      <c r="H14" s="41">
        <f>G14/E14*100</f>
        <v>130.42498873704758</v>
      </c>
      <c r="I14" s="187"/>
      <c r="J14" s="187"/>
      <c r="K14" s="607"/>
    </row>
    <row r="15" spans="2:11" ht="15" thickTop="1" x14ac:dyDescent="0.2">
      <c r="B15" s="38"/>
      <c r="C15" s="38"/>
      <c r="E15" s="38"/>
      <c r="F15" s="38"/>
      <c r="G15" s="38"/>
    </row>
    <row r="16" spans="2:11" ht="15" x14ac:dyDescent="0.25">
      <c r="B16" s="44" t="s">
        <v>10</v>
      </c>
    </row>
    <row r="17" spans="1:11" ht="30.75" customHeight="1" thickBot="1" x14ac:dyDescent="0.3">
      <c r="B17" s="746" t="s">
        <v>523</v>
      </c>
      <c r="C17" s="747"/>
      <c r="D17" s="747"/>
      <c r="E17" s="747"/>
      <c r="F17" s="747"/>
      <c r="G17" s="764">
        <f>SUM(G18)</f>
        <v>14135</v>
      </c>
      <c r="H17" s="764"/>
      <c r="I17" s="189">
        <v>14135</v>
      </c>
      <c r="J17" s="189">
        <v>14135</v>
      </c>
    </row>
    <row r="18" spans="1:11" ht="14.25" customHeight="1" thickTop="1" x14ac:dyDescent="0.25">
      <c r="A18" s="38">
        <v>5331</v>
      </c>
      <c r="B18" s="42" t="s">
        <v>94</v>
      </c>
      <c r="G18" s="758">
        <f>13212+923</f>
        <v>14135</v>
      </c>
      <c r="H18" s="759"/>
    </row>
    <row r="19" spans="1:11" ht="15" customHeight="1" x14ac:dyDescent="0.25">
      <c r="B19" s="743" t="s">
        <v>260</v>
      </c>
      <c r="C19" s="743"/>
      <c r="D19" s="743"/>
      <c r="E19" s="743"/>
      <c r="F19" s="743"/>
      <c r="G19" s="816"/>
      <c r="H19" s="817"/>
    </row>
    <row r="20" spans="1:11" ht="15" customHeight="1" x14ac:dyDescent="0.25">
      <c r="B20" s="469"/>
      <c r="C20" s="469"/>
      <c r="D20" s="469"/>
      <c r="E20" s="469"/>
      <c r="F20" s="469"/>
      <c r="G20" s="474"/>
      <c r="H20" s="475"/>
    </row>
    <row r="21" spans="1:11" ht="17.25" customHeight="1" thickBot="1" x14ac:dyDescent="0.3">
      <c r="B21" s="45" t="s">
        <v>497</v>
      </c>
      <c r="C21" s="46"/>
      <c r="D21" s="47"/>
      <c r="E21" s="48"/>
      <c r="F21" s="48"/>
      <c r="G21" s="764">
        <f>SUM(G22)</f>
        <v>165</v>
      </c>
      <c r="H21" s="764"/>
      <c r="I21" s="189">
        <v>330</v>
      </c>
      <c r="J21" s="189">
        <v>330</v>
      </c>
    </row>
    <row r="22" spans="1:11" ht="15.75" thickTop="1" x14ac:dyDescent="0.25">
      <c r="A22" s="38">
        <v>5169</v>
      </c>
      <c r="B22" s="21" t="s">
        <v>14</v>
      </c>
      <c r="C22" s="152"/>
      <c r="D22" s="152"/>
      <c r="E22" s="152"/>
      <c r="F22" s="152"/>
      <c r="G22" s="733">
        <v>165</v>
      </c>
      <c r="H22" s="768"/>
    </row>
    <row r="23" spans="1:11" x14ac:dyDescent="0.2">
      <c r="B23" s="756" t="s">
        <v>498</v>
      </c>
      <c r="C23" s="756"/>
      <c r="D23" s="756"/>
      <c r="E23" s="756"/>
      <c r="F23" s="756"/>
      <c r="G23" s="756"/>
      <c r="H23" s="756"/>
    </row>
    <row r="26" spans="1:11" ht="17.25" customHeight="1" thickBot="1" x14ac:dyDescent="0.3">
      <c r="B26" s="45" t="s">
        <v>464</v>
      </c>
      <c r="C26" s="46"/>
      <c r="D26" s="47"/>
      <c r="E26" s="48"/>
      <c r="F26" s="48"/>
      <c r="G26" s="764">
        <f>SUM(G27,G30,G33,G36,G43,G50)</f>
        <v>14180</v>
      </c>
      <c r="H26" s="764"/>
      <c r="I26" s="189">
        <f>SUM(I27:I50)</f>
        <v>7311</v>
      </c>
      <c r="J26" s="189">
        <f>SUM(J27:J50)</f>
        <v>1301</v>
      </c>
    </row>
    <row r="27" spans="1:11" ht="15.75" thickTop="1" x14ac:dyDescent="0.25">
      <c r="A27" s="38">
        <v>5139</v>
      </c>
      <c r="B27" s="21" t="s">
        <v>368</v>
      </c>
      <c r="G27" s="758">
        <v>10</v>
      </c>
      <c r="H27" s="759"/>
      <c r="I27" s="37">
        <v>7</v>
      </c>
      <c r="J27" s="37">
        <v>52</v>
      </c>
    </row>
    <row r="28" spans="1:11" x14ac:dyDescent="0.2">
      <c r="B28" s="760" t="s">
        <v>254</v>
      </c>
      <c r="C28" s="760"/>
      <c r="D28" s="760"/>
      <c r="E28" s="760"/>
      <c r="F28" s="760"/>
      <c r="G28" s="760"/>
      <c r="H28" s="760"/>
      <c r="I28" s="37">
        <v>0</v>
      </c>
      <c r="J28" s="37">
        <v>60</v>
      </c>
      <c r="K28" s="532">
        <v>5041</v>
      </c>
    </row>
    <row r="29" spans="1:11" ht="9.9499999999999993" customHeight="1" x14ac:dyDescent="0.2">
      <c r="B29" s="161"/>
      <c r="C29" s="161"/>
      <c r="D29" s="161"/>
      <c r="E29" s="161"/>
      <c r="F29" s="161"/>
      <c r="G29" s="161"/>
      <c r="H29" s="161"/>
      <c r="I29" s="37">
        <v>0</v>
      </c>
    </row>
    <row r="30" spans="1:11" ht="15" x14ac:dyDescent="0.25">
      <c r="A30" s="38">
        <v>5164</v>
      </c>
      <c r="B30" s="42" t="s">
        <v>30</v>
      </c>
      <c r="G30" s="758">
        <v>15</v>
      </c>
      <c r="H30" s="759"/>
      <c r="I30" s="37">
        <v>15</v>
      </c>
      <c r="J30" s="37">
        <v>15</v>
      </c>
    </row>
    <row r="31" spans="1:11" ht="30.75" customHeight="1" x14ac:dyDescent="0.2">
      <c r="B31" s="781" t="s">
        <v>126</v>
      </c>
      <c r="C31" s="781"/>
      <c r="D31" s="781"/>
      <c r="E31" s="781"/>
      <c r="F31" s="781"/>
      <c r="G31" s="781"/>
      <c r="H31" s="781"/>
    </row>
    <row r="32" spans="1:11" ht="9.9499999999999993" customHeight="1" x14ac:dyDescent="0.2"/>
    <row r="33" spans="1:10" ht="15" x14ac:dyDescent="0.25">
      <c r="A33" s="38">
        <v>5166</v>
      </c>
      <c r="B33" s="42" t="s">
        <v>12</v>
      </c>
      <c r="C33" s="160"/>
      <c r="D33" s="160"/>
      <c r="E33" s="160"/>
      <c r="F33" s="160"/>
      <c r="G33" s="758">
        <v>30</v>
      </c>
      <c r="H33" s="759"/>
      <c r="I33" s="37">
        <v>25</v>
      </c>
      <c r="J33" s="37">
        <v>612</v>
      </c>
    </row>
    <row r="34" spans="1:10" x14ac:dyDescent="0.2">
      <c r="B34" s="779" t="s">
        <v>157</v>
      </c>
      <c r="C34" s="779"/>
      <c r="D34" s="779"/>
      <c r="E34" s="779"/>
      <c r="F34" s="779"/>
      <c r="G34" s="779"/>
      <c r="H34" s="779"/>
    </row>
    <row r="35" spans="1:10" ht="9.9499999999999993" customHeight="1" x14ac:dyDescent="0.2">
      <c r="B35" s="251"/>
      <c r="C35" s="251"/>
      <c r="D35" s="251"/>
      <c r="E35" s="251"/>
      <c r="F35" s="251"/>
      <c r="G35" s="251"/>
      <c r="H35" s="251"/>
    </row>
    <row r="36" spans="1:10" ht="15" x14ac:dyDescent="0.25">
      <c r="A36" s="38">
        <v>5169</v>
      </c>
      <c r="B36" s="21" t="s">
        <v>14</v>
      </c>
      <c r="C36" s="152"/>
      <c r="D36" s="152"/>
      <c r="E36" s="152"/>
      <c r="F36" s="152"/>
      <c r="G36" s="733">
        <f>SUM(G37:H41)</f>
        <v>13995</v>
      </c>
      <c r="H36" s="768"/>
      <c r="I36" s="37">
        <v>7144</v>
      </c>
      <c r="J36" s="37">
        <v>442</v>
      </c>
    </row>
    <row r="37" spans="1:10" ht="14.25" customHeight="1" x14ac:dyDescent="0.25">
      <c r="B37" s="853" t="s">
        <v>887</v>
      </c>
      <c r="C37" s="853"/>
      <c r="D37" s="853"/>
      <c r="E37" s="853"/>
      <c r="F37" s="853"/>
      <c r="G37" s="772">
        <v>45</v>
      </c>
      <c r="H37" s="773"/>
      <c r="I37" s="65"/>
      <c r="J37" s="65"/>
    </row>
    <row r="38" spans="1:10" ht="14.25" customHeight="1" x14ac:dyDescent="0.25">
      <c r="B38" s="853" t="s">
        <v>888</v>
      </c>
      <c r="C38" s="853"/>
      <c r="D38" s="853"/>
      <c r="E38" s="853"/>
      <c r="F38" s="853"/>
      <c r="G38" s="772">
        <v>200</v>
      </c>
      <c r="H38" s="773"/>
      <c r="I38" s="65"/>
      <c r="J38" s="65"/>
    </row>
    <row r="39" spans="1:10" ht="14.25" customHeight="1" x14ac:dyDescent="0.25">
      <c r="B39" s="853" t="s">
        <v>889</v>
      </c>
      <c r="C39" s="853"/>
      <c r="D39" s="853"/>
      <c r="E39" s="853"/>
      <c r="F39" s="853"/>
      <c r="G39" s="772">
        <v>500</v>
      </c>
      <c r="H39" s="773"/>
      <c r="I39" s="598"/>
      <c r="J39" s="65"/>
    </row>
    <row r="40" spans="1:10" ht="14.25" customHeight="1" x14ac:dyDescent="0.25">
      <c r="B40" s="853" t="s">
        <v>890</v>
      </c>
      <c r="C40" s="853"/>
      <c r="D40" s="853"/>
      <c r="E40" s="853"/>
      <c r="F40" s="853"/>
      <c r="G40" s="772">
        <v>250</v>
      </c>
      <c r="H40" s="773"/>
    </row>
    <row r="41" spans="1:10" ht="14.25" customHeight="1" x14ac:dyDescent="0.25">
      <c r="B41" s="853" t="s">
        <v>895</v>
      </c>
      <c r="C41" s="853"/>
      <c r="D41" s="853"/>
      <c r="E41" s="853"/>
      <c r="F41" s="853"/>
      <c r="G41" s="772">
        <v>13000</v>
      </c>
      <c r="H41" s="773"/>
    </row>
    <row r="42" spans="1:10" ht="15.75" customHeight="1" x14ac:dyDescent="0.2">
      <c r="B42" s="22"/>
      <c r="C42" s="22"/>
      <c r="D42" s="23"/>
      <c r="E42" s="24"/>
      <c r="F42" s="24"/>
      <c r="G42" s="24"/>
      <c r="H42" s="23"/>
    </row>
    <row r="43" spans="1:10" ht="15" x14ac:dyDescent="0.25">
      <c r="A43" s="38">
        <v>5175</v>
      </c>
      <c r="B43" s="21" t="s">
        <v>27</v>
      </c>
      <c r="C43" s="22"/>
      <c r="D43" s="23"/>
      <c r="E43" s="24"/>
      <c r="F43" s="24"/>
      <c r="G43" s="733">
        <f>SUM(G44,G45,G48)</f>
        <v>65</v>
      </c>
      <c r="H43" s="768"/>
      <c r="I43" s="37">
        <v>60</v>
      </c>
      <c r="J43" s="37">
        <v>60</v>
      </c>
    </row>
    <row r="44" spans="1:10" ht="15" customHeight="1" x14ac:dyDescent="0.25">
      <c r="B44" s="767" t="s">
        <v>255</v>
      </c>
      <c r="C44" s="767"/>
      <c r="D44" s="767"/>
      <c r="E44" s="767"/>
      <c r="F44" s="767"/>
      <c r="G44" s="772">
        <v>10</v>
      </c>
      <c r="H44" s="773"/>
    </row>
    <row r="45" spans="1:10" ht="15" customHeight="1" x14ac:dyDescent="0.25">
      <c r="B45" s="767" t="s">
        <v>158</v>
      </c>
      <c r="C45" s="767"/>
      <c r="D45" s="767"/>
      <c r="E45" s="767"/>
      <c r="F45" s="767"/>
      <c r="G45" s="772">
        <v>30</v>
      </c>
      <c r="H45" s="773"/>
    </row>
    <row r="46" spans="1:10" x14ac:dyDescent="0.2">
      <c r="B46" s="781" t="s">
        <v>891</v>
      </c>
      <c r="C46" s="781"/>
      <c r="D46" s="781"/>
      <c r="E46" s="781"/>
      <c r="F46" s="781"/>
      <c r="G46" s="781"/>
      <c r="H46" s="781"/>
    </row>
    <row r="47" spans="1:10" x14ac:dyDescent="0.2">
      <c r="B47" s="781"/>
      <c r="C47" s="781"/>
      <c r="D47" s="781"/>
      <c r="E47" s="781"/>
      <c r="F47" s="781"/>
      <c r="G47" s="781"/>
      <c r="H47" s="781"/>
    </row>
    <row r="48" spans="1:10" ht="15" customHeight="1" x14ac:dyDescent="0.25">
      <c r="B48" s="767" t="s">
        <v>305</v>
      </c>
      <c r="C48" s="767"/>
      <c r="D48" s="767"/>
      <c r="E48" s="767"/>
      <c r="F48" s="767"/>
      <c r="G48" s="772">
        <v>25</v>
      </c>
      <c r="H48" s="773"/>
    </row>
    <row r="49" spans="1:39" ht="9.9499999999999993" customHeight="1" x14ac:dyDescent="0.2"/>
    <row r="50" spans="1:39" ht="15.75" customHeight="1" x14ac:dyDescent="0.25">
      <c r="A50" s="38">
        <v>5192</v>
      </c>
      <c r="B50" s="42" t="s">
        <v>116</v>
      </c>
      <c r="C50" s="160"/>
      <c r="D50" s="160"/>
      <c r="E50" s="160"/>
      <c r="F50" s="160"/>
      <c r="G50" s="758">
        <v>65</v>
      </c>
      <c r="H50" s="759"/>
      <c r="I50" s="37">
        <v>60</v>
      </c>
      <c r="J50" s="37">
        <v>60</v>
      </c>
    </row>
    <row r="51" spans="1:39" ht="15.75" customHeight="1" x14ac:dyDescent="0.2">
      <c r="B51" s="760" t="s">
        <v>171</v>
      </c>
      <c r="C51" s="760"/>
      <c r="D51" s="760"/>
      <c r="E51" s="760"/>
      <c r="F51" s="760"/>
      <c r="G51" s="760"/>
      <c r="H51" s="760"/>
    </row>
    <row r="52" spans="1:39" ht="15.75" customHeight="1" x14ac:dyDescent="0.2">
      <c r="B52" s="318"/>
    </row>
    <row r="53" spans="1:39" ht="15.75" thickBot="1" x14ac:dyDescent="0.3">
      <c r="B53" s="45" t="s">
        <v>484</v>
      </c>
      <c r="C53" s="46"/>
      <c r="D53" s="47"/>
      <c r="E53" s="47"/>
      <c r="F53" s="48"/>
      <c r="G53" s="764">
        <f>SUM(G54)</f>
        <v>10</v>
      </c>
      <c r="H53" s="764"/>
      <c r="I53" s="189">
        <v>10</v>
      </c>
      <c r="J53" s="189">
        <v>10</v>
      </c>
    </row>
    <row r="54" spans="1:39" ht="15.75" thickTop="1" x14ac:dyDescent="0.25">
      <c r="A54" s="38">
        <v>5492</v>
      </c>
      <c r="B54" s="107" t="s">
        <v>386</v>
      </c>
      <c r="C54" s="152"/>
      <c r="D54" s="152"/>
      <c r="E54" s="152"/>
      <c r="F54" s="152"/>
      <c r="G54" s="733">
        <v>10</v>
      </c>
      <c r="H54" s="736"/>
      <c r="I54" s="65"/>
      <c r="J54" s="65"/>
      <c r="K54" s="60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row>
    <row r="55" spans="1:39" ht="15.75" customHeight="1" x14ac:dyDescent="0.2">
      <c r="B55" s="333" t="s">
        <v>306</v>
      </c>
    </row>
    <row r="56" spans="1:39" ht="15.75" customHeight="1" x14ac:dyDescent="0.2">
      <c r="B56" s="318"/>
    </row>
    <row r="57" spans="1:39" ht="17.25" customHeight="1" thickBot="1" x14ac:dyDescent="0.3">
      <c r="B57" s="45" t="s">
        <v>465</v>
      </c>
      <c r="C57" s="46"/>
      <c r="D57" s="47"/>
      <c r="E57" s="48"/>
      <c r="F57" s="48"/>
      <c r="G57" s="764">
        <f>SUM(G58,G64,G67)</f>
        <v>6250</v>
      </c>
      <c r="H57" s="764"/>
      <c r="I57" s="189">
        <f>SUM(I58:I67)</f>
        <v>4850</v>
      </c>
      <c r="J57" s="189">
        <f>SUM(J58:J67)</f>
        <v>16920</v>
      </c>
    </row>
    <row r="58" spans="1:39" ht="15.75" thickTop="1" x14ac:dyDescent="0.25">
      <c r="A58" s="38">
        <v>5169</v>
      </c>
      <c r="B58" s="42" t="s">
        <v>14</v>
      </c>
      <c r="G58" s="758">
        <v>2000</v>
      </c>
      <c r="H58" s="759"/>
      <c r="I58" s="37">
        <v>1500</v>
      </c>
      <c r="J58" s="37">
        <v>13077</v>
      </c>
    </row>
    <row r="59" spans="1:39" ht="15" x14ac:dyDescent="0.25">
      <c r="B59" s="574" t="s">
        <v>893</v>
      </c>
      <c r="G59" s="772"/>
      <c r="H59" s="773"/>
      <c r="I59" s="37">
        <v>0</v>
      </c>
      <c r="J59" s="37">
        <v>123</v>
      </c>
      <c r="K59" s="532">
        <v>5139</v>
      </c>
    </row>
    <row r="60" spans="1:39" ht="14.25" customHeight="1" x14ac:dyDescent="0.2">
      <c r="B60" s="735" t="s">
        <v>892</v>
      </c>
      <c r="C60" s="735"/>
      <c r="D60" s="735"/>
      <c r="E60" s="735"/>
      <c r="F60" s="735"/>
      <c r="G60" s="735"/>
      <c r="H60" s="735"/>
      <c r="J60" s="37">
        <v>370</v>
      </c>
      <c r="K60" s="532">
        <v>5166</v>
      </c>
    </row>
    <row r="61" spans="1:39" x14ac:dyDescent="0.2">
      <c r="B61" s="735"/>
      <c r="C61" s="735"/>
      <c r="D61" s="735"/>
      <c r="E61" s="735"/>
      <c r="F61" s="735"/>
      <c r="G61" s="735"/>
      <c r="H61" s="735"/>
    </row>
    <row r="62" spans="1:39" x14ac:dyDescent="0.2">
      <c r="B62" s="735"/>
      <c r="C62" s="735"/>
      <c r="D62" s="735"/>
      <c r="E62" s="735"/>
      <c r="F62" s="735"/>
      <c r="G62" s="735"/>
      <c r="H62" s="735"/>
    </row>
    <row r="63" spans="1:39" x14ac:dyDescent="0.2">
      <c r="B63" s="476"/>
      <c r="C63" s="476"/>
      <c r="D63" s="476"/>
      <c r="E63" s="476"/>
      <c r="F63" s="476"/>
      <c r="G63" s="476"/>
      <c r="H63" s="476"/>
    </row>
    <row r="64" spans="1:39" ht="14.25" customHeight="1" x14ac:dyDescent="0.25">
      <c r="A64" s="38">
        <v>5179</v>
      </c>
      <c r="B64" s="784" t="s">
        <v>117</v>
      </c>
      <c r="C64" s="784"/>
      <c r="D64" s="784"/>
      <c r="E64" s="186"/>
      <c r="F64" s="186"/>
      <c r="G64" s="733">
        <v>2500</v>
      </c>
      <c r="H64" s="768"/>
      <c r="I64" s="37">
        <v>2500</v>
      </c>
      <c r="J64" s="37">
        <v>2500</v>
      </c>
    </row>
    <row r="65" spans="1:10" ht="15.75" customHeight="1" x14ac:dyDescent="0.2">
      <c r="B65" s="38" t="s">
        <v>212</v>
      </c>
      <c r="C65" s="38"/>
      <c r="E65" s="38"/>
      <c r="F65" s="38"/>
      <c r="G65" s="38"/>
    </row>
    <row r="66" spans="1:10" ht="15.75" customHeight="1" x14ac:dyDescent="0.2">
      <c r="B66" s="38"/>
      <c r="C66" s="38"/>
      <c r="E66" s="38"/>
      <c r="F66" s="38"/>
      <c r="G66" s="38"/>
    </row>
    <row r="67" spans="1:10" ht="15" x14ac:dyDescent="0.25">
      <c r="A67" s="38">
        <v>5194</v>
      </c>
      <c r="B67" s="42" t="s">
        <v>373</v>
      </c>
      <c r="G67" s="733">
        <v>1750</v>
      </c>
      <c r="H67" s="768"/>
      <c r="I67" s="37">
        <v>850</v>
      </c>
      <c r="J67" s="37">
        <v>850</v>
      </c>
    </row>
    <row r="68" spans="1:10" ht="15" x14ac:dyDescent="0.25">
      <c r="B68" s="574" t="s">
        <v>893</v>
      </c>
      <c r="G68" s="812"/>
      <c r="H68" s="813"/>
    </row>
    <row r="69" spans="1:10" ht="15.75" customHeight="1" x14ac:dyDescent="0.2">
      <c r="B69" s="781" t="s">
        <v>894</v>
      </c>
      <c r="C69" s="781"/>
      <c r="D69" s="781"/>
      <c r="E69" s="781"/>
      <c r="F69" s="781"/>
      <c r="G69" s="781"/>
      <c r="H69" s="781"/>
    </row>
    <row r="70" spans="1:10" ht="27.75" customHeight="1" x14ac:dyDescent="0.2">
      <c r="B70" s="781"/>
      <c r="C70" s="781"/>
      <c r="D70" s="781"/>
      <c r="E70" s="781"/>
      <c r="F70" s="781"/>
      <c r="G70" s="781"/>
      <c r="H70" s="781"/>
    </row>
    <row r="72" spans="1:10" x14ac:dyDescent="0.2">
      <c r="D72" s="261" t="s">
        <v>269</v>
      </c>
      <c r="E72" s="262">
        <f>SUM(E9:E13)</f>
        <v>26636</v>
      </c>
      <c r="F72" s="262">
        <f>SUM(F9:F13)</f>
        <v>32696</v>
      </c>
      <c r="G72" s="262">
        <f>SUM(G9:G13)</f>
        <v>34740</v>
      </c>
    </row>
    <row r="73" spans="1:10" ht="13.5" customHeight="1" x14ac:dyDescent="0.2">
      <c r="D73" s="261" t="s">
        <v>270</v>
      </c>
      <c r="E73" s="262"/>
      <c r="F73" s="262"/>
      <c r="G73" s="262"/>
    </row>
    <row r="74" spans="1:10" ht="15" x14ac:dyDescent="0.25">
      <c r="D74" s="263" t="s">
        <v>265</v>
      </c>
      <c r="E74" s="264">
        <f>SUM(E72:E73)</f>
        <v>26636</v>
      </c>
      <c r="F74" s="264">
        <f>SUM(F72:F73)</f>
        <v>32696</v>
      </c>
      <c r="G74" s="264">
        <f>SUM(G72:G73)</f>
        <v>34740</v>
      </c>
    </row>
  </sheetData>
  <mergeCells count="49">
    <mergeCell ref="G1:H1"/>
    <mergeCell ref="B14:D14"/>
    <mergeCell ref="B19:F19"/>
    <mergeCell ref="G19:H19"/>
    <mergeCell ref="B17:F17"/>
    <mergeCell ref="G17:H17"/>
    <mergeCell ref="G18:H18"/>
    <mergeCell ref="G21:H21"/>
    <mergeCell ref="G22:H22"/>
    <mergeCell ref="B23:H23"/>
    <mergeCell ref="G30:H30"/>
    <mergeCell ref="G57:H57"/>
    <mergeCell ref="B31:H31"/>
    <mergeCell ref="B38:F38"/>
    <mergeCell ref="G38:H38"/>
    <mergeCell ref="B41:F41"/>
    <mergeCell ref="G41:H41"/>
    <mergeCell ref="G26:H26"/>
    <mergeCell ref="G27:H27"/>
    <mergeCell ref="B28:H28"/>
    <mergeCell ref="B34:H34"/>
    <mergeCell ref="G33:H33"/>
    <mergeCell ref="G50:H50"/>
    <mergeCell ref="B37:F37"/>
    <mergeCell ref="G37:H37"/>
    <mergeCell ref="G36:H36"/>
    <mergeCell ref="B44:F44"/>
    <mergeCell ref="B45:F45"/>
    <mergeCell ref="G45:H45"/>
    <mergeCell ref="G43:H43"/>
    <mergeCell ref="B69:H70"/>
    <mergeCell ref="G67:H67"/>
    <mergeCell ref="G68:H68"/>
    <mergeCell ref="B64:D64"/>
    <mergeCell ref="G64:H64"/>
    <mergeCell ref="G59:H59"/>
    <mergeCell ref="B60:H62"/>
    <mergeCell ref="G48:H48"/>
    <mergeCell ref="G54:H54"/>
    <mergeCell ref="B39:F39"/>
    <mergeCell ref="G39:H39"/>
    <mergeCell ref="G53:H53"/>
    <mergeCell ref="B40:F40"/>
    <mergeCell ref="G40:H40"/>
    <mergeCell ref="G58:H58"/>
    <mergeCell ref="B51:H51"/>
    <mergeCell ref="B46:H47"/>
    <mergeCell ref="G44:H44"/>
    <mergeCell ref="B48:F48"/>
  </mergeCells>
  <pageMargins left="0.70866141732283472" right="0.70866141732283472" top="0.78740157480314965" bottom="0.78740157480314965" header="0.31496062992125984" footer="0.31496062992125984"/>
  <pageSetup paperSize="9" scale="68" firstPageNumber="60"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1" manualBreakCount="1">
    <brk id="56" min="1" max="7" man="1"/>
  </rowBreaks>
  <colBreaks count="1" manualBreakCount="1">
    <brk id="12" max="10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85"/>
  <sheetViews>
    <sheetView showGridLines="0" view="pageBreakPreview" zoomScaleNormal="100" zoomScaleSheetLayoutView="100" workbookViewId="0">
      <selection activeCell="B24" sqref="B24:H24"/>
    </sheetView>
  </sheetViews>
  <sheetFormatPr defaultColWidth="9.140625" defaultRowHeight="14.25" x14ac:dyDescent="0.2"/>
  <cols>
    <col min="1" max="1" width="6.28515625" style="38" customWidth="1"/>
    <col min="2" max="2" width="8.5703125" style="43" customWidth="1"/>
    <col min="3" max="3" width="9.140625" style="43"/>
    <col min="4" max="4" width="58.7109375" style="38" customWidth="1"/>
    <col min="5" max="7" width="14.140625" style="36" customWidth="1"/>
    <col min="8" max="8" width="9.140625" style="38" customWidth="1"/>
    <col min="9" max="10" width="9" style="37" customWidth="1"/>
    <col min="11" max="12" width="9.140625" style="38" customWidth="1"/>
    <col min="13" max="13" width="13.28515625" style="38" customWidth="1"/>
    <col min="14" max="16384" width="9.140625" style="38"/>
  </cols>
  <sheetData>
    <row r="1" spans="2:10" ht="23.25" x14ac:dyDescent="0.35">
      <c r="B1" s="108" t="s">
        <v>75</v>
      </c>
      <c r="G1" s="763" t="s">
        <v>76</v>
      </c>
      <c r="H1" s="763"/>
    </row>
    <row r="3" spans="2:10" x14ac:dyDescent="0.2">
      <c r="B3" s="51" t="s">
        <v>1</v>
      </c>
      <c r="C3" s="241" t="s">
        <v>250</v>
      </c>
      <c r="D3" s="23"/>
    </row>
    <row r="4" spans="2:10" x14ac:dyDescent="0.2">
      <c r="C4" s="51" t="s">
        <v>41</v>
      </c>
    </row>
    <row r="6" spans="2:10" s="40" customFormat="1" ht="13.5" thickBot="1" x14ac:dyDescent="0.25">
      <c r="B6" s="110"/>
      <c r="C6" s="110"/>
      <c r="E6" s="37"/>
      <c r="F6" s="37"/>
      <c r="G6" s="37"/>
      <c r="H6" s="171" t="s">
        <v>6</v>
      </c>
      <c r="I6" s="37"/>
      <c r="J6" s="37"/>
    </row>
    <row r="7" spans="2:10" s="40" customFormat="1" ht="39.75" thickTop="1" thickBot="1" x14ac:dyDescent="0.25">
      <c r="B7" s="66" t="s">
        <v>2</v>
      </c>
      <c r="C7" s="67" t="s">
        <v>3</v>
      </c>
      <c r="D7" s="68" t="s">
        <v>4</v>
      </c>
      <c r="E7" s="69" t="s">
        <v>542</v>
      </c>
      <c r="F7" s="69" t="s">
        <v>543</v>
      </c>
      <c r="G7" s="69" t="s">
        <v>544</v>
      </c>
      <c r="H7" s="27" t="s">
        <v>5</v>
      </c>
      <c r="I7" s="37"/>
      <c r="J7" s="37"/>
    </row>
    <row r="8" spans="2:10" s="75" customFormat="1" thickTop="1" thickBot="1" x14ac:dyDescent="0.25">
      <c r="B8" s="70">
        <v>1</v>
      </c>
      <c r="C8" s="71">
        <v>2</v>
      </c>
      <c r="D8" s="71">
        <v>3</v>
      </c>
      <c r="E8" s="72">
        <v>4</v>
      </c>
      <c r="F8" s="72">
        <v>5</v>
      </c>
      <c r="G8" s="72">
        <v>6</v>
      </c>
      <c r="H8" s="73" t="s">
        <v>202</v>
      </c>
      <c r="I8" s="302"/>
      <c r="J8" s="302"/>
    </row>
    <row r="9" spans="2:10" ht="15" thickTop="1" x14ac:dyDescent="0.2">
      <c r="B9" s="88">
        <v>3513</v>
      </c>
      <c r="C9" s="89">
        <v>51</v>
      </c>
      <c r="D9" s="92" t="s">
        <v>441</v>
      </c>
      <c r="E9" s="25">
        <f>SUM(I22)</f>
        <v>42950</v>
      </c>
      <c r="F9" s="25">
        <f>SUM(J22)</f>
        <v>42948</v>
      </c>
      <c r="G9" s="25">
        <f>SUM(G22)</f>
        <v>68200</v>
      </c>
      <c r="H9" s="35">
        <f t="shared" ref="H9:H18" si="0">G9/E9*100</f>
        <v>158.78928987194411</v>
      </c>
    </row>
    <row r="10" spans="2:10" x14ac:dyDescent="0.2">
      <c r="B10" s="88">
        <v>3522</v>
      </c>
      <c r="C10" s="89">
        <v>51</v>
      </c>
      <c r="D10" s="145" t="s">
        <v>441</v>
      </c>
      <c r="E10" s="25">
        <f>SUM(I26)</f>
        <v>6100</v>
      </c>
      <c r="F10" s="25">
        <f>SUM(J26)</f>
        <v>6100</v>
      </c>
      <c r="G10" s="25">
        <f>SUM(G26)</f>
        <v>6100</v>
      </c>
      <c r="H10" s="35">
        <f t="shared" si="0"/>
        <v>100</v>
      </c>
    </row>
    <row r="11" spans="2:10" x14ac:dyDescent="0.2">
      <c r="B11" s="88">
        <v>3544</v>
      </c>
      <c r="C11" s="89">
        <v>52</v>
      </c>
      <c r="D11" s="87" t="s">
        <v>522</v>
      </c>
      <c r="E11" s="25">
        <f>SUM(I31)</f>
        <v>400</v>
      </c>
      <c r="F11" s="25">
        <f>SUM(J31)</f>
        <v>400</v>
      </c>
      <c r="G11" s="25">
        <f>SUM(G31)</f>
        <v>400</v>
      </c>
      <c r="H11" s="35"/>
    </row>
    <row r="12" spans="2:10" s="178" customFormat="1" ht="28.5" x14ac:dyDescent="0.25">
      <c r="B12" s="167">
        <v>3544</v>
      </c>
      <c r="C12" s="168">
        <v>53</v>
      </c>
      <c r="D12" s="179" t="s">
        <v>475</v>
      </c>
      <c r="E12" s="119">
        <f>SUM(I35)</f>
        <v>300</v>
      </c>
      <c r="F12" s="119">
        <f>SUM(J35)</f>
        <v>300</v>
      </c>
      <c r="G12" s="119">
        <f>SUM(G35)</f>
        <v>300</v>
      </c>
      <c r="H12" s="91">
        <f t="shared" si="0"/>
        <v>100</v>
      </c>
      <c r="I12" s="194"/>
      <c r="J12" s="194"/>
    </row>
    <row r="13" spans="2:10" x14ac:dyDescent="0.2">
      <c r="B13" s="88">
        <v>3599</v>
      </c>
      <c r="C13" s="89">
        <v>51</v>
      </c>
      <c r="D13" s="145" t="s">
        <v>441</v>
      </c>
      <c r="E13" s="25">
        <f>SUM(I39)</f>
        <v>1635</v>
      </c>
      <c r="F13" s="25">
        <f>SUM(J39)</f>
        <v>1635</v>
      </c>
      <c r="G13" s="25">
        <f>SUM(G39)</f>
        <v>2710</v>
      </c>
      <c r="H13" s="35">
        <f t="shared" si="0"/>
        <v>165.7492354740061</v>
      </c>
    </row>
    <row r="14" spans="2:10" x14ac:dyDescent="0.2">
      <c r="B14" s="88">
        <v>3599</v>
      </c>
      <c r="C14" s="89">
        <v>58</v>
      </c>
      <c r="D14" s="222" t="s">
        <v>222</v>
      </c>
      <c r="E14" s="25">
        <f>SUM(I57)</f>
        <v>700</v>
      </c>
      <c r="F14" s="25">
        <f>SUM(J57)</f>
        <v>700</v>
      </c>
      <c r="G14" s="25">
        <f>SUM(G57)</f>
        <v>700</v>
      </c>
      <c r="H14" s="35">
        <f t="shared" si="0"/>
        <v>100</v>
      </c>
    </row>
    <row r="15" spans="2:10" x14ac:dyDescent="0.2">
      <c r="B15" s="88">
        <v>5171</v>
      </c>
      <c r="C15" s="89">
        <v>51</v>
      </c>
      <c r="D15" s="145" t="s">
        <v>441</v>
      </c>
      <c r="E15" s="25"/>
      <c r="F15" s="25">
        <f>SUM(J64)</f>
        <v>1000</v>
      </c>
      <c r="G15" s="25">
        <f>SUM(G64)</f>
        <v>1000</v>
      </c>
      <c r="H15" s="35"/>
    </row>
    <row r="16" spans="2:10" x14ac:dyDescent="0.2">
      <c r="B16" s="88">
        <v>5171</v>
      </c>
      <c r="C16" s="89">
        <v>58</v>
      </c>
      <c r="D16" s="222" t="s">
        <v>222</v>
      </c>
      <c r="E16" s="25">
        <f>SUM(I69)</f>
        <v>1000</v>
      </c>
      <c r="F16" s="25">
        <f>SUM(J69)</f>
        <v>0</v>
      </c>
      <c r="G16" s="25">
        <f>SUM(G69)</f>
        <v>1000</v>
      </c>
      <c r="H16" s="35">
        <f t="shared" si="0"/>
        <v>100</v>
      </c>
    </row>
    <row r="17" spans="1:14" ht="15" thickBot="1" x14ac:dyDescent="0.25">
      <c r="B17" s="88">
        <v>6172</v>
      </c>
      <c r="C17" s="89">
        <v>51</v>
      </c>
      <c r="D17" s="145" t="s">
        <v>441</v>
      </c>
      <c r="E17" s="25">
        <f>SUM(I75)</f>
        <v>50</v>
      </c>
      <c r="F17" s="25">
        <f>SUM(J75)</f>
        <v>50</v>
      </c>
      <c r="G17" s="25">
        <f>SUM(G75)</f>
        <v>50</v>
      </c>
      <c r="H17" s="35">
        <f t="shared" si="0"/>
        <v>100</v>
      </c>
    </row>
    <row r="18" spans="1:14" s="97" customFormat="1" ht="16.5" thickTop="1" thickBot="1" x14ac:dyDescent="0.3">
      <c r="B18" s="750" t="s">
        <v>8</v>
      </c>
      <c r="C18" s="751"/>
      <c r="D18" s="752"/>
      <c r="E18" s="95">
        <f>SUM(E9:E17)</f>
        <v>53135</v>
      </c>
      <c r="F18" s="95">
        <f>SUM(F9:F17)</f>
        <v>53133</v>
      </c>
      <c r="G18" s="95">
        <f>SUM(G9:G17)</f>
        <v>80460</v>
      </c>
      <c r="H18" s="41">
        <f t="shared" si="0"/>
        <v>151.4256140020702</v>
      </c>
      <c r="I18" s="187"/>
      <c r="J18" s="187"/>
    </row>
    <row r="19" spans="1:14" ht="15" thickTop="1" x14ac:dyDescent="0.2">
      <c r="B19" s="38"/>
      <c r="C19" s="38"/>
      <c r="E19" s="38"/>
      <c r="F19" s="38"/>
      <c r="G19" s="38"/>
    </row>
    <row r="20" spans="1:14" x14ac:dyDescent="0.2">
      <c r="B20" s="39"/>
      <c r="C20" s="39"/>
      <c r="D20" s="39"/>
      <c r="E20" s="39"/>
      <c r="F20" s="39"/>
      <c r="G20" s="39"/>
      <c r="H20" s="39"/>
    </row>
    <row r="21" spans="1:14" ht="15" x14ac:dyDescent="0.25">
      <c r="B21" s="44" t="s">
        <v>10</v>
      </c>
    </row>
    <row r="22" spans="1:14" ht="17.25" customHeight="1" thickBot="1" x14ac:dyDescent="0.3">
      <c r="B22" s="45" t="s">
        <v>466</v>
      </c>
      <c r="C22" s="46"/>
      <c r="D22" s="47"/>
      <c r="E22" s="48"/>
      <c r="F22" s="48"/>
      <c r="G22" s="764">
        <f>SUM(G23)</f>
        <v>68200</v>
      </c>
      <c r="H22" s="764"/>
      <c r="I22" s="189">
        <v>42950</v>
      </c>
      <c r="J22" s="189">
        <v>42948</v>
      </c>
    </row>
    <row r="23" spans="1:14" ht="15.75" thickTop="1" x14ac:dyDescent="0.25">
      <c r="A23" s="38">
        <v>5169</v>
      </c>
      <c r="B23" s="42" t="s">
        <v>14</v>
      </c>
      <c r="G23" s="758">
        <v>68200</v>
      </c>
      <c r="H23" s="759"/>
    </row>
    <row r="24" spans="1:14" ht="43.5" customHeight="1" x14ac:dyDescent="0.2">
      <c r="B24" s="856" t="s">
        <v>604</v>
      </c>
      <c r="C24" s="856"/>
      <c r="D24" s="856"/>
      <c r="E24" s="856"/>
      <c r="F24" s="856"/>
      <c r="G24" s="856"/>
      <c r="H24" s="856"/>
    </row>
    <row r="25" spans="1:14" ht="15" x14ac:dyDescent="0.25">
      <c r="B25" s="51"/>
      <c r="G25" s="52"/>
      <c r="H25" s="53"/>
    </row>
    <row r="26" spans="1:14" ht="17.25" customHeight="1" thickBot="1" x14ac:dyDescent="0.3">
      <c r="B26" s="45" t="s">
        <v>467</v>
      </c>
      <c r="C26" s="46"/>
      <c r="D26" s="47"/>
      <c r="E26" s="48"/>
      <c r="F26" s="48"/>
      <c r="G26" s="764">
        <f>SUM(G27)</f>
        <v>6100</v>
      </c>
      <c r="H26" s="764"/>
      <c r="I26" s="189">
        <v>6100</v>
      </c>
      <c r="J26" s="189">
        <v>6100</v>
      </c>
    </row>
    <row r="27" spans="1:14" ht="15.75" thickTop="1" x14ac:dyDescent="0.25">
      <c r="A27" s="38">
        <v>5169</v>
      </c>
      <c r="B27" s="42" t="s">
        <v>14</v>
      </c>
      <c r="G27" s="758">
        <v>6100</v>
      </c>
      <c r="H27" s="759"/>
    </row>
    <row r="28" spans="1:14" ht="15" x14ac:dyDescent="0.25">
      <c r="B28" s="32" t="s">
        <v>77</v>
      </c>
      <c r="G28" s="52"/>
      <c r="H28" s="53"/>
    </row>
    <row r="29" spans="1:14" ht="27.75" customHeight="1" x14ac:dyDescent="0.2">
      <c r="B29" s="765" t="s">
        <v>605</v>
      </c>
      <c r="C29" s="765"/>
      <c r="D29" s="765"/>
      <c r="E29" s="765"/>
      <c r="F29" s="765"/>
      <c r="G29" s="765"/>
      <c r="H29" s="765"/>
    </row>
    <row r="30" spans="1:14" ht="15" x14ac:dyDescent="0.25">
      <c r="B30" s="182"/>
      <c r="G30" s="180"/>
      <c r="H30" s="181"/>
    </row>
    <row r="31" spans="1:14" s="361" customFormat="1" ht="17.25" customHeight="1" thickBot="1" x14ac:dyDescent="0.3">
      <c r="A31" s="40"/>
      <c r="B31" s="45" t="s">
        <v>530</v>
      </c>
      <c r="C31" s="371"/>
      <c r="D31" s="372"/>
      <c r="E31" s="373"/>
      <c r="F31" s="373"/>
      <c r="G31" s="764">
        <f>SUM(G32)</f>
        <v>400</v>
      </c>
      <c r="H31" s="764"/>
      <c r="I31" s="478">
        <v>400</v>
      </c>
      <c r="J31" s="478">
        <v>400</v>
      </c>
      <c r="K31" s="37"/>
      <c r="L31" s="37"/>
      <c r="M31" s="38"/>
      <c r="N31" s="38"/>
    </row>
    <row r="32" spans="1:14" s="361" customFormat="1" ht="15.75" thickTop="1" x14ac:dyDescent="0.25">
      <c r="A32" s="40">
        <v>5222</v>
      </c>
      <c r="B32" s="21" t="s">
        <v>321</v>
      </c>
      <c r="C32" s="374"/>
      <c r="D32" s="375"/>
      <c r="E32" s="376"/>
      <c r="F32" s="376"/>
      <c r="G32" s="733">
        <v>400</v>
      </c>
      <c r="H32" s="768"/>
      <c r="I32" s="40"/>
      <c r="J32" s="40"/>
      <c r="K32" s="37"/>
      <c r="L32" s="37"/>
      <c r="M32" s="38"/>
      <c r="N32" s="38"/>
    </row>
    <row r="33" spans="1:14" s="361" customFormat="1" ht="29.25" customHeight="1" x14ac:dyDescent="0.2">
      <c r="A33" s="40"/>
      <c r="B33" s="755" t="s">
        <v>606</v>
      </c>
      <c r="C33" s="755"/>
      <c r="D33" s="755"/>
      <c r="E33" s="755"/>
      <c r="F33" s="755"/>
      <c r="G33" s="755"/>
      <c r="H33" s="755"/>
      <c r="I33" s="40"/>
      <c r="J33" s="40"/>
      <c r="K33" s="37"/>
      <c r="L33" s="37"/>
      <c r="M33" s="38"/>
      <c r="N33" s="38"/>
    </row>
    <row r="34" spans="1:14" ht="15" x14ac:dyDescent="0.25">
      <c r="B34" s="529"/>
      <c r="G34" s="527"/>
      <c r="H34" s="528"/>
    </row>
    <row r="35" spans="1:14" ht="31.5" customHeight="1" thickBot="1" x14ac:dyDescent="0.3">
      <c r="B35" s="746" t="s">
        <v>524</v>
      </c>
      <c r="C35" s="747"/>
      <c r="D35" s="747"/>
      <c r="E35" s="747"/>
      <c r="F35" s="747"/>
      <c r="G35" s="764">
        <f>SUM(G36)</f>
        <v>300</v>
      </c>
      <c r="H35" s="764"/>
      <c r="I35" s="189">
        <v>300</v>
      </c>
      <c r="J35" s="189">
        <v>300</v>
      </c>
    </row>
    <row r="36" spans="1:14" ht="15.75" thickTop="1" x14ac:dyDescent="0.25">
      <c r="A36" s="38">
        <v>5311</v>
      </c>
      <c r="B36" s="140" t="s">
        <v>109</v>
      </c>
      <c r="G36" s="758">
        <v>300</v>
      </c>
      <c r="H36" s="759"/>
    </row>
    <row r="37" spans="1:14" ht="27.75" customHeight="1" x14ac:dyDescent="0.2">
      <c r="B37" s="755" t="s">
        <v>606</v>
      </c>
      <c r="C37" s="755"/>
      <c r="D37" s="755"/>
      <c r="E37" s="755"/>
      <c r="F37" s="755"/>
      <c r="G37" s="755"/>
      <c r="H37" s="755"/>
    </row>
    <row r="38" spans="1:14" ht="15" x14ac:dyDescent="0.25">
      <c r="B38" s="42"/>
      <c r="G38" s="52"/>
      <c r="H38" s="53"/>
    </row>
    <row r="39" spans="1:14" ht="17.25" customHeight="1" thickBot="1" x14ac:dyDescent="0.3">
      <c r="B39" s="45" t="s">
        <v>468</v>
      </c>
      <c r="C39" s="46"/>
      <c r="D39" s="47"/>
      <c r="E39" s="48"/>
      <c r="F39" s="48"/>
      <c r="G39" s="764">
        <f>SUM(G40,G53)</f>
        <v>2710</v>
      </c>
      <c r="H39" s="764"/>
      <c r="I39" s="189">
        <f>SUM(I40:I53)</f>
        <v>1635</v>
      </c>
      <c r="J39" s="189">
        <f>SUM(J40:J53)</f>
        <v>1635</v>
      </c>
    </row>
    <row r="40" spans="1:14" ht="15.75" thickTop="1" x14ac:dyDescent="0.25">
      <c r="A40" s="38">
        <v>5169</v>
      </c>
      <c r="B40" s="42" t="s">
        <v>14</v>
      </c>
      <c r="G40" s="758">
        <f>SUM(G41,G45,G49)</f>
        <v>2700</v>
      </c>
      <c r="H40" s="759"/>
      <c r="I40" s="37">
        <v>1625</v>
      </c>
      <c r="J40" s="37">
        <v>1625</v>
      </c>
    </row>
    <row r="41" spans="1:14" ht="15" x14ac:dyDescent="0.25">
      <c r="B41" s="836" t="s">
        <v>611</v>
      </c>
      <c r="C41" s="836"/>
      <c r="D41" s="836"/>
      <c r="E41" s="836"/>
      <c r="F41" s="836"/>
      <c r="G41" s="761">
        <v>1500</v>
      </c>
      <c r="H41" s="762"/>
    </row>
    <row r="42" spans="1:14" ht="45.75" customHeight="1" x14ac:dyDescent="0.2">
      <c r="B42" s="781" t="s">
        <v>607</v>
      </c>
      <c r="C42" s="781"/>
      <c r="D42" s="781"/>
      <c r="E42" s="781"/>
      <c r="F42" s="781"/>
      <c r="G42" s="781"/>
      <c r="H42" s="781"/>
    </row>
    <row r="43" spans="1:14" ht="45" hidden="1" customHeight="1" x14ac:dyDescent="0.2">
      <c r="B43" s="781"/>
      <c r="C43" s="781"/>
      <c r="D43" s="781"/>
      <c r="E43" s="781"/>
      <c r="F43" s="781"/>
      <c r="G43" s="854"/>
      <c r="H43" s="855"/>
    </row>
    <row r="44" spans="1:14" ht="15.75" customHeight="1" x14ac:dyDescent="0.25">
      <c r="B44" s="51"/>
      <c r="G44" s="52"/>
      <c r="H44" s="53"/>
    </row>
    <row r="45" spans="1:14" ht="15.75" customHeight="1" x14ac:dyDescent="0.25">
      <c r="B45" s="477" t="s">
        <v>503</v>
      </c>
      <c r="G45" s="761">
        <v>1000</v>
      </c>
      <c r="H45" s="762"/>
    </row>
    <row r="46" spans="1:14" ht="15.75" customHeight="1" x14ac:dyDescent="0.2">
      <c r="B46" s="765" t="s">
        <v>608</v>
      </c>
      <c r="C46" s="765"/>
      <c r="D46" s="765"/>
      <c r="E46" s="765"/>
      <c r="F46" s="765"/>
      <c r="G46" s="765"/>
      <c r="H46" s="765"/>
    </row>
    <row r="47" spans="1:14" ht="15" customHeight="1" x14ac:dyDescent="0.2">
      <c r="B47" s="765"/>
      <c r="C47" s="765"/>
      <c r="D47" s="765"/>
      <c r="E47" s="765"/>
      <c r="F47" s="765"/>
      <c r="G47" s="765"/>
      <c r="H47" s="765"/>
    </row>
    <row r="48" spans="1:14" ht="15.75" customHeight="1" x14ac:dyDescent="0.25">
      <c r="B48" s="548"/>
      <c r="G48" s="545"/>
      <c r="H48" s="546"/>
    </row>
    <row r="49" spans="1:10" ht="15.75" customHeight="1" x14ac:dyDescent="0.25">
      <c r="B49" s="550" t="s">
        <v>610</v>
      </c>
      <c r="G49" s="761">
        <v>200</v>
      </c>
      <c r="H49" s="762"/>
    </row>
    <row r="50" spans="1:10" ht="15.75" customHeight="1" x14ac:dyDescent="0.2">
      <c r="B50" s="765" t="s">
        <v>609</v>
      </c>
      <c r="C50" s="765"/>
      <c r="D50" s="765"/>
      <c r="E50" s="765"/>
      <c r="F50" s="765"/>
      <c r="G50" s="765"/>
      <c r="H50" s="765"/>
    </row>
    <row r="51" spans="1:10" ht="27.75" customHeight="1" x14ac:dyDescent="0.2">
      <c r="B51" s="765"/>
      <c r="C51" s="765"/>
      <c r="D51" s="765"/>
      <c r="E51" s="765"/>
      <c r="F51" s="765"/>
      <c r="G51" s="765"/>
      <c r="H51" s="765"/>
    </row>
    <row r="52" spans="1:10" ht="15" customHeight="1" x14ac:dyDescent="0.2">
      <c r="B52" s="547"/>
      <c r="C52" s="547"/>
      <c r="D52" s="547"/>
      <c r="E52" s="547"/>
      <c r="F52" s="547"/>
      <c r="G52" s="547"/>
      <c r="H52" s="547"/>
    </row>
    <row r="53" spans="1:10" ht="15" x14ac:dyDescent="0.25">
      <c r="A53" s="38">
        <v>5175</v>
      </c>
      <c r="B53" s="42" t="s">
        <v>27</v>
      </c>
      <c r="G53" s="758">
        <v>10</v>
      </c>
      <c r="H53" s="759"/>
      <c r="I53" s="37">
        <v>10</v>
      </c>
      <c r="J53" s="37">
        <v>10</v>
      </c>
    </row>
    <row r="54" spans="1:10" ht="15" x14ac:dyDescent="0.25">
      <c r="B54" s="51" t="s">
        <v>612</v>
      </c>
      <c r="G54" s="52"/>
      <c r="H54" s="53"/>
    </row>
    <row r="55" spans="1:10" ht="10.5" customHeight="1" x14ac:dyDescent="0.25">
      <c r="B55" s="182"/>
      <c r="G55" s="180"/>
      <c r="H55" s="181"/>
    </row>
    <row r="56" spans="1:10" ht="10.5" customHeight="1" x14ac:dyDescent="0.25">
      <c r="B56" s="220"/>
      <c r="G56" s="218"/>
      <c r="H56" s="219"/>
    </row>
    <row r="57" spans="1:10" ht="15.75" thickBot="1" x14ac:dyDescent="0.3">
      <c r="B57" s="45" t="s">
        <v>223</v>
      </c>
      <c r="C57" s="46"/>
      <c r="D57" s="47"/>
      <c r="E57" s="48"/>
      <c r="F57" s="48"/>
      <c r="G57" s="764">
        <f>SUM(G58)</f>
        <v>700</v>
      </c>
      <c r="H57" s="764"/>
      <c r="I57" s="189">
        <v>700</v>
      </c>
      <c r="J57" s="189">
        <v>700</v>
      </c>
    </row>
    <row r="58" spans="1:10" ht="15.75" thickTop="1" x14ac:dyDescent="0.25">
      <c r="A58" s="38">
        <v>5811</v>
      </c>
      <c r="B58" s="221" t="s">
        <v>222</v>
      </c>
      <c r="G58" s="758">
        <v>700</v>
      </c>
      <c r="H58" s="759">
        <v>550</v>
      </c>
    </row>
    <row r="59" spans="1:10" ht="14.25" customHeight="1" x14ac:dyDescent="0.2">
      <c r="B59" s="765" t="s">
        <v>179</v>
      </c>
      <c r="C59" s="765"/>
      <c r="D59" s="765"/>
      <c r="E59" s="765"/>
      <c r="F59" s="765"/>
      <c r="G59" s="765"/>
      <c r="H59" s="765"/>
    </row>
    <row r="60" spans="1:10" ht="14.25" customHeight="1" x14ac:dyDescent="0.2">
      <c r="B60" s="325"/>
      <c r="C60" s="325"/>
      <c r="D60" s="325"/>
      <c r="E60" s="325"/>
      <c r="F60" s="325"/>
      <c r="G60" s="325"/>
      <c r="H60" s="325"/>
    </row>
    <row r="61" spans="1:10" ht="14.25" customHeight="1" x14ac:dyDescent="0.2">
      <c r="B61" s="571"/>
      <c r="C61" s="571"/>
      <c r="D61" s="571"/>
      <c r="E61" s="571"/>
      <c r="F61" s="571"/>
      <c r="G61" s="571"/>
      <c r="H61" s="571"/>
    </row>
    <row r="62" spans="1:10" ht="14.25" customHeight="1" x14ac:dyDescent="0.2">
      <c r="B62" s="571"/>
      <c r="C62" s="571"/>
      <c r="D62" s="571"/>
      <c r="E62" s="571"/>
      <c r="F62" s="571"/>
      <c r="G62" s="571"/>
      <c r="H62" s="571"/>
    </row>
    <row r="63" spans="1:10" ht="14.25" customHeight="1" x14ac:dyDescent="0.2">
      <c r="B63" s="571"/>
      <c r="C63" s="571"/>
      <c r="D63" s="571"/>
      <c r="E63" s="571"/>
      <c r="F63" s="571"/>
      <c r="G63" s="571"/>
      <c r="H63" s="571"/>
    </row>
    <row r="64" spans="1:10" ht="15.75" thickBot="1" x14ac:dyDescent="0.3">
      <c r="B64" s="45" t="s">
        <v>613</v>
      </c>
      <c r="C64" s="46"/>
      <c r="D64" s="47"/>
      <c r="E64" s="48"/>
      <c r="F64" s="48"/>
      <c r="G64" s="764">
        <f>SUM(G65)</f>
        <v>1000</v>
      </c>
      <c r="H64" s="764"/>
      <c r="I64" s="189">
        <v>0</v>
      </c>
      <c r="J64" s="189">
        <v>1000</v>
      </c>
    </row>
    <row r="65" spans="1:11" ht="15.75" thickTop="1" x14ac:dyDescent="0.25">
      <c r="A65" s="38">
        <v>5169</v>
      </c>
      <c r="B65" s="549" t="s">
        <v>14</v>
      </c>
      <c r="G65" s="758">
        <v>1000</v>
      </c>
      <c r="H65" s="759"/>
    </row>
    <row r="66" spans="1:11" ht="14.25" customHeight="1" x14ac:dyDescent="0.2">
      <c r="B66" s="765" t="s">
        <v>614</v>
      </c>
      <c r="C66" s="765"/>
      <c r="D66" s="765"/>
      <c r="E66" s="765"/>
      <c r="F66" s="765"/>
      <c r="G66" s="765"/>
      <c r="H66" s="765"/>
    </row>
    <row r="67" spans="1:11" ht="30.75" customHeight="1" x14ac:dyDescent="0.2">
      <c r="B67" s="765"/>
      <c r="C67" s="765"/>
      <c r="D67" s="765"/>
      <c r="E67" s="765"/>
      <c r="F67" s="765"/>
      <c r="G67" s="765"/>
      <c r="H67" s="765"/>
    </row>
    <row r="68" spans="1:11" ht="14.25" customHeight="1" x14ac:dyDescent="0.2">
      <c r="B68" s="547"/>
      <c r="C68" s="547"/>
      <c r="D68" s="547"/>
      <c r="E68" s="547"/>
      <c r="F68" s="547"/>
      <c r="G68" s="547"/>
      <c r="H68" s="547"/>
    </row>
    <row r="69" spans="1:11" ht="15.75" thickBot="1" x14ac:dyDescent="0.3">
      <c r="B69" s="45" t="s">
        <v>302</v>
      </c>
      <c r="C69" s="46"/>
      <c r="D69" s="47"/>
      <c r="E69" s="48"/>
      <c r="F69" s="48"/>
      <c r="G69" s="764">
        <f>SUM(G70)</f>
        <v>1000</v>
      </c>
      <c r="H69" s="764"/>
      <c r="I69" s="189">
        <v>1000</v>
      </c>
      <c r="J69" s="189">
        <v>0</v>
      </c>
    </row>
    <row r="70" spans="1:11" ht="15.75" thickTop="1" x14ac:dyDescent="0.25">
      <c r="A70" s="38">
        <v>5811</v>
      </c>
      <c r="B70" s="329" t="s">
        <v>222</v>
      </c>
      <c r="G70" s="758">
        <v>1000</v>
      </c>
      <c r="H70" s="759">
        <v>550</v>
      </c>
    </row>
    <row r="71" spans="1:11" ht="14.25" customHeight="1" x14ac:dyDescent="0.2">
      <c r="B71" s="765" t="s">
        <v>614</v>
      </c>
      <c r="C71" s="765"/>
      <c r="D71" s="765"/>
      <c r="E71" s="765"/>
      <c r="F71" s="765"/>
      <c r="G71" s="765"/>
      <c r="H71" s="765"/>
    </row>
    <row r="72" spans="1:11" ht="14.25" customHeight="1" x14ac:dyDescent="0.2">
      <c r="B72" s="765"/>
      <c r="C72" s="765"/>
      <c r="D72" s="765"/>
      <c r="E72" s="765"/>
      <c r="F72" s="765"/>
      <c r="G72" s="765"/>
      <c r="H72" s="765"/>
    </row>
    <row r="73" spans="1:11" ht="14.25" customHeight="1" x14ac:dyDescent="0.2">
      <c r="B73" s="765"/>
      <c r="C73" s="765"/>
      <c r="D73" s="765"/>
      <c r="E73" s="765"/>
      <c r="F73" s="765"/>
      <c r="G73" s="765"/>
      <c r="H73" s="765"/>
    </row>
    <row r="74" spans="1:11" ht="15" x14ac:dyDescent="0.25">
      <c r="B74" s="328"/>
      <c r="G74" s="326"/>
      <c r="H74" s="327"/>
    </row>
    <row r="75" spans="1:11" ht="17.25" customHeight="1" thickBot="1" x14ac:dyDescent="0.3">
      <c r="B75" s="45" t="s">
        <v>442</v>
      </c>
      <c r="C75" s="46"/>
      <c r="D75" s="47"/>
      <c r="E75" s="48"/>
      <c r="F75" s="48"/>
      <c r="G75" s="764">
        <f>SUM(G76)</f>
        <v>50</v>
      </c>
      <c r="H75" s="764"/>
      <c r="I75" s="189">
        <v>50</v>
      </c>
      <c r="J75" s="189">
        <v>50</v>
      </c>
    </row>
    <row r="76" spans="1:11" ht="15.75" thickTop="1" x14ac:dyDescent="0.25">
      <c r="A76" s="38">
        <v>5169</v>
      </c>
      <c r="B76" s="42" t="s">
        <v>14</v>
      </c>
      <c r="G76" s="758">
        <v>50</v>
      </c>
      <c r="H76" s="759"/>
    </row>
    <row r="77" spans="1:11" ht="15" x14ac:dyDescent="0.25">
      <c r="B77" s="51" t="s">
        <v>78</v>
      </c>
      <c r="G77" s="52"/>
      <c r="H77" s="53"/>
    </row>
    <row r="78" spans="1:11" ht="15" x14ac:dyDescent="0.25">
      <c r="B78" s="42"/>
      <c r="G78" s="52"/>
      <c r="H78" s="53"/>
      <c r="I78" s="195"/>
      <c r="J78" s="195"/>
      <c r="K78" s="127"/>
    </row>
    <row r="79" spans="1:11" ht="15" x14ac:dyDescent="0.25">
      <c r="B79" s="42"/>
      <c r="G79" s="52"/>
      <c r="H79" s="53"/>
    </row>
    <row r="83" spans="4:7" ht="12.75" customHeight="1" x14ac:dyDescent="0.2">
      <c r="D83" s="261" t="s">
        <v>269</v>
      </c>
      <c r="E83" s="262">
        <f>SUM(E18)</f>
        <v>53135</v>
      </c>
      <c r="F83" s="262">
        <f>SUM(F18)</f>
        <v>53133</v>
      </c>
      <c r="G83" s="262">
        <f>SUM(G18)</f>
        <v>80460</v>
      </c>
    </row>
    <row r="84" spans="4:7" x14ac:dyDescent="0.2">
      <c r="D84" s="261" t="s">
        <v>270</v>
      </c>
      <c r="E84" s="262">
        <v>0</v>
      </c>
      <c r="F84" s="262">
        <v>0</v>
      </c>
      <c r="G84" s="262">
        <v>0</v>
      </c>
    </row>
    <row r="85" spans="4:7" ht="15" x14ac:dyDescent="0.25">
      <c r="D85" s="263" t="s">
        <v>265</v>
      </c>
      <c r="E85" s="264">
        <f>SUM(E83:E84)</f>
        <v>53135</v>
      </c>
      <c r="F85" s="264">
        <f>SUM(F83:F84)</f>
        <v>53133</v>
      </c>
      <c r="G85" s="264">
        <f>SUM(G83:G84)</f>
        <v>80460</v>
      </c>
    </row>
  </sheetData>
  <mergeCells count="38">
    <mergeCell ref="G76:H76"/>
    <mergeCell ref="G39:H39"/>
    <mergeCell ref="G40:H40"/>
    <mergeCell ref="G75:H75"/>
    <mergeCell ref="G58:H58"/>
    <mergeCell ref="B59:H59"/>
    <mergeCell ref="G57:H57"/>
    <mergeCell ref="G69:H69"/>
    <mergeCell ref="G70:H70"/>
    <mergeCell ref="G64:H64"/>
    <mergeCell ref="G65:H65"/>
    <mergeCell ref="B66:H67"/>
    <mergeCell ref="B71:H73"/>
    <mergeCell ref="G53:H53"/>
    <mergeCell ref="B50:H51"/>
    <mergeCell ref="G27:H27"/>
    <mergeCell ref="B24:H24"/>
    <mergeCell ref="G26:H26"/>
    <mergeCell ref="G1:H1"/>
    <mergeCell ref="B18:D18"/>
    <mergeCell ref="G22:H22"/>
    <mergeCell ref="G23:H23"/>
    <mergeCell ref="B29:H29"/>
    <mergeCell ref="B37:H37"/>
    <mergeCell ref="B46:H47"/>
    <mergeCell ref="G49:H49"/>
    <mergeCell ref="G36:H36"/>
    <mergeCell ref="G43:H43"/>
    <mergeCell ref="G31:H31"/>
    <mergeCell ref="G32:H32"/>
    <mergeCell ref="B33:H33"/>
    <mergeCell ref="B35:F35"/>
    <mergeCell ref="G35:H35"/>
    <mergeCell ref="B43:F43"/>
    <mergeCell ref="B42:H42"/>
    <mergeCell ref="B41:F41"/>
    <mergeCell ref="G41:H41"/>
    <mergeCell ref="G45:H45"/>
  </mergeCells>
  <pageMargins left="0.70866141732283472" right="0.70866141732283472" top="0.78740157480314965" bottom="0.78740157480314965" header="0.31496062992125984" footer="0.31496062992125984"/>
  <pageSetup paperSize="9" scale="68" firstPageNumber="62"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2" max="10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42"/>
  <sheetViews>
    <sheetView showGridLines="0" view="pageBreakPreview" zoomScaleNormal="100" zoomScaleSheetLayoutView="100" workbookViewId="0">
      <selection activeCell="G24" sqref="G24:H24"/>
    </sheetView>
  </sheetViews>
  <sheetFormatPr defaultColWidth="9.140625" defaultRowHeight="14.25" x14ac:dyDescent="0.2"/>
  <cols>
    <col min="1" max="1" width="5.7109375" style="38" customWidth="1"/>
    <col min="2" max="2" width="8.5703125" style="43" customWidth="1"/>
    <col min="3" max="3" width="9.7109375" style="43" customWidth="1"/>
    <col min="4" max="4" width="58.7109375" style="38" customWidth="1"/>
    <col min="5" max="7" width="14.140625" style="36" customWidth="1"/>
    <col min="8" max="8" width="9.140625" style="38" customWidth="1"/>
    <col min="9" max="10" width="10" style="37" customWidth="1"/>
    <col min="11" max="12" width="9.140625" style="38"/>
    <col min="13" max="13" width="13.28515625" style="38" customWidth="1"/>
    <col min="14" max="16384" width="9.140625" style="38"/>
  </cols>
  <sheetData>
    <row r="1" spans="2:10" ht="23.25" x14ac:dyDescent="0.35">
      <c r="B1" s="108" t="s">
        <v>145</v>
      </c>
      <c r="G1" s="763" t="s">
        <v>44</v>
      </c>
      <c r="H1" s="763"/>
    </row>
    <row r="3" spans="2:10" x14ac:dyDescent="0.2">
      <c r="B3" s="51" t="s">
        <v>1</v>
      </c>
      <c r="C3" s="51" t="s">
        <v>45</v>
      </c>
    </row>
    <row r="4" spans="2:10" x14ac:dyDescent="0.2">
      <c r="C4" s="51" t="s">
        <v>41</v>
      </c>
    </row>
    <row r="6" spans="2:10" s="40" customFormat="1" ht="13.5" thickBot="1" x14ac:dyDescent="0.25">
      <c r="B6" s="110"/>
      <c r="C6" s="110"/>
      <c r="E6" s="37"/>
      <c r="F6" s="37"/>
      <c r="G6" s="37"/>
      <c r="H6" s="171" t="s">
        <v>6</v>
      </c>
      <c r="I6" s="37"/>
      <c r="J6" s="37"/>
    </row>
    <row r="7" spans="2:10" s="40" customFormat="1" ht="39.75" thickTop="1" thickBot="1" x14ac:dyDescent="0.25">
      <c r="B7" s="66" t="s">
        <v>2</v>
      </c>
      <c r="C7" s="67" t="s">
        <v>3</v>
      </c>
      <c r="D7" s="68" t="s">
        <v>4</v>
      </c>
      <c r="E7" s="69" t="s">
        <v>542</v>
      </c>
      <c r="F7" s="69" t="s">
        <v>543</v>
      </c>
      <c r="G7" s="69" t="s">
        <v>544</v>
      </c>
      <c r="H7" s="27" t="s">
        <v>5</v>
      </c>
      <c r="I7" s="37"/>
      <c r="J7" s="37"/>
    </row>
    <row r="8" spans="2:10" s="75" customFormat="1" thickTop="1" thickBot="1" x14ac:dyDescent="0.25">
      <c r="B8" s="70">
        <v>1</v>
      </c>
      <c r="C8" s="71">
        <v>2</v>
      </c>
      <c r="D8" s="71">
        <v>3</v>
      </c>
      <c r="E8" s="72">
        <v>4</v>
      </c>
      <c r="F8" s="72">
        <v>5</v>
      </c>
      <c r="G8" s="72">
        <v>6</v>
      </c>
      <c r="H8" s="73" t="s">
        <v>202</v>
      </c>
      <c r="I8" s="302"/>
      <c r="J8" s="302"/>
    </row>
    <row r="9" spans="2:10" ht="15" thickTop="1" x14ac:dyDescent="0.2">
      <c r="B9" s="141">
        <v>2212</v>
      </c>
      <c r="C9" s="142">
        <v>51</v>
      </c>
      <c r="D9" s="146" t="s">
        <v>441</v>
      </c>
      <c r="E9" s="144">
        <f>SUM(I16)</f>
        <v>385</v>
      </c>
      <c r="F9" s="144">
        <f>SUM(J16)</f>
        <v>406</v>
      </c>
      <c r="G9" s="144">
        <f>SUM(G16)</f>
        <v>385</v>
      </c>
      <c r="H9" s="35">
        <f>G9/E9*100</f>
        <v>100</v>
      </c>
    </row>
    <row r="10" spans="2:10" x14ac:dyDescent="0.2">
      <c r="B10" s="88">
        <v>6172</v>
      </c>
      <c r="C10" s="89">
        <v>51</v>
      </c>
      <c r="D10" s="92" t="s">
        <v>441</v>
      </c>
      <c r="E10" s="25">
        <f>SUM(I20)</f>
        <v>920</v>
      </c>
      <c r="F10" s="25">
        <f>SUM(J20)</f>
        <v>1484</v>
      </c>
      <c r="G10" s="25">
        <f>SUM(G20)</f>
        <v>920</v>
      </c>
      <c r="H10" s="35">
        <f>G10/E10*100</f>
        <v>100</v>
      </c>
    </row>
    <row r="11" spans="2:10" ht="29.25" thickBot="1" x14ac:dyDescent="0.25">
      <c r="B11" s="88">
        <v>6172</v>
      </c>
      <c r="C11" s="89">
        <v>53</v>
      </c>
      <c r="D11" s="112" t="s">
        <v>475</v>
      </c>
      <c r="E11" s="25">
        <f>SUM(I34)</f>
        <v>0</v>
      </c>
      <c r="F11" s="25">
        <f>SUM(J34)</f>
        <v>33</v>
      </c>
      <c r="G11" s="25">
        <f>SUM(G34)</f>
        <v>50</v>
      </c>
      <c r="H11" s="35"/>
    </row>
    <row r="12" spans="2:10" s="97" customFormat="1" ht="16.5" thickTop="1" thickBot="1" x14ac:dyDescent="0.3">
      <c r="B12" s="857" t="s">
        <v>8</v>
      </c>
      <c r="C12" s="858"/>
      <c r="D12" s="858"/>
      <c r="E12" s="95">
        <f>SUM(E9:E10)</f>
        <v>1305</v>
      </c>
      <c r="F12" s="95">
        <f>SUM(F9:F11)</f>
        <v>1923</v>
      </c>
      <c r="G12" s="95">
        <f>SUM(G9:G11)</f>
        <v>1355</v>
      </c>
      <c r="H12" s="41">
        <f>G12/E12*100</f>
        <v>103.83141762452108</v>
      </c>
      <c r="I12" s="187"/>
      <c r="J12" s="187"/>
    </row>
    <row r="13" spans="2:10" ht="15" thickTop="1" x14ac:dyDescent="0.2">
      <c r="B13" s="859"/>
      <c r="C13" s="859"/>
      <c r="D13" s="859"/>
      <c r="E13" s="859"/>
      <c r="F13" s="859"/>
      <c r="G13" s="859"/>
      <c r="H13" s="859"/>
    </row>
    <row r="14" spans="2:10" x14ac:dyDescent="0.2">
      <c r="B14" s="39"/>
      <c r="C14" s="39"/>
      <c r="D14" s="39"/>
      <c r="E14" s="39"/>
      <c r="F14" s="39"/>
      <c r="G14" s="39"/>
      <c r="H14" s="39"/>
    </row>
    <row r="15" spans="2:10" ht="15" x14ac:dyDescent="0.25">
      <c r="B15" s="44" t="s">
        <v>10</v>
      </c>
    </row>
    <row r="16" spans="2:10" ht="17.25" customHeight="1" thickBot="1" x14ac:dyDescent="0.3">
      <c r="B16" s="45" t="s">
        <v>462</v>
      </c>
      <c r="C16" s="46"/>
      <c r="D16" s="47"/>
      <c r="E16" s="48"/>
      <c r="F16" s="48"/>
      <c r="G16" s="764">
        <f>SUM(G17)</f>
        <v>385</v>
      </c>
      <c r="H16" s="764"/>
      <c r="I16" s="189">
        <v>385</v>
      </c>
      <c r="J16" s="189">
        <v>406</v>
      </c>
    </row>
    <row r="17" spans="1:10" ht="15.75" thickTop="1" x14ac:dyDescent="0.25">
      <c r="A17" s="38">
        <v>5169</v>
      </c>
      <c r="B17" s="227" t="s">
        <v>14</v>
      </c>
      <c r="G17" s="758">
        <v>385</v>
      </c>
      <c r="H17" s="759"/>
    </row>
    <row r="18" spans="1:10" ht="14.25" customHeight="1" x14ac:dyDescent="0.2">
      <c r="B18" s="765" t="s">
        <v>261</v>
      </c>
      <c r="C18" s="765"/>
      <c r="D18" s="765"/>
      <c r="E18" s="765"/>
      <c r="F18" s="765"/>
      <c r="G18" s="765"/>
      <c r="H18" s="765"/>
    </row>
    <row r="19" spans="1:10" ht="15" customHeight="1" x14ac:dyDescent="0.2">
      <c r="B19" s="226"/>
      <c r="C19" s="226"/>
      <c r="D19" s="226"/>
      <c r="E19" s="226"/>
      <c r="F19" s="226"/>
      <c r="G19" s="226"/>
      <c r="H19" s="226"/>
    </row>
    <row r="20" spans="1:10" ht="17.25" customHeight="1" thickBot="1" x14ac:dyDescent="0.3">
      <c r="B20" s="45" t="s">
        <v>442</v>
      </c>
      <c r="C20" s="46"/>
      <c r="D20" s="47"/>
      <c r="E20" s="48"/>
      <c r="F20" s="48"/>
      <c r="G20" s="764">
        <f>SUM(G21,G24,G27,G30)</f>
        <v>920</v>
      </c>
      <c r="H20" s="764"/>
      <c r="I20" s="189">
        <f>SUM(I21:I30)</f>
        <v>920</v>
      </c>
      <c r="J20" s="189">
        <f>SUM(J21:J30)</f>
        <v>1484</v>
      </c>
    </row>
    <row r="21" spans="1:10" s="23" customFormat="1" ht="17.25" customHeight="1" thickTop="1" x14ac:dyDescent="0.25">
      <c r="A21" s="23">
        <v>5122</v>
      </c>
      <c r="B21" s="544" t="s">
        <v>131</v>
      </c>
      <c r="C21" s="43"/>
      <c r="D21" s="38"/>
      <c r="E21" s="36"/>
      <c r="F21" s="36"/>
      <c r="G21" s="758">
        <v>20</v>
      </c>
      <c r="H21" s="759"/>
      <c r="I21" s="303">
        <v>0</v>
      </c>
      <c r="J21" s="303">
        <v>35</v>
      </c>
    </row>
    <row r="22" spans="1:10" s="23" customFormat="1" ht="17.25" customHeight="1" x14ac:dyDescent="0.25">
      <c r="B22" s="542" t="s">
        <v>577</v>
      </c>
      <c r="C22" s="43"/>
      <c r="D22" s="38"/>
      <c r="E22" s="36"/>
      <c r="F22" s="36"/>
      <c r="G22" s="540"/>
      <c r="H22" s="541"/>
      <c r="I22" s="303"/>
      <c r="J22" s="303"/>
    </row>
    <row r="23" spans="1:10" s="23" customFormat="1" ht="17.25" customHeight="1" x14ac:dyDescent="0.25">
      <c r="B23" s="542"/>
      <c r="C23" s="43"/>
      <c r="D23" s="38"/>
      <c r="E23" s="36"/>
      <c r="F23" s="36"/>
      <c r="G23" s="540"/>
      <c r="H23" s="541"/>
      <c r="I23" s="303"/>
      <c r="J23" s="303"/>
    </row>
    <row r="24" spans="1:10" ht="15" x14ac:dyDescent="0.25">
      <c r="A24" s="38">
        <v>5164</v>
      </c>
      <c r="B24" s="42" t="s">
        <v>30</v>
      </c>
      <c r="G24" s="758">
        <v>500</v>
      </c>
      <c r="H24" s="759"/>
      <c r="I24" s="37">
        <v>600</v>
      </c>
      <c r="J24" s="37">
        <v>565</v>
      </c>
    </row>
    <row r="25" spans="1:10" ht="15" x14ac:dyDescent="0.25">
      <c r="B25" s="51" t="s">
        <v>235</v>
      </c>
      <c r="G25" s="52"/>
      <c r="H25" s="53"/>
    </row>
    <row r="26" spans="1:10" ht="15" x14ac:dyDescent="0.25">
      <c r="B26" s="51"/>
      <c r="G26" s="52"/>
      <c r="H26" s="53"/>
    </row>
    <row r="27" spans="1:10" ht="15" x14ac:dyDescent="0.25">
      <c r="A27" s="38">
        <v>5166</v>
      </c>
      <c r="B27" s="42" t="s">
        <v>12</v>
      </c>
      <c r="G27" s="758">
        <v>150</v>
      </c>
      <c r="H27" s="759"/>
      <c r="I27" s="37">
        <v>20</v>
      </c>
      <c r="J27" s="37">
        <v>523</v>
      </c>
    </row>
    <row r="28" spans="1:10" ht="15" customHeight="1" x14ac:dyDescent="0.2">
      <c r="B28" s="739" t="s">
        <v>578</v>
      </c>
      <c r="C28" s="739"/>
      <c r="D28" s="739"/>
      <c r="E28" s="739"/>
      <c r="F28" s="739"/>
      <c r="G28" s="739"/>
      <c r="H28" s="739"/>
    </row>
    <row r="29" spans="1:10" ht="15" x14ac:dyDescent="0.25">
      <c r="B29" s="42"/>
      <c r="G29" s="52"/>
      <c r="H29" s="53"/>
    </row>
    <row r="30" spans="1:10" ht="15" x14ac:dyDescent="0.25">
      <c r="A30" s="38">
        <v>5169</v>
      </c>
      <c r="B30" s="42" t="s">
        <v>14</v>
      </c>
      <c r="G30" s="758">
        <v>250</v>
      </c>
      <c r="H30" s="759"/>
      <c r="I30" s="37">
        <v>300</v>
      </c>
      <c r="J30" s="37">
        <v>361</v>
      </c>
    </row>
    <row r="31" spans="1:10" ht="15" hidden="1" customHeight="1" x14ac:dyDescent="0.2">
      <c r="B31" s="765" t="s">
        <v>579</v>
      </c>
      <c r="C31" s="765"/>
      <c r="D31" s="765"/>
      <c r="E31" s="765"/>
      <c r="F31" s="765"/>
      <c r="G31" s="765"/>
      <c r="H31" s="765"/>
    </row>
    <row r="32" spans="1:10" ht="28.5" customHeight="1" x14ac:dyDescent="0.2">
      <c r="B32" s="765"/>
      <c r="C32" s="765"/>
      <c r="D32" s="765"/>
      <c r="E32" s="765"/>
      <c r="F32" s="765"/>
      <c r="G32" s="765"/>
      <c r="H32" s="765"/>
    </row>
    <row r="33" spans="1:11" ht="15" x14ac:dyDescent="0.25">
      <c r="B33" s="60"/>
      <c r="C33" s="60"/>
      <c r="D33" s="60"/>
      <c r="E33" s="60"/>
      <c r="F33" s="60"/>
      <c r="G33" s="60"/>
      <c r="H33" s="60"/>
    </row>
    <row r="34" spans="1:11" ht="32.25" customHeight="1" thickBot="1" x14ac:dyDescent="0.3">
      <c r="B34" s="746" t="s">
        <v>478</v>
      </c>
      <c r="C34" s="747"/>
      <c r="D34" s="747"/>
      <c r="E34" s="747"/>
      <c r="F34" s="747"/>
      <c r="G34" s="764">
        <f>SUM(G35)</f>
        <v>50</v>
      </c>
      <c r="H34" s="764"/>
      <c r="I34" s="189">
        <f>SUM(I35:I37)</f>
        <v>0</v>
      </c>
      <c r="J34" s="189">
        <v>33</v>
      </c>
      <c r="K34" s="40"/>
    </row>
    <row r="35" spans="1:11" ht="15.75" thickTop="1" x14ac:dyDescent="0.25">
      <c r="A35" s="38">
        <v>5365</v>
      </c>
      <c r="B35" s="544" t="s">
        <v>580</v>
      </c>
      <c r="E35" s="38"/>
      <c r="G35" s="758">
        <v>50</v>
      </c>
      <c r="H35" s="759"/>
      <c r="K35" s="40"/>
    </row>
    <row r="36" spans="1:11" ht="16.5" customHeight="1" x14ac:dyDescent="0.2">
      <c r="B36" s="765" t="s">
        <v>581</v>
      </c>
      <c r="C36" s="765"/>
      <c r="D36" s="765"/>
      <c r="E36" s="765"/>
      <c r="F36" s="765"/>
      <c r="G36" s="765"/>
      <c r="H36" s="765"/>
      <c r="K36" s="40"/>
    </row>
    <row r="40" spans="1:11" x14ac:dyDescent="0.2">
      <c r="D40" s="261" t="s">
        <v>269</v>
      </c>
      <c r="E40" s="262">
        <f>SUM(E12)</f>
        <v>1305</v>
      </c>
      <c r="F40" s="262">
        <f>SUM(F12)</f>
        <v>1923</v>
      </c>
      <c r="G40" s="262">
        <f>SUM(G12)</f>
        <v>1355</v>
      </c>
    </row>
    <row r="41" spans="1:11" x14ac:dyDescent="0.2">
      <c r="D41" s="261" t="s">
        <v>270</v>
      </c>
      <c r="E41" s="262">
        <v>0</v>
      </c>
      <c r="F41" s="262">
        <v>0</v>
      </c>
      <c r="G41" s="262">
        <v>0</v>
      </c>
    </row>
    <row r="42" spans="1:11" ht="15" x14ac:dyDescent="0.25">
      <c r="D42" s="263" t="s">
        <v>265</v>
      </c>
      <c r="E42" s="264">
        <f>SUM(E40:E41)</f>
        <v>1305</v>
      </c>
      <c r="F42" s="264">
        <f>SUM(F40:F41)</f>
        <v>1923</v>
      </c>
      <c r="G42" s="264">
        <f>SUM(G40:G41)</f>
        <v>1355</v>
      </c>
    </row>
  </sheetData>
  <mergeCells count="17">
    <mergeCell ref="G1:H1"/>
    <mergeCell ref="B31:H32"/>
    <mergeCell ref="B12:D12"/>
    <mergeCell ref="G30:H30"/>
    <mergeCell ref="G20:H20"/>
    <mergeCell ref="G24:H24"/>
    <mergeCell ref="G27:H27"/>
    <mergeCell ref="B13:H13"/>
    <mergeCell ref="B28:H28"/>
    <mergeCell ref="G16:H16"/>
    <mergeCell ref="G17:H17"/>
    <mergeCell ref="B18:H18"/>
    <mergeCell ref="G21:H21"/>
    <mergeCell ref="B34:F34"/>
    <mergeCell ref="G34:H34"/>
    <mergeCell ref="G35:H35"/>
    <mergeCell ref="B36:H36"/>
  </mergeCells>
  <pageMargins left="0.70866141732283472" right="0.70866141732283472" top="0.78740157480314965" bottom="0.78740157480314965" header="0.31496062992125984" footer="0.31496062992125984"/>
  <pageSetup paperSize="9" scale="67" firstPageNumber="64"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2" max="10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395"/>
  <sheetViews>
    <sheetView showGridLines="0" view="pageBreakPreview" topLeftCell="A360" zoomScaleNormal="100" zoomScaleSheetLayoutView="100" workbookViewId="0">
      <selection activeCell="D398" sqref="D398"/>
    </sheetView>
  </sheetViews>
  <sheetFormatPr defaultColWidth="9.140625" defaultRowHeight="14.25" x14ac:dyDescent="0.2"/>
  <cols>
    <col min="1" max="1" width="6.140625" style="361" customWidth="1"/>
    <col min="2" max="2" width="8.5703125" style="360" customWidth="1"/>
    <col min="3" max="3" width="9.140625" style="360"/>
    <col min="4" max="4" width="57.85546875" style="361" customWidth="1"/>
    <col min="5" max="6" width="14.140625" style="362" customWidth="1"/>
    <col min="7" max="7" width="14.140625" style="36" customWidth="1"/>
    <col min="8" max="8" width="8.28515625" style="361" customWidth="1"/>
    <col min="9" max="10" width="9.85546875" style="377" customWidth="1"/>
    <col min="11" max="11" width="9.140625" style="348"/>
    <col min="12" max="12" width="9.140625" style="361"/>
    <col min="13" max="13" width="13.28515625" style="361" customWidth="1"/>
    <col min="14" max="16384" width="9.140625" style="361"/>
  </cols>
  <sheetData>
    <row r="1" spans="2:11" ht="23.25" x14ac:dyDescent="0.35">
      <c r="B1" s="108" t="s">
        <v>161</v>
      </c>
      <c r="C1" s="43"/>
      <c r="D1" s="38"/>
      <c r="E1" s="36"/>
      <c r="F1" s="36"/>
      <c r="G1" s="763" t="s">
        <v>59</v>
      </c>
      <c r="H1" s="763"/>
    </row>
    <row r="2" spans="2:11" x14ac:dyDescent="0.2">
      <c r="B2" s="43"/>
      <c r="C2" s="43"/>
      <c r="D2" s="38"/>
      <c r="E2" s="36"/>
      <c r="F2" s="36"/>
      <c r="H2" s="38"/>
    </row>
    <row r="3" spans="2:11" x14ac:dyDescent="0.2">
      <c r="B3" s="574" t="s">
        <v>1</v>
      </c>
      <c r="C3" s="251" t="s">
        <v>17</v>
      </c>
      <c r="D3" s="23"/>
      <c r="E3" s="36"/>
      <c r="F3" s="36"/>
      <c r="H3" s="38"/>
    </row>
    <row r="4" spans="2:11" x14ac:dyDescent="0.2">
      <c r="B4" s="43"/>
      <c r="C4" s="574" t="s">
        <v>41</v>
      </c>
      <c r="D4" s="38"/>
      <c r="E4" s="36"/>
      <c r="F4" s="36"/>
      <c r="H4" s="38"/>
    </row>
    <row r="5" spans="2:11" s="348" customFormat="1" ht="13.5" thickBot="1" x14ac:dyDescent="0.25">
      <c r="B5" s="110"/>
      <c r="C5" s="110"/>
      <c r="D5" s="40"/>
      <c r="E5" s="37"/>
      <c r="F5" s="37"/>
      <c r="G5" s="37"/>
      <c r="H5" s="171" t="s">
        <v>6</v>
      </c>
      <c r="I5" s="377"/>
      <c r="J5" s="377"/>
    </row>
    <row r="6" spans="2:11" s="348" customFormat="1" ht="39" customHeight="1" thickTop="1" thickBot="1" x14ac:dyDescent="0.25">
      <c r="B6" s="66" t="s">
        <v>2</v>
      </c>
      <c r="C6" s="67" t="s">
        <v>3</v>
      </c>
      <c r="D6" s="68" t="s">
        <v>4</v>
      </c>
      <c r="E6" s="69" t="s">
        <v>542</v>
      </c>
      <c r="F6" s="69" t="s">
        <v>543</v>
      </c>
      <c r="G6" s="69" t="s">
        <v>544</v>
      </c>
      <c r="H6" s="27" t="s">
        <v>5</v>
      </c>
      <c r="I6" s="377"/>
      <c r="J6" s="377"/>
    </row>
    <row r="7" spans="2:11" s="589" customFormat="1" thickTop="1" thickBot="1" x14ac:dyDescent="0.25">
      <c r="B7" s="70">
        <v>1</v>
      </c>
      <c r="C7" s="71">
        <v>2</v>
      </c>
      <c r="D7" s="71">
        <v>3</v>
      </c>
      <c r="E7" s="72">
        <v>4</v>
      </c>
      <c r="F7" s="72">
        <v>5</v>
      </c>
      <c r="G7" s="72">
        <v>6</v>
      </c>
      <c r="H7" s="73" t="s">
        <v>202</v>
      </c>
      <c r="I7" s="588"/>
      <c r="J7" s="588"/>
      <c r="K7" s="587"/>
    </row>
    <row r="8" spans="2:11" s="589" customFormat="1" ht="14.25" customHeight="1" thickTop="1" x14ac:dyDescent="0.2">
      <c r="B8" s="506">
        <v>2143</v>
      </c>
      <c r="C8" s="615">
        <v>51</v>
      </c>
      <c r="D8" s="507" t="s">
        <v>441</v>
      </c>
      <c r="E8" s="508">
        <f>SUM(I37)</f>
        <v>23235</v>
      </c>
      <c r="F8" s="508">
        <f>SUM(J37)</f>
        <v>22732</v>
      </c>
      <c r="G8" s="508">
        <f>SUM(G37)</f>
        <v>24503</v>
      </c>
      <c r="H8" s="611">
        <f>G8/E8*100</f>
        <v>105.45728426942114</v>
      </c>
      <c r="I8" s="588"/>
      <c r="J8" s="588"/>
      <c r="K8" s="587"/>
    </row>
    <row r="9" spans="2:11" s="75" customFormat="1" ht="14.25" customHeight="1" x14ac:dyDescent="0.2">
      <c r="B9" s="84">
        <v>2143</v>
      </c>
      <c r="C9" s="616">
        <v>52</v>
      </c>
      <c r="D9" s="87" t="s">
        <v>522</v>
      </c>
      <c r="E9" s="33">
        <f>SUM(I94)</f>
        <v>2000</v>
      </c>
      <c r="F9" s="33">
        <f>SUM(J94)</f>
        <v>2000</v>
      </c>
      <c r="G9" s="33">
        <f>SUM(G94)</f>
        <v>2000</v>
      </c>
      <c r="H9" s="612">
        <f>G9/E9*100</f>
        <v>100</v>
      </c>
      <c r="I9" s="302">
        <f>SUM(E8:E9)</f>
        <v>25235</v>
      </c>
      <c r="J9" s="302">
        <f>SUM(F8:F9)</f>
        <v>24732</v>
      </c>
      <c r="K9" s="110"/>
    </row>
    <row r="10" spans="2:11" s="75" customFormat="1" ht="14.25" customHeight="1" x14ac:dyDescent="0.2">
      <c r="B10" s="84">
        <v>3299</v>
      </c>
      <c r="C10" s="616">
        <v>51</v>
      </c>
      <c r="D10" s="87" t="s">
        <v>522</v>
      </c>
      <c r="E10" s="33"/>
      <c r="F10" s="33">
        <v>30</v>
      </c>
      <c r="G10" s="33"/>
      <c r="H10" s="612"/>
      <c r="I10" s="302"/>
      <c r="J10" s="302"/>
      <c r="K10" s="110"/>
    </row>
    <row r="11" spans="2:11" s="589" customFormat="1" ht="14.25" customHeight="1" x14ac:dyDescent="0.2">
      <c r="B11" s="84">
        <v>3319</v>
      </c>
      <c r="C11" s="616">
        <v>51</v>
      </c>
      <c r="D11" s="87" t="s">
        <v>441</v>
      </c>
      <c r="E11" s="33">
        <f>SUM(I99)</f>
        <v>0</v>
      </c>
      <c r="F11" s="33">
        <f>SUM(J99)</f>
        <v>484</v>
      </c>
      <c r="G11" s="33">
        <f>SUM(G99)</f>
        <v>854</v>
      </c>
      <c r="H11" s="612"/>
      <c r="I11" s="302"/>
      <c r="J11" s="588"/>
      <c r="K11" s="587"/>
    </row>
    <row r="12" spans="2:11" s="75" customFormat="1" ht="14.25" customHeight="1" x14ac:dyDescent="0.2">
      <c r="B12" s="84">
        <v>3319</v>
      </c>
      <c r="C12" s="616">
        <v>54</v>
      </c>
      <c r="D12" s="87" t="s">
        <v>480</v>
      </c>
      <c r="E12" s="33">
        <f>SUM(I112)</f>
        <v>0</v>
      </c>
      <c r="F12" s="33">
        <f>SUM(J112)</f>
        <v>54</v>
      </c>
      <c r="G12" s="33">
        <f>SUM(G112)</f>
        <v>161</v>
      </c>
      <c r="H12" s="612"/>
      <c r="I12" s="302"/>
      <c r="J12" s="302">
        <f>SUM(F11:F12)</f>
        <v>538</v>
      </c>
      <c r="K12" s="110"/>
    </row>
    <row r="13" spans="2:11" s="38" customFormat="1" ht="14.25" customHeight="1" x14ac:dyDescent="0.2">
      <c r="B13" s="84">
        <v>3341</v>
      </c>
      <c r="C13" s="616">
        <v>51</v>
      </c>
      <c r="D13" s="87" t="s">
        <v>441</v>
      </c>
      <c r="E13" s="33">
        <f>SUM(I118)</f>
        <v>3445</v>
      </c>
      <c r="F13" s="33">
        <f>SUM(J118)</f>
        <v>3445</v>
      </c>
      <c r="G13" s="33">
        <f>SUM(G118)</f>
        <v>4406</v>
      </c>
      <c r="H13" s="612">
        <f>G13/E13*100</f>
        <v>127.8955007256894</v>
      </c>
      <c r="I13" s="37"/>
      <c r="J13" s="37"/>
      <c r="K13" s="40"/>
    </row>
    <row r="14" spans="2:11" s="38" customFormat="1" ht="14.25" customHeight="1" x14ac:dyDescent="0.2">
      <c r="B14" s="84">
        <v>3349</v>
      </c>
      <c r="C14" s="616">
        <v>51</v>
      </c>
      <c r="D14" s="87" t="s">
        <v>441</v>
      </c>
      <c r="E14" s="33">
        <f>SUM(I123)</f>
        <v>5757</v>
      </c>
      <c r="F14" s="33">
        <f>SUM(J123)</f>
        <v>5757</v>
      </c>
      <c r="G14" s="33">
        <f>G123</f>
        <v>7386</v>
      </c>
      <c r="H14" s="612">
        <f>G14/E14*100</f>
        <v>128.29598749348619</v>
      </c>
      <c r="I14" s="37"/>
      <c r="J14" s="37"/>
      <c r="K14" s="40"/>
    </row>
    <row r="15" spans="2:11" s="38" customFormat="1" x14ac:dyDescent="0.2">
      <c r="B15" s="88">
        <v>3399</v>
      </c>
      <c r="C15" s="129">
        <v>50</v>
      </c>
      <c r="D15" s="87" t="s">
        <v>508</v>
      </c>
      <c r="E15" s="25"/>
      <c r="F15" s="25"/>
      <c r="G15" s="25">
        <f>SUM(G135)</f>
        <v>30</v>
      </c>
      <c r="H15" s="625"/>
      <c r="I15" s="37"/>
      <c r="J15" s="37"/>
      <c r="K15" s="40"/>
    </row>
    <row r="16" spans="2:11" s="38" customFormat="1" x14ac:dyDescent="0.2">
      <c r="B16" s="88">
        <v>3399</v>
      </c>
      <c r="C16" s="129">
        <v>51</v>
      </c>
      <c r="D16" s="87" t="s">
        <v>441</v>
      </c>
      <c r="E16" s="25"/>
      <c r="F16" s="25"/>
      <c r="G16" s="25">
        <f>SUM(G140)</f>
        <v>4460</v>
      </c>
      <c r="H16" s="625"/>
      <c r="I16" s="37"/>
      <c r="J16" s="37"/>
      <c r="K16" s="40"/>
    </row>
    <row r="17" spans="2:11" s="38" customFormat="1" x14ac:dyDescent="0.2">
      <c r="B17" s="88">
        <v>3399</v>
      </c>
      <c r="C17" s="129">
        <v>54</v>
      </c>
      <c r="D17" s="87" t="s">
        <v>480</v>
      </c>
      <c r="E17" s="25"/>
      <c r="F17" s="25"/>
      <c r="G17" s="25">
        <f>SUM(G170)</f>
        <v>356</v>
      </c>
      <c r="H17" s="625"/>
      <c r="I17" s="37"/>
      <c r="J17" s="37"/>
      <c r="K17" s="40"/>
    </row>
    <row r="18" spans="2:11" s="38" customFormat="1" x14ac:dyDescent="0.2">
      <c r="B18" s="88">
        <v>3900</v>
      </c>
      <c r="C18" s="129">
        <v>51</v>
      </c>
      <c r="D18" s="87" t="s">
        <v>441</v>
      </c>
      <c r="E18" s="25">
        <f>SUM(I176)</f>
        <v>0</v>
      </c>
      <c r="F18" s="25">
        <f>SUM(J176)</f>
        <v>270</v>
      </c>
      <c r="G18" s="25">
        <f>SUM(G176)</f>
        <v>267</v>
      </c>
      <c r="H18" s="625"/>
      <c r="I18" s="37"/>
      <c r="J18" s="37"/>
      <c r="K18" s="40"/>
    </row>
    <row r="19" spans="2:11" s="38" customFormat="1" ht="14.25" customHeight="1" x14ac:dyDescent="0.2">
      <c r="B19" s="84">
        <v>5213</v>
      </c>
      <c r="C19" s="616">
        <v>59</v>
      </c>
      <c r="D19" s="82" t="s">
        <v>29</v>
      </c>
      <c r="E19" s="33">
        <f>SUM(I193)</f>
        <v>6000</v>
      </c>
      <c r="F19" s="33">
        <f>SUM(J193)</f>
        <v>7000</v>
      </c>
      <c r="G19" s="33">
        <f>SUM(G193)</f>
        <v>8000</v>
      </c>
      <c r="H19" s="612">
        <f>G19/E19*100</f>
        <v>133.33333333333331</v>
      </c>
      <c r="I19" s="37"/>
      <c r="J19" s="37"/>
      <c r="K19" s="40"/>
    </row>
    <row r="20" spans="2:11" s="38" customFormat="1" ht="14.25" customHeight="1" x14ac:dyDescent="0.2">
      <c r="B20" s="84">
        <v>5272</v>
      </c>
      <c r="C20" s="616">
        <v>51</v>
      </c>
      <c r="D20" s="87" t="s">
        <v>441</v>
      </c>
      <c r="E20" s="33">
        <f>SUM(I198)</f>
        <v>30</v>
      </c>
      <c r="F20" s="33">
        <f>SUM(J198)</f>
        <v>30</v>
      </c>
      <c r="G20" s="33">
        <f>SUM(G198)</f>
        <v>30</v>
      </c>
      <c r="H20" s="612">
        <f>G20/E20*100</f>
        <v>100</v>
      </c>
      <c r="I20" s="504"/>
      <c r="J20" s="37"/>
      <c r="K20" s="40"/>
    </row>
    <row r="21" spans="2:11" s="38" customFormat="1" ht="14.25" customHeight="1" x14ac:dyDescent="0.2">
      <c r="B21" s="84">
        <v>5273</v>
      </c>
      <c r="C21" s="616">
        <v>50</v>
      </c>
      <c r="D21" s="87" t="s">
        <v>508</v>
      </c>
      <c r="E21" s="33">
        <v>10</v>
      </c>
      <c r="F21" s="33">
        <v>10</v>
      </c>
      <c r="G21" s="33"/>
      <c r="H21" s="612"/>
      <c r="I21" s="504"/>
      <c r="J21" s="37"/>
      <c r="K21" s="40"/>
    </row>
    <row r="22" spans="2:11" s="38" customFormat="1" ht="14.25" customHeight="1" x14ac:dyDescent="0.2">
      <c r="B22" s="84">
        <v>5273</v>
      </c>
      <c r="C22" s="616">
        <v>51</v>
      </c>
      <c r="D22" s="87" t="s">
        <v>441</v>
      </c>
      <c r="E22" s="33">
        <f>SUM(I203)</f>
        <v>7699</v>
      </c>
      <c r="F22" s="33">
        <f>SUM(J203)</f>
        <v>6989</v>
      </c>
      <c r="G22" s="33">
        <f>SUM(G203)</f>
        <v>1094</v>
      </c>
      <c r="H22" s="613">
        <f>G22/E22*100</f>
        <v>14.209637615274712</v>
      </c>
      <c r="I22" s="37">
        <f>SUM(E21:E22)</f>
        <v>7709</v>
      </c>
      <c r="J22" s="37">
        <f>SUM(F21:F22)</f>
        <v>6999</v>
      </c>
      <c r="K22" s="40"/>
    </row>
    <row r="23" spans="2:11" s="38" customFormat="1" ht="27.75" customHeight="1" x14ac:dyDescent="0.2">
      <c r="B23" s="169">
        <v>5511</v>
      </c>
      <c r="C23" s="617">
        <v>53</v>
      </c>
      <c r="D23" s="509" t="s">
        <v>475</v>
      </c>
      <c r="E23" s="49">
        <f>SUM(I266)</f>
        <v>985</v>
      </c>
      <c r="F23" s="49">
        <f>SUM(J266)</f>
        <v>985</v>
      </c>
      <c r="G23" s="49">
        <f>SUM(G266)</f>
        <v>985</v>
      </c>
      <c r="H23" s="614">
        <f>G23/E23*100</f>
        <v>100</v>
      </c>
      <c r="I23" s="37"/>
      <c r="J23" s="37"/>
      <c r="K23" s="40"/>
    </row>
    <row r="24" spans="2:11" s="38" customFormat="1" ht="14.25" customHeight="1" x14ac:dyDescent="0.2">
      <c r="B24" s="84">
        <v>5529</v>
      </c>
      <c r="C24" s="616">
        <v>51</v>
      </c>
      <c r="D24" s="87" t="s">
        <v>441</v>
      </c>
      <c r="E24" s="33">
        <f>SUM(I271)</f>
        <v>40</v>
      </c>
      <c r="F24" s="33">
        <f>SUM(J271)</f>
        <v>40</v>
      </c>
      <c r="G24" s="33">
        <f>SUM(G271)</f>
        <v>40</v>
      </c>
      <c r="H24" s="612">
        <f>G24/E24*100</f>
        <v>100</v>
      </c>
      <c r="I24" s="37"/>
      <c r="J24" s="37"/>
      <c r="K24" s="40"/>
    </row>
    <row r="25" spans="2:11" s="38" customFormat="1" ht="14.25" customHeight="1" x14ac:dyDescent="0.2">
      <c r="B25" s="84">
        <v>5599</v>
      </c>
      <c r="C25" s="616">
        <v>52</v>
      </c>
      <c r="D25" s="87" t="s">
        <v>522</v>
      </c>
      <c r="E25" s="33">
        <f>SUM(I277)</f>
        <v>200</v>
      </c>
      <c r="F25" s="33">
        <f>SUM(J277)</f>
        <v>200</v>
      </c>
      <c r="G25" s="33">
        <f>SUM(G277)</f>
        <v>200</v>
      </c>
      <c r="H25" s="612">
        <f>G25/E25*100</f>
        <v>100</v>
      </c>
      <c r="I25" s="37"/>
      <c r="J25" s="37"/>
      <c r="K25" s="40"/>
    </row>
    <row r="26" spans="2:11" s="38" customFormat="1" ht="14.25" customHeight="1" x14ac:dyDescent="0.2">
      <c r="B26" s="84">
        <v>6113</v>
      </c>
      <c r="C26" s="616">
        <v>50</v>
      </c>
      <c r="D26" s="87" t="s">
        <v>508</v>
      </c>
      <c r="E26" s="33">
        <v>20</v>
      </c>
      <c r="F26" s="33"/>
      <c r="G26" s="33"/>
      <c r="H26" s="612"/>
      <c r="I26" s="37"/>
      <c r="J26" s="37"/>
      <c r="K26" s="40"/>
    </row>
    <row r="27" spans="2:11" s="38" customFormat="1" ht="14.25" customHeight="1" x14ac:dyDescent="0.2">
      <c r="B27" s="84">
        <v>6113</v>
      </c>
      <c r="C27" s="616">
        <v>51</v>
      </c>
      <c r="D27" s="87" t="s">
        <v>441</v>
      </c>
      <c r="E27" s="33">
        <f>SUM(I281)</f>
        <v>14319</v>
      </c>
      <c r="F27" s="33">
        <f>SUM(J281)</f>
        <v>10023</v>
      </c>
      <c r="G27" s="33">
        <f>SUM(G281)</f>
        <v>2740</v>
      </c>
      <c r="H27" s="612">
        <f>G27/E27*100</f>
        <v>19.135414484251694</v>
      </c>
      <c r="I27" s="65">
        <f>SUM(E26:E28)</f>
        <v>14939</v>
      </c>
      <c r="J27" s="65">
        <f>SUM(F26:F28)</f>
        <v>10539</v>
      </c>
      <c r="K27" s="40"/>
    </row>
    <row r="28" spans="2:11" s="38" customFormat="1" ht="14.25" customHeight="1" x14ac:dyDescent="0.2">
      <c r="B28" s="84">
        <v>6113</v>
      </c>
      <c r="C28" s="616">
        <v>54</v>
      </c>
      <c r="D28" s="87" t="s">
        <v>480</v>
      </c>
      <c r="E28" s="33">
        <v>600</v>
      </c>
      <c r="F28" s="33">
        <v>516</v>
      </c>
      <c r="G28" s="33"/>
      <c r="H28" s="612">
        <f>G28/E28*100</f>
        <v>0</v>
      </c>
      <c r="I28" s="65"/>
      <c r="J28" s="37"/>
      <c r="K28" s="40"/>
    </row>
    <row r="29" spans="2:11" s="38" customFormat="1" ht="14.25" customHeight="1" x14ac:dyDescent="0.2">
      <c r="B29" s="84">
        <v>6172</v>
      </c>
      <c r="C29" s="616">
        <v>50</v>
      </c>
      <c r="D29" s="87" t="s">
        <v>508</v>
      </c>
      <c r="E29" s="33"/>
      <c r="F29" s="33">
        <v>20</v>
      </c>
      <c r="G29" s="33"/>
      <c r="H29" s="612"/>
      <c r="I29" s="65"/>
      <c r="J29" s="37"/>
      <c r="K29" s="40"/>
    </row>
    <row r="30" spans="2:11" s="38" customFormat="1" ht="14.25" customHeight="1" x14ac:dyDescent="0.2">
      <c r="B30" s="84">
        <v>6172</v>
      </c>
      <c r="C30" s="85">
        <v>51</v>
      </c>
      <c r="D30" s="87" t="s">
        <v>441</v>
      </c>
      <c r="E30" s="33">
        <f>SUM(I303)</f>
        <v>1068</v>
      </c>
      <c r="F30" s="33">
        <f>SUM(J303)</f>
        <v>5609</v>
      </c>
      <c r="G30" s="33">
        <f>SUM(G303)</f>
        <v>6807</v>
      </c>
      <c r="H30" s="612">
        <f>G30/E30*100</f>
        <v>637.35955056179773</v>
      </c>
      <c r="I30" s="37"/>
      <c r="J30" s="37"/>
      <c r="K30" s="40"/>
    </row>
    <row r="31" spans="2:11" s="38" customFormat="1" ht="14.25" customHeight="1" x14ac:dyDescent="0.2">
      <c r="B31" s="84">
        <v>6172</v>
      </c>
      <c r="C31" s="85">
        <v>54</v>
      </c>
      <c r="D31" s="87" t="s">
        <v>480</v>
      </c>
      <c r="E31" s="33">
        <f>SUM(I376)</f>
        <v>0</v>
      </c>
      <c r="F31" s="33">
        <f>SUM(J376)</f>
        <v>31</v>
      </c>
      <c r="G31" s="33">
        <f>SUM(G376)</f>
        <v>135</v>
      </c>
      <c r="H31" s="612"/>
      <c r="I31" s="37">
        <f>SUM(E29:E31)</f>
        <v>1068</v>
      </c>
      <c r="J31" s="37">
        <f>SUM(F29:F31)</f>
        <v>5660</v>
      </c>
      <c r="K31" s="40"/>
    </row>
    <row r="32" spans="2:11" ht="14.25" customHeight="1" x14ac:dyDescent="0.2">
      <c r="B32" s="84">
        <v>6221</v>
      </c>
      <c r="C32" s="85">
        <v>51</v>
      </c>
      <c r="D32" s="87" t="s">
        <v>441</v>
      </c>
      <c r="E32" s="610">
        <f>SUM(I382)</f>
        <v>10000</v>
      </c>
      <c r="F32" s="33">
        <f>SUM(J382)</f>
        <v>8012</v>
      </c>
      <c r="G32" s="33">
        <f>SUM(G382)</f>
        <v>8000</v>
      </c>
      <c r="H32" s="612"/>
    </row>
    <row r="33" spans="1:11" ht="14.25" customHeight="1" thickBot="1" x14ac:dyDescent="0.25">
      <c r="B33" s="84">
        <v>6224</v>
      </c>
      <c r="C33" s="85">
        <v>52</v>
      </c>
      <c r="D33" s="87" t="s">
        <v>522</v>
      </c>
      <c r="E33" s="505"/>
      <c r="F33" s="505">
        <v>1000</v>
      </c>
      <c r="G33" s="505"/>
      <c r="H33" s="612"/>
    </row>
    <row r="34" spans="1:11" s="590" customFormat="1" ht="22.5" customHeight="1" thickTop="1" thickBot="1" x14ac:dyDescent="0.3">
      <c r="B34" s="750" t="s">
        <v>8</v>
      </c>
      <c r="C34" s="751"/>
      <c r="D34" s="752"/>
      <c r="E34" s="95">
        <f>SUM(E8:E33)</f>
        <v>75408</v>
      </c>
      <c r="F34" s="95">
        <f>SUM(F8:F33)</f>
        <v>75237</v>
      </c>
      <c r="G34" s="95">
        <f>SUM(G8:G32)</f>
        <v>72454</v>
      </c>
      <c r="H34" s="41">
        <f>G34/E34*100</f>
        <v>96.082643751326131</v>
      </c>
      <c r="I34" s="591"/>
      <c r="J34" s="591"/>
      <c r="K34" s="592"/>
    </row>
    <row r="35" spans="1:11" ht="15" thickTop="1" x14ac:dyDescent="0.2">
      <c r="B35" s="361"/>
      <c r="C35" s="361"/>
      <c r="E35" s="361"/>
      <c r="F35" s="361"/>
      <c r="G35" s="38"/>
    </row>
    <row r="36" spans="1:11" s="38" customFormat="1" ht="15" x14ac:dyDescent="0.25">
      <c r="B36" s="44" t="s">
        <v>10</v>
      </c>
      <c r="C36" s="147"/>
      <c r="D36" s="147"/>
      <c r="E36" s="147"/>
      <c r="F36" s="147"/>
      <c r="G36" s="147"/>
      <c r="H36" s="147"/>
      <c r="I36" s="37"/>
      <c r="J36" s="37"/>
      <c r="K36" s="40"/>
    </row>
    <row r="37" spans="1:11" s="38" customFormat="1" ht="15.75" thickBot="1" x14ac:dyDescent="0.3">
      <c r="B37" s="45" t="s">
        <v>469</v>
      </c>
      <c r="C37" s="46"/>
      <c r="D37" s="47"/>
      <c r="E37" s="48"/>
      <c r="F37" s="48"/>
      <c r="G37" s="764">
        <f>SUM(G38,G44,G47,G51,G56,G75,G79)</f>
        <v>24503</v>
      </c>
      <c r="H37" s="764"/>
      <c r="I37" s="189">
        <f>SUM(I38:I79)</f>
        <v>23235</v>
      </c>
      <c r="J37" s="189">
        <f>SUM(J38:J79)</f>
        <v>22732</v>
      </c>
      <c r="K37" s="40"/>
    </row>
    <row r="38" spans="1:11" s="38" customFormat="1" ht="15.75" thickTop="1" x14ac:dyDescent="0.25">
      <c r="A38" s="38">
        <v>5139</v>
      </c>
      <c r="B38" s="21" t="s">
        <v>368</v>
      </c>
      <c r="C38" s="147"/>
      <c r="D38" s="147"/>
      <c r="E38" s="147"/>
      <c r="F38" s="147"/>
      <c r="G38" s="758">
        <v>300</v>
      </c>
      <c r="H38" s="759"/>
      <c r="I38" s="37">
        <v>300</v>
      </c>
      <c r="J38" s="37">
        <v>599</v>
      </c>
      <c r="K38" s="40"/>
    </row>
    <row r="39" spans="1:11" s="38" customFormat="1" ht="14.25" customHeight="1" x14ac:dyDescent="0.2">
      <c r="B39" s="781" t="s">
        <v>817</v>
      </c>
      <c r="C39" s="781"/>
      <c r="D39" s="781"/>
      <c r="E39" s="781"/>
      <c r="F39" s="781"/>
      <c r="G39" s="781"/>
      <c r="H39" s="781"/>
      <c r="I39" s="37"/>
      <c r="J39" s="37">
        <v>27</v>
      </c>
      <c r="K39" s="40">
        <v>5123</v>
      </c>
    </row>
    <row r="40" spans="1:11" s="38" customFormat="1" x14ac:dyDescent="0.2">
      <c r="B40" s="781"/>
      <c r="C40" s="781"/>
      <c r="D40" s="781"/>
      <c r="E40" s="781"/>
      <c r="F40" s="781"/>
      <c r="G40" s="781"/>
      <c r="H40" s="781"/>
      <c r="I40" s="37"/>
      <c r="J40" s="37"/>
      <c r="K40" s="40"/>
    </row>
    <row r="41" spans="1:11" s="38" customFormat="1" x14ac:dyDescent="0.2">
      <c r="B41" s="781"/>
      <c r="C41" s="781"/>
      <c r="D41" s="781"/>
      <c r="E41" s="781"/>
      <c r="F41" s="781"/>
      <c r="G41" s="781"/>
      <c r="H41" s="781"/>
      <c r="I41" s="37"/>
      <c r="J41" s="37"/>
      <c r="K41" s="40"/>
    </row>
    <row r="42" spans="1:11" s="38" customFormat="1" ht="13.5" customHeight="1" x14ac:dyDescent="0.2">
      <c r="B42" s="781"/>
      <c r="C42" s="781"/>
      <c r="D42" s="781"/>
      <c r="E42" s="781"/>
      <c r="F42" s="781"/>
      <c r="G42" s="781"/>
      <c r="H42" s="781"/>
      <c r="I42" s="37"/>
      <c r="J42" s="37"/>
      <c r="K42" s="40"/>
    </row>
    <row r="43" spans="1:11" s="38" customFormat="1" ht="13.5" customHeight="1" x14ac:dyDescent="0.2">
      <c r="B43" s="578"/>
      <c r="C43" s="578"/>
      <c r="D43" s="578"/>
      <c r="E43" s="578"/>
      <c r="F43" s="578"/>
      <c r="G43" s="578"/>
      <c r="H43" s="578"/>
      <c r="I43" s="37"/>
      <c r="J43" s="37"/>
      <c r="K43" s="40"/>
    </row>
    <row r="44" spans="1:11" s="38" customFormat="1" ht="15" x14ac:dyDescent="0.25">
      <c r="A44" s="38">
        <v>5162</v>
      </c>
      <c r="B44" s="21" t="s">
        <v>196</v>
      </c>
      <c r="C44" s="43"/>
      <c r="F44" s="36"/>
      <c r="G44" s="758">
        <v>5</v>
      </c>
      <c r="H44" s="759"/>
      <c r="I44" s="37">
        <v>5</v>
      </c>
      <c r="J44" s="37">
        <v>5</v>
      </c>
      <c r="K44" s="40"/>
    </row>
    <row r="45" spans="1:11" s="38" customFormat="1" ht="30.75" customHeight="1" x14ac:dyDescent="0.2">
      <c r="B45" s="778" t="s">
        <v>818</v>
      </c>
      <c r="C45" s="778"/>
      <c r="D45" s="778"/>
      <c r="E45" s="778"/>
      <c r="F45" s="778"/>
      <c r="G45" s="778"/>
      <c r="H45" s="778"/>
      <c r="I45" s="37"/>
      <c r="J45" s="37"/>
      <c r="K45" s="40"/>
    </row>
    <row r="46" spans="1:11" s="38" customFormat="1" ht="10.5" customHeight="1" x14ac:dyDescent="0.2">
      <c r="B46" s="575"/>
      <c r="C46" s="575"/>
      <c r="D46" s="575"/>
      <c r="E46" s="575"/>
      <c r="F46" s="575"/>
      <c r="G46" s="575"/>
      <c r="H46" s="575"/>
      <c r="I46" s="37">
        <v>0</v>
      </c>
      <c r="J46" s="37">
        <v>999</v>
      </c>
      <c r="K46" s="40" t="s">
        <v>298</v>
      </c>
    </row>
    <row r="47" spans="1:11" s="38" customFormat="1" ht="15" customHeight="1" x14ac:dyDescent="0.25">
      <c r="A47" s="38">
        <v>5166</v>
      </c>
      <c r="B47" s="580" t="s">
        <v>12</v>
      </c>
      <c r="C47" s="43"/>
      <c r="E47" s="36"/>
      <c r="F47" s="36"/>
      <c r="G47" s="758">
        <v>3790</v>
      </c>
      <c r="H47" s="759"/>
      <c r="I47" s="37">
        <v>2690</v>
      </c>
      <c r="J47" s="37">
        <v>278</v>
      </c>
      <c r="K47" s="40"/>
    </row>
    <row r="48" spans="1:11" s="38" customFormat="1" ht="15" customHeight="1" x14ac:dyDescent="0.2">
      <c r="B48" s="781" t="s">
        <v>820</v>
      </c>
      <c r="C48" s="781"/>
      <c r="D48" s="781"/>
      <c r="E48" s="781"/>
      <c r="F48" s="781"/>
      <c r="G48" s="781"/>
      <c r="H48" s="781"/>
      <c r="I48" s="37"/>
      <c r="J48" s="37"/>
      <c r="K48" s="40"/>
    </row>
    <row r="49" spans="1:11" s="38" customFormat="1" ht="199.5" customHeight="1" x14ac:dyDescent="0.2">
      <c r="B49" s="781"/>
      <c r="C49" s="781"/>
      <c r="D49" s="781"/>
      <c r="E49" s="781"/>
      <c r="F49" s="781"/>
      <c r="G49" s="781"/>
      <c r="H49" s="781"/>
      <c r="I49" s="37"/>
      <c r="J49" s="37"/>
      <c r="K49" s="40"/>
    </row>
    <row r="50" spans="1:11" s="38" customFormat="1" ht="13.5" customHeight="1" x14ac:dyDescent="0.2">
      <c r="B50" s="575"/>
      <c r="C50" s="575"/>
      <c r="D50" s="575"/>
      <c r="E50" s="575"/>
      <c r="F50" s="575"/>
      <c r="G50" s="575"/>
      <c r="H50" s="575"/>
      <c r="I50" s="37"/>
      <c r="J50" s="37"/>
      <c r="K50" s="40"/>
    </row>
    <row r="51" spans="1:11" s="38" customFormat="1" ht="15" x14ac:dyDescent="0.25">
      <c r="A51" s="38">
        <v>5168</v>
      </c>
      <c r="B51" s="580" t="s">
        <v>64</v>
      </c>
      <c r="C51" s="573"/>
      <c r="D51" s="573"/>
      <c r="E51" s="573"/>
      <c r="F51" s="573"/>
      <c r="G51" s="758">
        <v>552</v>
      </c>
      <c r="H51" s="759"/>
      <c r="I51" s="37">
        <v>552</v>
      </c>
      <c r="J51" s="37">
        <v>4329</v>
      </c>
      <c r="K51" s="40"/>
    </row>
    <row r="52" spans="1:11" s="38" customFormat="1" ht="14.25" customHeight="1" x14ac:dyDescent="0.2">
      <c r="B52" s="781" t="s">
        <v>299</v>
      </c>
      <c r="C52" s="781"/>
      <c r="D52" s="781"/>
      <c r="E52" s="781"/>
      <c r="F52" s="781"/>
      <c r="G52" s="781"/>
      <c r="H52" s="781"/>
      <c r="I52" s="37"/>
      <c r="J52" s="37"/>
      <c r="K52" s="40"/>
    </row>
    <row r="53" spans="1:11" s="38" customFormat="1" x14ac:dyDescent="0.2">
      <c r="B53" s="781"/>
      <c r="C53" s="781"/>
      <c r="D53" s="781"/>
      <c r="E53" s="781"/>
      <c r="F53" s="781"/>
      <c r="G53" s="781"/>
      <c r="H53" s="781"/>
      <c r="I53" s="37"/>
      <c r="J53" s="37"/>
      <c r="K53" s="40"/>
    </row>
    <row r="54" spans="1:11" s="38" customFormat="1" x14ac:dyDescent="0.2">
      <c r="B54" s="781"/>
      <c r="C54" s="781"/>
      <c r="D54" s="781"/>
      <c r="E54" s="781"/>
      <c r="F54" s="781"/>
      <c r="G54" s="781"/>
      <c r="H54" s="781"/>
      <c r="I54" s="37"/>
      <c r="J54" s="37"/>
      <c r="K54" s="40"/>
    </row>
    <row r="55" spans="1:11" s="38" customFormat="1" ht="14.25" customHeight="1" x14ac:dyDescent="0.2">
      <c r="B55" s="224"/>
      <c r="C55" s="224"/>
      <c r="D55" s="224"/>
      <c r="E55" s="224"/>
      <c r="F55" s="224"/>
      <c r="G55" s="224"/>
      <c r="H55" s="224"/>
      <c r="I55" s="37"/>
      <c r="J55" s="37"/>
      <c r="K55" s="40"/>
    </row>
    <row r="56" spans="1:11" s="38" customFormat="1" ht="15" x14ac:dyDescent="0.25">
      <c r="A56" s="38">
        <v>5169</v>
      </c>
      <c r="B56" s="21" t="s">
        <v>14</v>
      </c>
      <c r="C56" s="22"/>
      <c r="D56" s="23"/>
      <c r="E56" s="24"/>
      <c r="F56" s="24"/>
      <c r="G56" s="733">
        <f>SUM(G57,G61,G67,G72)</f>
        <v>13136</v>
      </c>
      <c r="H56" s="768"/>
      <c r="I56" s="37">
        <v>12986</v>
      </c>
      <c r="J56" s="37">
        <v>9693</v>
      </c>
      <c r="K56" s="40"/>
    </row>
    <row r="57" spans="1:11" s="38" customFormat="1" ht="15" x14ac:dyDescent="0.25">
      <c r="B57" s="228" t="s">
        <v>159</v>
      </c>
      <c r="C57" s="22"/>
      <c r="D57" s="23"/>
      <c r="E57" s="24"/>
      <c r="F57" s="24"/>
      <c r="G57" s="816">
        <v>600</v>
      </c>
      <c r="H57" s="817"/>
      <c r="I57" s="37"/>
      <c r="J57" s="37">
        <v>40</v>
      </c>
      <c r="K57" s="40">
        <v>5171</v>
      </c>
    </row>
    <row r="58" spans="1:11" s="38" customFormat="1" ht="14.25" customHeight="1" x14ac:dyDescent="0.2">
      <c r="B58" s="735" t="s">
        <v>821</v>
      </c>
      <c r="C58" s="735"/>
      <c r="D58" s="735"/>
      <c r="E58" s="735"/>
      <c r="F58" s="735"/>
      <c r="G58" s="735"/>
      <c r="H58" s="735"/>
      <c r="I58" s="37"/>
      <c r="J58" s="37"/>
      <c r="K58" s="40"/>
    </row>
    <row r="59" spans="1:11" s="38" customFormat="1" ht="41.25" customHeight="1" x14ac:dyDescent="0.2">
      <c r="B59" s="735"/>
      <c r="C59" s="735"/>
      <c r="D59" s="735"/>
      <c r="E59" s="735"/>
      <c r="F59" s="735"/>
      <c r="G59" s="735"/>
      <c r="H59" s="735"/>
      <c r="I59" s="37"/>
      <c r="J59" s="37"/>
      <c r="K59" s="40"/>
    </row>
    <row r="60" spans="1:11" s="38" customFormat="1" ht="12" customHeight="1" x14ac:dyDescent="0.25">
      <c r="B60" s="21"/>
      <c r="C60" s="22"/>
      <c r="D60" s="23"/>
      <c r="E60" s="24"/>
      <c r="F60" s="24"/>
      <c r="G60" s="568"/>
      <c r="H60" s="570"/>
      <c r="I60" s="37"/>
      <c r="J60" s="37"/>
      <c r="K60" s="40"/>
    </row>
    <row r="61" spans="1:11" s="38" customFormat="1" ht="15" x14ac:dyDescent="0.25">
      <c r="B61" s="228" t="s">
        <v>237</v>
      </c>
      <c r="C61" s="22"/>
      <c r="D61" s="23"/>
      <c r="E61" s="24"/>
      <c r="F61" s="24"/>
      <c r="G61" s="816">
        <v>100</v>
      </c>
      <c r="H61" s="817"/>
      <c r="I61" s="37"/>
      <c r="J61" s="37"/>
      <c r="K61" s="40"/>
    </row>
    <row r="62" spans="1:11" s="38" customFormat="1" ht="16.5" customHeight="1" x14ac:dyDescent="0.2">
      <c r="B62" s="755" t="s">
        <v>251</v>
      </c>
      <c r="C62" s="755"/>
      <c r="D62" s="755"/>
      <c r="E62" s="755"/>
      <c r="F62" s="755"/>
      <c r="G62" s="755"/>
      <c r="H62" s="755"/>
      <c r="I62" s="37"/>
      <c r="J62" s="37"/>
      <c r="K62" s="40"/>
    </row>
    <row r="63" spans="1:11" s="38" customFormat="1" ht="12" customHeight="1" x14ac:dyDescent="0.25">
      <c r="B63" s="21"/>
      <c r="C63" s="22"/>
      <c r="D63" s="23"/>
      <c r="E63" s="24"/>
      <c r="F63" s="24"/>
      <c r="G63" s="568"/>
      <c r="H63" s="570"/>
      <c r="I63" s="37"/>
      <c r="J63" s="37"/>
      <c r="K63" s="40"/>
    </row>
    <row r="64" spans="1:11" s="38" customFormat="1" ht="15" x14ac:dyDescent="0.25">
      <c r="B64" s="228" t="s">
        <v>885</v>
      </c>
      <c r="C64" s="22"/>
      <c r="D64" s="23"/>
      <c r="E64" s="24"/>
      <c r="F64" s="24"/>
      <c r="G64" s="816">
        <v>50</v>
      </c>
      <c r="H64" s="817"/>
      <c r="I64" s="37"/>
      <c r="J64" s="37"/>
      <c r="K64" s="40"/>
    </row>
    <row r="65" spans="1:11" s="38" customFormat="1" ht="27" customHeight="1" x14ac:dyDescent="0.2">
      <c r="B65" s="739" t="s">
        <v>806</v>
      </c>
      <c r="C65" s="739"/>
      <c r="D65" s="739"/>
      <c r="E65" s="739"/>
      <c r="F65" s="739"/>
      <c r="G65" s="739"/>
      <c r="H65" s="739"/>
      <c r="I65" s="37"/>
      <c r="J65" s="37"/>
      <c r="K65" s="40"/>
    </row>
    <row r="66" spans="1:11" s="38" customFormat="1" ht="15" customHeight="1" x14ac:dyDescent="0.2">
      <c r="B66" s="569"/>
      <c r="C66" s="569"/>
      <c r="D66" s="569"/>
      <c r="E66" s="569"/>
      <c r="F66" s="569"/>
      <c r="G66" s="569"/>
      <c r="H66" s="569"/>
      <c r="I66" s="37"/>
      <c r="J66" s="37"/>
      <c r="K66" s="40"/>
    </row>
    <row r="67" spans="1:11" s="38" customFormat="1" ht="15" customHeight="1" x14ac:dyDescent="0.25">
      <c r="B67" s="863" t="s">
        <v>886</v>
      </c>
      <c r="C67" s="863"/>
      <c r="D67" s="863"/>
      <c r="E67" s="863"/>
      <c r="F67" s="863"/>
      <c r="G67" s="816">
        <v>1500</v>
      </c>
      <c r="H67" s="817"/>
      <c r="I67" s="37"/>
      <c r="J67" s="37"/>
      <c r="K67" s="40"/>
    </row>
    <row r="68" spans="1:11" s="38" customFormat="1" ht="15" customHeight="1" x14ac:dyDescent="0.2">
      <c r="B68" s="735" t="s">
        <v>805</v>
      </c>
      <c r="C68" s="735"/>
      <c r="D68" s="735"/>
      <c r="E68" s="735"/>
      <c r="F68" s="735"/>
      <c r="G68" s="735"/>
      <c r="H68" s="735"/>
      <c r="I68" s="37"/>
      <c r="J68" s="37"/>
      <c r="K68" s="40"/>
    </row>
    <row r="69" spans="1:11" s="38" customFormat="1" ht="15" customHeight="1" x14ac:dyDescent="0.2">
      <c r="B69" s="735"/>
      <c r="C69" s="735"/>
      <c r="D69" s="735"/>
      <c r="E69" s="735"/>
      <c r="F69" s="735"/>
      <c r="G69" s="735"/>
      <c r="H69" s="735"/>
      <c r="I69" s="37"/>
      <c r="J69" s="37"/>
      <c r="K69" s="40"/>
    </row>
    <row r="70" spans="1:11" s="38" customFormat="1" ht="12.75" customHeight="1" x14ac:dyDescent="0.2">
      <c r="B70" s="735"/>
      <c r="C70" s="735"/>
      <c r="D70" s="735"/>
      <c r="E70" s="735"/>
      <c r="F70" s="735"/>
      <c r="G70" s="735"/>
      <c r="H70" s="735"/>
      <c r="I70" s="37"/>
      <c r="J70" s="37"/>
      <c r="K70" s="40"/>
    </row>
    <row r="71" spans="1:11" s="38" customFormat="1" ht="15" customHeight="1" x14ac:dyDescent="0.2">
      <c r="B71" s="567"/>
      <c r="C71" s="567"/>
      <c r="D71" s="567"/>
      <c r="E71" s="567"/>
      <c r="F71" s="567"/>
      <c r="G71" s="567"/>
      <c r="H71" s="567"/>
      <c r="I71" s="37"/>
      <c r="J71" s="37"/>
      <c r="K71" s="40"/>
    </row>
    <row r="72" spans="1:11" s="38" customFormat="1" ht="15" customHeight="1" x14ac:dyDescent="0.2">
      <c r="B72" s="863" t="s">
        <v>238</v>
      </c>
      <c r="C72" s="863"/>
      <c r="D72" s="863"/>
      <c r="E72" s="863"/>
      <c r="F72" s="863"/>
      <c r="G72" s="816">
        <v>10936</v>
      </c>
      <c r="H72" s="816"/>
      <c r="I72" s="37"/>
      <c r="J72" s="37"/>
      <c r="K72" s="40"/>
    </row>
    <row r="73" spans="1:11" s="38" customFormat="1" ht="86.25" customHeight="1" x14ac:dyDescent="0.2">
      <c r="B73" s="781" t="s">
        <v>822</v>
      </c>
      <c r="C73" s="781"/>
      <c r="D73" s="781"/>
      <c r="E73" s="781"/>
      <c r="F73" s="781"/>
      <c r="G73" s="781"/>
      <c r="H73" s="781"/>
      <c r="I73" s="37"/>
      <c r="J73" s="37"/>
      <c r="K73" s="40"/>
    </row>
    <row r="74" spans="1:11" s="38" customFormat="1" ht="15" customHeight="1" x14ac:dyDescent="0.2">
      <c r="B74" s="224"/>
      <c r="C74" s="224"/>
      <c r="D74" s="224"/>
      <c r="E74" s="224"/>
      <c r="F74" s="224"/>
      <c r="G74" s="224"/>
      <c r="H74" s="224"/>
      <c r="I74" s="37"/>
      <c r="J74" s="37"/>
      <c r="K74" s="40"/>
    </row>
    <row r="75" spans="1:11" s="38" customFormat="1" ht="14.25" customHeight="1" x14ac:dyDescent="0.25">
      <c r="A75" s="38">
        <v>5175</v>
      </c>
      <c r="B75" s="784" t="s">
        <v>79</v>
      </c>
      <c r="C75" s="784"/>
      <c r="D75" s="578"/>
      <c r="E75" s="578"/>
      <c r="F75" s="578"/>
      <c r="G75" s="758">
        <v>50</v>
      </c>
      <c r="H75" s="759"/>
      <c r="I75" s="37">
        <v>50</v>
      </c>
      <c r="J75" s="37">
        <v>110</v>
      </c>
      <c r="K75" s="40"/>
    </row>
    <row r="76" spans="1:11" s="38" customFormat="1" ht="14.25" customHeight="1" x14ac:dyDescent="0.2">
      <c r="B76" s="781" t="s">
        <v>823</v>
      </c>
      <c r="C76" s="781"/>
      <c r="D76" s="781"/>
      <c r="E76" s="781"/>
      <c r="F76" s="781"/>
      <c r="G76" s="781"/>
      <c r="H76" s="781"/>
      <c r="I76" s="37"/>
      <c r="J76" s="37"/>
      <c r="K76" s="40"/>
    </row>
    <row r="77" spans="1:11" s="38" customFormat="1" ht="27" customHeight="1" x14ac:dyDescent="0.2">
      <c r="B77" s="781"/>
      <c r="C77" s="781"/>
      <c r="D77" s="781"/>
      <c r="E77" s="781"/>
      <c r="F77" s="781"/>
      <c r="G77" s="781"/>
      <c r="H77" s="781"/>
      <c r="I77" s="37"/>
      <c r="J77" s="37"/>
      <c r="K77" s="40"/>
    </row>
    <row r="78" spans="1:11" s="38" customFormat="1" x14ac:dyDescent="0.2">
      <c r="B78" s="578"/>
      <c r="C78" s="578"/>
      <c r="D78" s="578"/>
      <c r="E78" s="578"/>
      <c r="F78" s="578"/>
      <c r="G78" s="578"/>
      <c r="H78" s="578"/>
      <c r="I78" s="37"/>
      <c r="J78" s="37"/>
      <c r="K78" s="40"/>
    </row>
    <row r="79" spans="1:11" s="38" customFormat="1" ht="14.25" customHeight="1" x14ac:dyDescent="0.25">
      <c r="A79" s="38">
        <v>5179</v>
      </c>
      <c r="B79" s="784" t="s">
        <v>117</v>
      </c>
      <c r="C79" s="784"/>
      <c r="D79" s="784"/>
      <c r="E79" s="578"/>
      <c r="F79" s="578"/>
      <c r="G79" s="758">
        <f>SUM(G90,G84,G80)</f>
        <v>6670</v>
      </c>
      <c r="H79" s="759"/>
      <c r="I79" s="37">
        <v>6652</v>
      </c>
      <c r="J79" s="37">
        <v>6652</v>
      </c>
      <c r="K79" s="40"/>
    </row>
    <row r="80" spans="1:11" s="38" customFormat="1" ht="15" x14ac:dyDescent="0.25">
      <c r="B80" s="581" t="s">
        <v>807</v>
      </c>
      <c r="C80" s="43"/>
      <c r="E80" s="36"/>
      <c r="F80" s="36"/>
      <c r="G80" s="812">
        <v>4000</v>
      </c>
      <c r="H80" s="813"/>
      <c r="I80" s="37"/>
      <c r="J80" s="37"/>
      <c r="K80" s="40"/>
    </row>
    <row r="81" spans="1:12" s="38" customFormat="1" ht="14.25" customHeight="1" x14ac:dyDescent="0.2">
      <c r="B81" s="781" t="s">
        <v>824</v>
      </c>
      <c r="C81" s="781"/>
      <c r="D81" s="781"/>
      <c r="E81" s="781"/>
      <c r="F81" s="781"/>
      <c r="G81" s="781"/>
      <c r="H81" s="781"/>
      <c r="I81" s="37"/>
      <c r="J81" s="37"/>
      <c r="K81" s="40"/>
    </row>
    <row r="82" spans="1:12" s="38" customFormat="1" ht="57.75" customHeight="1" x14ac:dyDescent="0.2">
      <c r="B82" s="781"/>
      <c r="C82" s="781"/>
      <c r="D82" s="781"/>
      <c r="E82" s="781"/>
      <c r="F82" s="781"/>
      <c r="G82" s="781"/>
      <c r="H82" s="781"/>
      <c r="I82" s="37"/>
      <c r="J82" s="37"/>
      <c r="K82" s="40"/>
    </row>
    <row r="83" spans="1:12" s="38" customFormat="1" x14ac:dyDescent="0.2">
      <c r="B83" s="571"/>
      <c r="C83" s="571"/>
      <c r="D83" s="571"/>
      <c r="E83" s="571"/>
      <c r="F83" s="571"/>
      <c r="G83" s="571"/>
      <c r="H83" s="571"/>
      <c r="I83" s="37"/>
      <c r="J83" s="37"/>
      <c r="K83" s="40"/>
    </row>
    <row r="84" spans="1:12" s="38" customFormat="1" ht="15" x14ac:dyDescent="0.25">
      <c r="B84" s="581" t="s">
        <v>808</v>
      </c>
      <c r="C84" s="43"/>
      <c r="E84" s="36"/>
      <c r="F84" s="36"/>
      <c r="G84" s="812">
        <v>170</v>
      </c>
      <c r="H84" s="813"/>
      <c r="I84" s="37"/>
      <c r="J84" s="37"/>
      <c r="K84" s="40"/>
    </row>
    <row r="85" spans="1:12" s="38" customFormat="1" ht="14.25" customHeight="1" x14ac:dyDescent="0.2">
      <c r="B85" s="781" t="s">
        <v>825</v>
      </c>
      <c r="C85" s="781"/>
      <c r="D85" s="781"/>
      <c r="E85" s="781"/>
      <c r="F85" s="781"/>
      <c r="G85" s="781"/>
      <c r="H85" s="781"/>
      <c r="I85" s="37"/>
      <c r="J85" s="37"/>
      <c r="K85" s="40"/>
    </row>
    <row r="86" spans="1:12" s="38" customFormat="1" ht="15" customHeight="1" x14ac:dyDescent="0.2">
      <c r="B86" s="781"/>
      <c r="C86" s="781"/>
      <c r="D86" s="781"/>
      <c r="E86" s="781"/>
      <c r="F86" s="781"/>
      <c r="G86" s="781"/>
      <c r="H86" s="781"/>
      <c r="I86" s="37"/>
      <c r="J86" s="37"/>
      <c r="K86" s="40"/>
    </row>
    <row r="87" spans="1:12" s="38" customFormat="1" x14ac:dyDescent="0.2">
      <c r="B87" s="781"/>
      <c r="C87" s="781"/>
      <c r="D87" s="781"/>
      <c r="E87" s="781"/>
      <c r="F87" s="781"/>
      <c r="G87" s="781"/>
      <c r="H87" s="781"/>
      <c r="I87" s="37"/>
      <c r="J87" s="37"/>
      <c r="K87" s="40"/>
    </row>
    <row r="88" spans="1:12" s="38" customFormat="1" ht="27" customHeight="1" x14ac:dyDescent="0.2">
      <c r="B88" s="781"/>
      <c r="C88" s="781"/>
      <c r="D88" s="781"/>
      <c r="E88" s="781"/>
      <c r="F88" s="781"/>
      <c r="G88" s="781"/>
      <c r="H88" s="781"/>
      <c r="I88" s="37"/>
      <c r="J88" s="37"/>
      <c r="K88" s="40"/>
    </row>
    <row r="89" spans="1:12" s="38" customFormat="1" x14ac:dyDescent="0.2">
      <c r="B89" s="571"/>
      <c r="C89" s="571"/>
      <c r="D89" s="571"/>
      <c r="E89" s="571"/>
      <c r="F89" s="571"/>
      <c r="G89" s="571"/>
      <c r="H89" s="571"/>
      <c r="I89" s="37"/>
      <c r="J89" s="37"/>
      <c r="K89" s="40"/>
    </row>
    <row r="90" spans="1:12" s="38" customFormat="1" ht="15" x14ac:dyDescent="0.25">
      <c r="B90" s="581" t="s">
        <v>809</v>
      </c>
      <c r="C90" s="43"/>
      <c r="E90" s="36"/>
      <c r="F90" s="36"/>
      <c r="G90" s="812">
        <v>2500</v>
      </c>
      <c r="H90" s="813"/>
      <c r="I90" s="37"/>
      <c r="J90" s="37"/>
      <c r="K90" s="40"/>
    </row>
    <row r="91" spans="1:12" s="38" customFormat="1" ht="14.25" customHeight="1" x14ac:dyDescent="0.2">
      <c r="B91" s="781" t="s">
        <v>826</v>
      </c>
      <c r="C91" s="781"/>
      <c r="D91" s="781"/>
      <c r="E91" s="781"/>
      <c r="F91" s="781"/>
      <c r="G91" s="781"/>
      <c r="H91" s="781"/>
      <c r="I91" s="37"/>
      <c r="J91" s="37"/>
      <c r="K91" s="40"/>
    </row>
    <row r="92" spans="1:12" s="38" customFormat="1" ht="45" customHeight="1" x14ac:dyDescent="0.2">
      <c r="B92" s="781"/>
      <c r="C92" s="781"/>
      <c r="D92" s="781"/>
      <c r="E92" s="781"/>
      <c r="F92" s="781"/>
      <c r="G92" s="781"/>
      <c r="H92" s="781"/>
      <c r="I92" s="37"/>
      <c r="J92" s="37"/>
      <c r="K92" s="40"/>
    </row>
    <row r="93" spans="1:12" s="38" customFormat="1" x14ac:dyDescent="0.2">
      <c r="B93" s="576"/>
      <c r="C93" s="576"/>
      <c r="D93" s="576"/>
      <c r="E93" s="576"/>
      <c r="F93" s="576"/>
      <c r="G93" s="576"/>
      <c r="H93" s="576"/>
      <c r="I93" s="37"/>
      <c r="J93" s="37"/>
      <c r="K93" s="40"/>
    </row>
    <row r="94" spans="1:12" s="38" customFormat="1" ht="17.25" customHeight="1" thickBot="1" x14ac:dyDescent="0.3">
      <c r="A94" s="40"/>
      <c r="B94" s="45" t="s">
        <v>525</v>
      </c>
      <c r="C94" s="46"/>
      <c r="D94" s="47"/>
      <c r="E94" s="48"/>
      <c r="F94" s="48"/>
      <c r="G94" s="764">
        <f>SUM(G95)</f>
        <v>2000</v>
      </c>
      <c r="H94" s="764"/>
      <c r="I94" s="478">
        <v>2000</v>
      </c>
      <c r="J94" s="478">
        <v>2000</v>
      </c>
      <c r="K94" s="37"/>
      <c r="L94" s="37"/>
    </row>
    <row r="95" spans="1:12" s="38" customFormat="1" ht="15.75" thickTop="1" x14ac:dyDescent="0.25">
      <c r="A95" s="40">
        <v>5222</v>
      </c>
      <c r="B95" s="21" t="s">
        <v>321</v>
      </c>
      <c r="C95" s="22"/>
      <c r="D95" s="23"/>
      <c r="E95" s="24"/>
      <c r="F95" s="24"/>
      <c r="G95" s="733">
        <v>2000</v>
      </c>
      <c r="H95" s="768"/>
      <c r="I95" s="40"/>
      <c r="J95" s="40"/>
      <c r="K95" s="37"/>
      <c r="L95" s="37"/>
    </row>
    <row r="96" spans="1:12" s="38" customFormat="1" ht="15" customHeight="1" x14ac:dyDescent="0.2">
      <c r="A96" s="40"/>
      <c r="B96" s="739" t="s">
        <v>810</v>
      </c>
      <c r="C96" s="739"/>
      <c r="D96" s="739"/>
      <c r="E96" s="739"/>
      <c r="F96" s="739"/>
      <c r="G96" s="739"/>
      <c r="H96" s="739"/>
      <c r="I96" s="40"/>
      <c r="J96" s="40"/>
      <c r="K96" s="37"/>
      <c r="L96" s="37"/>
    </row>
    <row r="97" spans="1:12" s="38" customFormat="1" ht="42" customHeight="1" x14ac:dyDescent="0.2">
      <c r="A97" s="40"/>
      <c r="B97" s="739"/>
      <c r="C97" s="739"/>
      <c r="D97" s="739"/>
      <c r="E97" s="739"/>
      <c r="F97" s="739"/>
      <c r="G97" s="739"/>
      <c r="H97" s="739"/>
      <c r="I97" s="40"/>
      <c r="J97" s="40"/>
      <c r="K97" s="37"/>
      <c r="L97" s="37"/>
    </row>
    <row r="98" spans="1:12" s="38" customFormat="1" x14ac:dyDescent="0.2">
      <c r="B98" s="576"/>
      <c r="C98" s="576"/>
      <c r="D98" s="576"/>
      <c r="E98" s="576"/>
      <c r="F98" s="576"/>
      <c r="G98" s="576"/>
      <c r="H98" s="576"/>
      <c r="I98" s="37"/>
      <c r="J98" s="37"/>
      <c r="K98" s="40"/>
    </row>
    <row r="99" spans="1:12" s="38" customFormat="1" ht="15.75" thickBot="1" x14ac:dyDescent="0.3">
      <c r="B99" s="45" t="s">
        <v>464</v>
      </c>
      <c r="C99" s="46"/>
      <c r="D99" s="47"/>
      <c r="E99" s="48"/>
      <c r="F99" s="48"/>
      <c r="G99" s="764">
        <f>SUM(G100,G104,G108)</f>
        <v>854</v>
      </c>
      <c r="H99" s="764"/>
      <c r="I99" s="189">
        <f>SUM(I100:I108)</f>
        <v>0</v>
      </c>
      <c r="J99" s="189">
        <f>SUM(J100:J108)</f>
        <v>484</v>
      </c>
      <c r="K99" s="40"/>
    </row>
    <row r="100" spans="1:12" s="38" customFormat="1" ht="15.75" thickTop="1" x14ac:dyDescent="0.25">
      <c r="A100" s="38">
        <v>5164</v>
      </c>
      <c r="B100" s="580" t="s">
        <v>30</v>
      </c>
      <c r="C100" s="573"/>
      <c r="D100" s="573"/>
      <c r="E100" s="573"/>
      <c r="F100" s="573"/>
      <c r="G100" s="758">
        <v>53</v>
      </c>
      <c r="H100" s="759"/>
      <c r="I100" s="37">
        <v>0</v>
      </c>
      <c r="J100" s="37">
        <v>3</v>
      </c>
      <c r="K100" s="40"/>
    </row>
    <row r="101" spans="1:12" s="38" customFormat="1" x14ac:dyDescent="0.2">
      <c r="B101" s="765" t="s">
        <v>811</v>
      </c>
      <c r="C101" s="765"/>
      <c r="D101" s="765"/>
      <c r="E101" s="765"/>
      <c r="F101" s="765"/>
      <c r="G101" s="765"/>
      <c r="H101" s="765"/>
      <c r="I101" s="37"/>
      <c r="J101" s="37"/>
      <c r="K101" s="40"/>
    </row>
    <row r="102" spans="1:12" s="38" customFormat="1" x14ac:dyDescent="0.2">
      <c r="B102" s="765"/>
      <c r="C102" s="765"/>
      <c r="D102" s="765"/>
      <c r="E102" s="765"/>
      <c r="F102" s="765"/>
      <c r="G102" s="765"/>
      <c r="H102" s="765"/>
      <c r="I102" s="37"/>
      <c r="J102" s="37"/>
      <c r="K102" s="40"/>
    </row>
    <row r="103" spans="1:12" s="38" customFormat="1" x14ac:dyDescent="0.2">
      <c r="B103" s="571"/>
      <c r="C103" s="571"/>
      <c r="D103" s="571"/>
      <c r="E103" s="571"/>
      <c r="F103" s="571"/>
      <c r="G103" s="571"/>
      <c r="H103" s="571"/>
      <c r="I103" s="37"/>
      <c r="J103" s="37"/>
      <c r="K103" s="40"/>
    </row>
    <row r="104" spans="1:12" s="313" customFormat="1" ht="15" x14ac:dyDescent="0.25">
      <c r="A104" s="313">
        <v>5169</v>
      </c>
      <c r="B104" s="21" t="s">
        <v>14</v>
      </c>
      <c r="C104" s="152"/>
      <c r="D104" s="152"/>
      <c r="E104" s="152"/>
      <c r="F104" s="152"/>
      <c r="G104" s="733">
        <v>750</v>
      </c>
      <c r="H104" s="768"/>
      <c r="I104" s="314"/>
      <c r="J104" s="314">
        <v>480</v>
      </c>
      <c r="K104" s="315"/>
    </row>
    <row r="105" spans="1:12" s="38" customFormat="1" x14ac:dyDescent="0.2">
      <c r="B105" s="765" t="s">
        <v>812</v>
      </c>
      <c r="C105" s="765"/>
      <c r="D105" s="765"/>
      <c r="E105" s="765"/>
      <c r="F105" s="765"/>
      <c r="G105" s="765"/>
      <c r="H105" s="765"/>
      <c r="I105" s="37"/>
      <c r="J105" s="37"/>
      <c r="K105" s="40"/>
    </row>
    <row r="106" spans="1:12" s="38" customFormat="1" x14ac:dyDescent="0.2">
      <c r="B106" s="765"/>
      <c r="C106" s="765"/>
      <c r="D106" s="765"/>
      <c r="E106" s="765"/>
      <c r="F106" s="765"/>
      <c r="G106" s="765"/>
      <c r="H106" s="765"/>
      <c r="I106" s="37"/>
      <c r="J106" s="37"/>
      <c r="K106" s="40"/>
    </row>
    <row r="107" spans="1:12" s="38" customFormat="1" x14ac:dyDescent="0.2">
      <c r="B107" s="571"/>
      <c r="C107" s="571"/>
      <c r="D107" s="571"/>
      <c r="E107" s="571"/>
      <c r="F107" s="571"/>
      <c r="G107" s="571"/>
      <c r="H107" s="571"/>
      <c r="I107" s="37"/>
      <c r="J107" s="37"/>
      <c r="K107" s="40"/>
    </row>
    <row r="108" spans="1:12" s="38" customFormat="1" ht="15" x14ac:dyDescent="0.25">
      <c r="A108" s="38">
        <v>5175</v>
      </c>
      <c r="B108" s="580" t="s">
        <v>27</v>
      </c>
      <c r="C108" s="573"/>
      <c r="D108" s="573"/>
      <c r="E108" s="573"/>
      <c r="F108" s="573"/>
      <c r="G108" s="758">
        <v>51</v>
      </c>
      <c r="H108" s="759"/>
      <c r="I108" s="37"/>
      <c r="J108" s="37">
        <v>1</v>
      </c>
      <c r="K108" s="40"/>
    </row>
    <row r="109" spans="1:12" s="38" customFormat="1" x14ac:dyDescent="0.2">
      <c r="B109" s="765" t="s">
        <v>813</v>
      </c>
      <c r="C109" s="765"/>
      <c r="D109" s="765"/>
      <c r="E109" s="765"/>
      <c r="F109" s="765"/>
      <c r="G109" s="765"/>
      <c r="H109" s="765"/>
      <c r="I109" s="37"/>
      <c r="J109" s="37"/>
      <c r="K109" s="40"/>
    </row>
    <row r="110" spans="1:12" s="38" customFormat="1" x14ac:dyDescent="0.2">
      <c r="B110" s="765"/>
      <c r="C110" s="765"/>
      <c r="D110" s="765"/>
      <c r="E110" s="765"/>
      <c r="F110" s="765"/>
      <c r="G110" s="765"/>
      <c r="H110" s="765"/>
      <c r="I110" s="37"/>
      <c r="J110" s="37"/>
      <c r="K110" s="40"/>
    </row>
    <row r="111" spans="1:12" s="38" customFormat="1" x14ac:dyDescent="0.2">
      <c r="B111" s="571"/>
      <c r="C111" s="571"/>
      <c r="D111" s="571"/>
      <c r="E111" s="571"/>
      <c r="F111" s="571"/>
      <c r="G111" s="571"/>
      <c r="H111" s="571"/>
      <c r="I111" s="37"/>
      <c r="J111" s="37"/>
      <c r="K111" s="40"/>
    </row>
    <row r="112" spans="1:12" s="38" customFormat="1" ht="15.75" thickBot="1" x14ac:dyDescent="0.3">
      <c r="B112" s="45" t="s">
        <v>484</v>
      </c>
      <c r="C112" s="46"/>
      <c r="D112" s="47"/>
      <c r="E112" s="47"/>
      <c r="F112" s="48"/>
      <c r="G112" s="764">
        <f>SUM(G113)</f>
        <v>161</v>
      </c>
      <c r="H112" s="764"/>
      <c r="I112" s="189">
        <v>0</v>
      </c>
      <c r="J112" s="189">
        <v>54</v>
      </c>
    </row>
    <row r="113" spans="1:11" s="38" customFormat="1" ht="15" customHeight="1" thickTop="1" x14ac:dyDescent="0.25">
      <c r="A113" s="38">
        <v>5494</v>
      </c>
      <c r="B113" s="580" t="s">
        <v>510</v>
      </c>
      <c r="C113" s="578"/>
      <c r="D113" s="578"/>
      <c r="E113" s="578"/>
      <c r="F113" s="578"/>
      <c r="G113" s="758">
        <v>161</v>
      </c>
      <c r="H113" s="758"/>
      <c r="I113" s="37"/>
      <c r="J113" s="37"/>
      <c r="K113" s="40"/>
    </row>
    <row r="114" spans="1:11" s="38" customFormat="1" x14ac:dyDescent="0.2">
      <c r="B114" s="765" t="s">
        <v>814</v>
      </c>
      <c r="C114" s="765"/>
      <c r="D114" s="765"/>
      <c r="E114" s="765"/>
      <c r="F114" s="765"/>
      <c r="G114" s="765"/>
      <c r="H114" s="765"/>
      <c r="I114" s="37"/>
      <c r="J114" s="37"/>
      <c r="K114" s="40"/>
    </row>
    <row r="115" spans="1:11" s="38" customFormat="1" x14ac:dyDescent="0.2">
      <c r="B115" s="765"/>
      <c r="C115" s="765"/>
      <c r="D115" s="765"/>
      <c r="E115" s="765"/>
      <c r="F115" s="765"/>
      <c r="G115" s="765"/>
      <c r="H115" s="765"/>
      <c r="I115" s="37"/>
      <c r="J115" s="37"/>
      <c r="K115" s="40"/>
    </row>
    <row r="116" spans="1:11" s="38" customFormat="1" x14ac:dyDescent="0.2">
      <c r="B116" s="765"/>
      <c r="C116" s="765"/>
      <c r="D116" s="765"/>
      <c r="E116" s="765"/>
      <c r="F116" s="765"/>
      <c r="G116" s="765"/>
      <c r="H116" s="765"/>
      <c r="I116" s="37"/>
      <c r="J116" s="37"/>
      <c r="K116" s="40"/>
    </row>
    <row r="117" spans="1:11" s="38" customFormat="1" x14ac:dyDescent="0.2">
      <c r="B117" s="576"/>
      <c r="C117" s="576"/>
      <c r="D117" s="576"/>
      <c r="E117" s="576"/>
      <c r="F117" s="576"/>
      <c r="G117" s="576"/>
      <c r="H117" s="576"/>
      <c r="I117" s="37"/>
      <c r="J117" s="37"/>
      <c r="K117" s="40"/>
    </row>
    <row r="118" spans="1:11" s="38" customFormat="1" ht="15.75" thickBot="1" x14ac:dyDescent="0.3">
      <c r="B118" s="45" t="s">
        <v>470</v>
      </c>
      <c r="C118" s="46"/>
      <c r="D118" s="47"/>
      <c r="E118" s="48"/>
      <c r="F118" s="48"/>
      <c r="G118" s="764">
        <f>SUM(G119)</f>
        <v>4406</v>
      </c>
      <c r="H118" s="764"/>
      <c r="I118" s="189">
        <v>3445</v>
      </c>
      <c r="J118" s="189">
        <v>3445</v>
      </c>
      <c r="K118" s="40"/>
    </row>
    <row r="119" spans="1:11" s="38" customFormat="1" ht="15.75" thickTop="1" x14ac:dyDescent="0.25">
      <c r="A119" s="38">
        <v>5169</v>
      </c>
      <c r="B119" s="580" t="s">
        <v>14</v>
      </c>
      <c r="C119" s="43"/>
      <c r="E119" s="36"/>
      <c r="F119" s="36"/>
      <c r="G119" s="758">
        <v>4406</v>
      </c>
      <c r="H119" s="759"/>
      <c r="I119" s="37"/>
      <c r="J119" s="37"/>
      <c r="K119" s="40"/>
    </row>
    <row r="120" spans="1:11" s="38" customFormat="1" ht="15" customHeight="1" x14ac:dyDescent="0.2">
      <c r="B120" s="781" t="s">
        <v>827</v>
      </c>
      <c r="C120" s="781"/>
      <c r="D120" s="781"/>
      <c r="E120" s="781"/>
      <c r="F120" s="781"/>
      <c r="G120" s="781"/>
      <c r="H120" s="781"/>
      <c r="I120" s="37"/>
      <c r="J120" s="37"/>
      <c r="K120" s="40"/>
    </row>
    <row r="121" spans="1:11" s="38" customFormat="1" ht="60" customHeight="1" x14ac:dyDescent="0.2">
      <c r="B121" s="781"/>
      <c r="C121" s="781"/>
      <c r="D121" s="781"/>
      <c r="E121" s="781"/>
      <c r="F121" s="781"/>
      <c r="G121" s="781"/>
      <c r="H121" s="781"/>
      <c r="I121" s="37"/>
      <c r="J121" s="37"/>
      <c r="K121" s="40"/>
    </row>
    <row r="122" spans="1:11" x14ac:dyDescent="0.2">
      <c r="B122" s="594"/>
      <c r="C122" s="594"/>
      <c r="D122" s="594"/>
      <c r="E122" s="594"/>
      <c r="F122" s="594"/>
      <c r="G122" s="578"/>
      <c r="H122" s="594"/>
    </row>
    <row r="123" spans="1:11" s="38" customFormat="1" ht="15.75" thickBot="1" x14ac:dyDescent="0.3">
      <c r="B123" s="45" t="s">
        <v>471</v>
      </c>
      <c r="C123" s="46"/>
      <c r="D123" s="47"/>
      <c r="E123" s="48"/>
      <c r="F123" s="48"/>
      <c r="G123" s="764">
        <f>SUM(G124,G129)</f>
        <v>7386</v>
      </c>
      <c r="H123" s="764"/>
      <c r="I123" s="189">
        <f>SUM(I124:I129)</f>
        <v>5757</v>
      </c>
      <c r="J123" s="189">
        <f>SUM(J124:J129)</f>
        <v>5757</v>
      </c>
      <c r="K123" s="40"/>
    </row>
    <row r="124" spans="1:11" s="38" customFormat="1" ht="15.75" thickTop="1" x14ac:dyDescent="0.25">
      <c r="A124" s="38">
        <v>5139</v>
      </c>
      <c r="B124" s="21" t="s">
        <v>368</v>
      </c>
      <c r="C124" s="43"/>
      <c r="E124" s="36"/>
      <c r="F124" s="36"/>
      <c r="G124" s="758">
        <v>4247</v>
      </c>
      <c r="H124" s="759"/>
      <c r="I124" s="37">
        <v>3301</v>
      </c>
      <c r="J124" s="37">
        <v>3301</v>
      </c>
      <c r="K124" s="40"/>
    </row>
    <row r="125" spans="1:11" s="38" customFormat="1" ht="15" customHeight="1" x14ac:dyDescent="0.2">
      <c r="B125" s="781" t="s">
        <v>828</v>
      </c>
      <c r="C125" s="781"/>
      <c r="D125" s="781"/>
      <c r="E125" s="781"/>
      <c r="F125" s="781"/>
      <c r="G125" s="781"/>
      <c r="H125" s="781"/>
      <c r="I125" s="37"/>
      <c r="J125" s="37"/>
      <c r="K125" s="40"/>
    </row>
    <row r="126" spans="1:11" s="38" customFormat="1" ht="15" customHeight="1" x14ac:dyDescent="0.2">
      <c r="B126" s="781"/>
      <c r="C126" s="781"/>
      <c r="D126" s="781"/>
      <c r="E126" s="781"/>
      <c r="F126" s="781"/>
      <c r="G126" s="781"/>
      <c r="H126" s="781"/>
      <c r="I126" s="37"/>
      <c r="J126" s="37"/>
      <c r="K126" s="40"/>
    </row>
    <row r="127" spans="1:11" s="38" customFormat="1" ht="11.25" customHeight="1" x14ac:dyDescent="0.2">
      <c r="B127" s="781"/>
      <c r="C127" s="781"/>
      <c r="D127" s="781"/>
      <c r="E127" s="781"/>
      <c r="F127" s="781"/>
      <c r="G127" s="781"/>
      <c r="H127" s="781"/>
      <c r="I127" s="37"/>
      <c r="J127" s="37"/>
      <c r="K127" s="40"/>
    </row>
    <row r="128" spans="1:11" s="38" customFormat="1" x14ac:dyDescent="0.2">
      <c r="B128" s="578"/>
      <c r="C128" s="578"/>
      <c r="D128" s="578"/>
      <c r="E128" s="578"/>
      <c r="F128" s="578"/>
      <c r="G128" s="578"/>
      <c r="H128" s="578"/>
      <c r="I128" s="37">
        <v>35</v>
      </c>
      <c r="J128" s="37">
        <v>10</v>
      </c>
      <c r="K128" s="40">
        <v>5168</v>
      </c>
    </row>
    <row r="129" spans="1:39" s="38" customFormat="1" ht="15" x14ac:dyDescent="0.25">
      <c r="A129" s="38">
        <v>5169</v>
      </c>
      <c r="B129" s="580" t="s">
        <v>14</v>
      </c>
      <c r="C129" s="43"/>
      <c r="E129" s="36"/>
      <c r="F129" s="36"/>
      <c r="G129" s="758">
        <v>3139</v>
      </c>
      <c r="H129" s="759"/>
      <c r="I129" s="37">
        <v>2421</v>
      </c>
      <c r="J129" s="37">
        <v>2446</v>
      </c>
      <c r="K129" s="40"/>
    </row>
    <row r="130" spans="1:39" s="38" customFormat="1" ht="15" customHeight="1" x14ac:dyDescent="0.2">
      <c r="B130" s="781" t="s">
        <v>829</v>
      </c>
      <c r="C130" s="781"/>
      <c r="D130" s="781"/>
      <c r="E130" s="781"/>
      <c r="F130" s="781"/>
      <c r="G130" s="781"/>
      <c r="H130" s="781"/>
      <c r="I130" s="37"/>
      <c r="J130" s="37"/>
      <c r="K130" s="40"/>
    </row>
    <row r="131" spans="1:39" s="38" customFormat="1" ht="15" customHeight="1" x14ac:dyDescent="0.2">
      <c r="B131" s="781"/>
      <c r="C131" s="781"/>
      <c r="D131" s="781"/>
      <c r="E131" s="781"/>
      <c r="F131" s="781"/>
      <c r="G131" s="781"/>
      <c r="H131" s="781"/>
      <c r="I131" s="37"/>
      <c r="J131" s="37"/>
      <c r="K131" s="40"/>
    </row>
    <row r="132" spans="1:39" s="38" customFormat="1" ht="98.25" customHeight="1" x14ac:dyDescent="0.2">
      <c r="B132" s="781"/>
      <c r="C132" s="781"/>
      <c r="D132" s="781"/>
      <c r="E132" s="781"/>
      <c r="F132" s="781"/>
      <c r="G132" s="781"/>
      <c r="H132" s="781"/>
      <c r="I132" s="37"/>
      <c r="J132" s="37"/>
      <c r="K132" s="40"/>
    </row>
    <row r="133" spans="1:39" ht="1.5" customHeight="1" x14ac:dyDescent="0.2">
      <c r="B133" s="781"/>
      <c r="C133" s="781"/>
      <c r="D133" s="781"/>
      <c r="E133" s="781"/>
      <c r="F133" s="781"/>
      <c r="G133" s="781"/>
      <c r="H133" s="781"/>
    </row>
    <row r="134" spans="1:39" ht="15" customHeight="1" x14ac:dyDescent="0.2">
      <c r="B134" s="596"/>
      <c r="C134" s="596"/>
      <c r="D134" s="596"/>
      <c r="E134" s="596"/>
      <c r="F134" s="596"/>
      <c r="G134" s="571"/>
      <c r="H134" s="596"/>
    </row>
    <row r="135" spans="1:39" s="38" customFormat="1" ht="15.75" thickBot="1" x14ac:dyDescent="0.3">
      <c r="B135" s="45" t="s">
        <v>815</v>
      </c>
      <c r="C135" s="46"/>
      <c r="D135" s="47"/>
      <c r="E135" s="48"/>
      <c r="F135" s="48"/>
      <c r="G135" s="737">
        <f>SUM(G136)</f>
        <v>30</v>
      </c>
      <c r="H135" s="738"/>
      <c r="I135" s="293">
        <v>0</v>
      </c>
      <c r="J135" s="293">
        <v>0</v>
      </c>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row>
    <row r="136" spans="1:39" s="38" customFormat="1" ht="15.75" thickTop="1" x14ac:dyDescent="0.25">
      <c r="A136" s="38">
        <v>5041</v>
      </c>
      <c r="B136" s="21" t="s">
        <v>65</v>
      </c>
      <c r="C136" s="152"/>
      <c r="D136" s="152"/>
      <c r="E136" s="152"/>
      <c r="F136" s="152"/>
      <c r="G136" s="733">
        <v>30</v>
      </c>
      <c r="H136" s="734"/>
      <c r="I136" s="65"/>
      <c r="J136" s="65"/>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row>
    <row r="137" spans="1:39" s="38" customFormat="1" ht="15.75" customHeight="1" x14ac:dyDescent="0.2">
      <c r="B137" s="735" t="s">
        <v>830</v>
      </c>
      <c r="C137" s="735"/>
      <c r="D137" s="735"/>
      <c r="E137" s="735"/>
      <c r="F137" s="735"/>
      <c r="G137" s="735"/>
      <c r="H137" s="735"/>
      <c r="I137" s="65"/>
      <c r="J137" s="65"/>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row>
    <row r="138" spans="1:39" s="38" customFormat="1" ht="15" customHeight="1" x14ac:dyDescent="0.2">
      <c r="B138" s="735"/>
      <c r="C138" s="735"/>
      <c r="D138" s="735"/>
      <c r="E138" s="735"/>
      <c r="F138" s="735"/>
      <c r="G138" s="735"/>
      <c r="H138" s="735"/>
      <c r="I138" s="65"/>
      <c r="J138" s="65"/>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row>
    <row r="139" spans="1:39" s="38" customFormat="1" ht="15" customHeight="1" x14ac:dyDescent="0.2">
      <c r="B139" s="571"/>
      <c r="C139" s="571"/>
      <c r="D139" s="571"/>
      <c r="E139" s="571"/>
      <c r="F139" s="571"/>
      <c r="G139" s="571"/>
      <c r="H139" s="571"/>
      <c r="I139" s="37"/>
      <c r="J139" s="37"/>
      <c r="K139" s="40"/>
    </row>
    <row r="140" spans="1:39" s="38" customFormat="1" ht="15.75" thickBot="1" x14ac:dyDescent="0.3">
      <c r="B140" s="45" t="s">
        <v>840</v>
      </c>
      <c r="C140" s="46"/>
      <c r="D140" s="47"/>
      <c r="E140" s="48"/>
      <c r="F140" s="48"/>
      <c r="G140" s="764">
        <f>SUM(G141,G149,G152,G156,G161,G166)</f>
        <v>4460</v>
      </c>
      <c r="H140" s="764"/>
      <c r="I140" s="189">
        <f>SUM(I141:I146)</f>
        <v>0</v>
      </c>
      <c r="J140" s="189">
        <f>SUM(J141:J146)</f>
        <v>0</v>
      </c>
      <c r="K140" s="40"/>
    </row>
    <row r="141" spans="1:39" s="38" customFormat="1" ht="15.75" thickTop="1" x14ac:dyDescent="0.25">
      <c r="A141" s="38">
        <v>5139</v>
      </c>
      <c r="B141" s="21" t="s">
        <v>368</v>
      </c>
      <c r="C141" s="147"/>
      <c r="D141" s="147"/>
      <c r="E141" s="147"/>
      <c r="F141" s="147"/>
      <c r="G141" s="758">
        <f>SUM(G142,G145)</f>
        <v>68</v>
      </c>
      <c r="H141" s="759"/>
      <c r="I141" s="37"/>
      <c r="J141" s="37"/>
      <c r="K141" s="40"/>
    </row>
    <row r="142" spans="1:39" s="38" customFormat="1" ht="15" customHeight="1" x14ac:dyDescent="0.25">
      <c r="B142" s="581" t="s">
        <v>816</v>
      </c>
      <c r="C142" s="43"/>
      <c r="E142" s="36"/>
      <c r="F142" s="36"/>
      <c r="G142" s="812">
        <v>8</v>
      </c>
      <c r="H142" s="813"/>
      <c r="I142" s="37"/>
      <c r="J142" s="37"/>
      <c r="K142" s="40"/>
    </row>
    <row r="143" spans="1:39" s="38" customFormat="1" ht="27.75" customHeight="1" x14ac:dyDescent="0.2">
      <c r="B143" s="765" t="s">
        <v>831</v>
      </c>
      <c r="C143" s="765"/>
      <c r="D143" s="765"/>
      <c r="E143" s="765"/>
      <c r="F143" s="765"/>
      <c r="G143" s="765"/>
      <c r="H143" s="765"/>
      <c r="I143" s="37"/>
      <c r="J143" s="37"/>
      <c r="K143" s="40"/>
    </row>
    <row r="144" spans="1:39" s="38" customFormat="1" ht="15" customHeight="1" x14ac:dyDescent="0.2">
      <c r="B144" s="571"/>
      <c r="C144" s="571"/>
      <c r="D144" s="571"/>
      <c r="E144" s="571"/>
      <c r="F144" s="571"/>
      <c r="G144" s="571"/>
      <c r="H144" s="571"/>
      <c r="I144" s="37"/>
      <c r="J144" s="37"/>
      <c r="K144" s="40"/>
    </row>
    <row r="145" spans="1:11" s="38" customFormat="1" ht="15" customHeight="1" x14ac:dyDescent="0.25">
      <c r="B145" s="581" t="s">
        <v>819</v>
      </c>
      <c r="C145" s="43"/>
      <c r="E145" s="36"/>
      <c r="F145" s="36"/>
      <c r="G145" s="812">
        <v>60</v>
      </c>
      <c r="H145" s="813"/>
      <c r="I145" s="37"/>
      <c r="J145" s="37"/>
      <c r="K145" s="40"/>
    </row>
    <row r="146" spans="1:11" s="38" customFormat="1" ht="15" customHeight="1" x14ac:dyDescent="0.2">
      <c r="B146" s="765" t="s">
        <v>832</v>
      </c>
      <c r="C146" s="765"/>
      <c r="D146" s="765"/>
      <c r="E146" s="765"/>
      <c r="F146" s="765"/>
      <c r="G146" s="765"/>
      <c r="H146" s="765"/>
      <c r="I146" s="37"/>
      <c r="J146" s="37"/>
      <c r="K146" s="40"/>
    </row>
    <row r="147" spans="1:11" s="38" customFormat="1" ht="43.5" customHeight="1" x14ac:dyDescent="0.2">
      <c r="B147" s="765"/>
      <c r="C147" s="765"/>
      <c r="D147" s="765"/>
      <c r="E147" s="765"/>
      <c r="F147" s="765"/>
      <c r="G147" s="765"/>
      <c r="H147" s="765"/>
      <c r="I147" s="37"/>
      <c r="J147" s="37"/>
      <c r="K147" s="40"/>
    </row>
    <row r="148" spans="1:11" s="38" customFormat="1" ht="15" customHeight="1" x14ac:dyDescent="0.2">
      <c r="B148" s="571"/>
      <c r="C148" s="571"/>
      <c r="D148" s="571"/>
      <c r="E148" s="571"/>
      <c r="F148" s="571"/>
      <c r="G148" s="571"/>
      <c r="H148" s="571"/>
      <c r="I148" s="37"/>
      <c r="J148" s="37"/>
      <c r="K148" s="40"/>
    </row>
    <row r="149" spans="1:11" s="38" customFormat="1" ht="15" x14ac:dyDescent="0.25">
      <c r="A149" s="38">
        <v>5162</v>
      </c>
      <c r="B149" s="21" t="s">
        <v>196</v>
      </c>
      <c r="C149" s="43"/>
      <c r="F149" s="36"/>
      <c r="G149" s="758">
        <v>20</v>
      </c>
      <c r="H149" s="759"/>
      <c r="I149" s="37"/>
      <c r="J149" s="37"/>
      <c r="K149" s="40"/>
    </row>
    <row r="150" spans="1:11" s="38" customFormat="1" ht="15" customHeight="1" x14ac:dyDescent="0.2">
      <c r="B150" s="765" t="s">
        <v>833</v>
      </c>
      <c r="C150" s="765"/>
      <c r="D150" s="765"/>
      <c r="E150" s="765"/>
      <c r="F150" s="765"/>
      <c r="G150" s="765"/>
      <c r="H150" s="765"/>
      <c r="I150" s="37"/>
      <c r="J150" s="37"/>
      <c r="K150" s="40"/>
    </row>
    <row r="151" spans="1:11" s="38" customFormat="1" ht="19.5" customHeight="1" x14ac:dyDescent="0.2">
      <c r="B151" s="571"/>
      <c r="C151" s="571"/>
      <c r="D151" s="571"/>
      <c r="E151" s="571"/>
      <c r="F151" s="571"/>
      <c r="G151" s="571"/>
      <c r="H151" s="571"/>
      <c r="I151" s="37"/>
      <c r="J151" s="37"/>
      <c r="K151" s="40"/>
    </row>
    <row r="152" spans="1:11" s="38" customFormat="1" ht="15" x14ac:dyDescent="0.25">
      <c r="A152" s="38">
        <v>5164</v>
      </c>
      <c r="B152" s="580" t="s">
        <v>30</v>
      </c>
      <c r="C152" s="573"/>
      <c r="D152" s="573"/>
      <c r="E152" s="573"/>
      <c r="F152" s="573"/>
      <c r="G152" s="758">
        <v>480</v>
      </c>
      <c r="H152" s="759"/>
      <c r="I152" s="37">
        <v>24140</v>
      </c>
      <c r="J152" s="37">
        <v>20166</v>
      </c>
      <c r="K152" s="40"/>
    </row>
    <row r="153" spans="1:11" s="38" customFormat="1" ht="15" customHeight="1" x14ac:dyDescent="0.2">
      <c r="B153" s="765" t="s">
        <v>834</v>
      </c>
      <c r="C153" s="765"/>
      <c r="D153" s="765"/>
      <c r="E153" s="765"/>
      <c r="F153" s="765"/>
      <c r="G153" s="765"/>
      <c r="H153" s="765"/>
      <c r="I153" s="37"/>
      <c r="J153" s="37"/>
      <c r="K153" s="40"/>
    </row>
    <row r="154" spans="1:11" s="38" customFormat="1" ht="15" customHeight="1" x14ac:dyDescent="0.2">
      <c r="B154" s="765"/>
      <c r="C154" s="765"/>
      <c r="D154" s="765"/>
      <c r="E154" s="765"/>
      <c r="F154" s="765"/>
      <c r="G154" s="765"/>
      <c r="H154" s="765"/>
      <c r="I154" s="37"/>
      <c r="J154" s="37"/>
      <c r="K154" s="40"/>
    </row>
    <row r="155" spans="1:11" s="38" customFormat="1" ht="15" customHeight="1" x14ac:dyDescent="0.2">
      <c r="B155" s="571"/>
      <c r="C155" s="571"/>
      <c r="D155" s="571"/>
      <c r="E155" s="571"/>
      <c r="F155" s="571"/>
      <c r="G155" s="571"/>
      <c r="H155" s="571"/>
      <c r="I155" s="37"/>
      <c r="J155" s="37"/>
      <c r="K155" s="40"/>
    </row>
    <row r="156" spans="1:11" s="38" customFormat="1" ht="15" x14ac:dyDescent="0.25">
      <c r="A156" s="38">
        <v>5168</v>
      </c>
      <c r="B156" s="580" t="s">
        <v>64</v>
      </c>
      <c r="C156" s="573"/>
      <c r="D156" s="573"/>
      <c r="E156" s="573"/>
      <c r="F156" s="573"/>
      <c r="G156" s="733">
        <v>210</v>
      </c>
      <c r="H156" s="768"/>
      <c r="I156" s="37">
        <v>38</v>
      </c>
      <c r="J156" s="37">
        <v>103</v>
      </c>
      <c r="K156" s="40"/>
    </row>
    <row r="157" spans="1:11" s="38" customFormat="1" ht="15" customHeight="1" x14ac:dyDescent="0.2">
      <c r="B157" s="765" t="s">
        <v>835</v>
      </c>
      <c r="C157" s="765"/>
      <c r="D157" s="765"/>
      <c r="E157" s="765"/>
      <c r="F157" s="765"/>
      <c r="G157" s="765"/>
      <c r="H157" s="765"/>
      <c r="I157" s="37"/>
      <c r="J157" s="37"/>
      <c r="K157" s="40"/>
    </row>
    <row r="158" spans="1:11" s="38" customFormat="1" ht="15" customHeight="1" x14ac:dyDescent="0.2">
      <c r="B158" s="765"/>
      <c r="C158" s="765"/>
      <c r="D158" s="765"/>
      <c r="E158" s="765"/>
      <c r="F158" s="765"/>
      <c r="G158" s="765"/>
      <c r="H158" s="765"/>
      <c r="I158" s="37"/>
      <c r="J158" s="37"/>
      <c r="K158" s="40"/>
    </row>
    <row r="159" spans="1:11" s="38" customFormat="1" ht="14.25" customHeight="1" x14ac:dyDescent="0.2">
      <c r="B159" s="765"/>
      <c r="C159" s="765"/>
      <c r="D159" s="765"/>
      <c r="E159" s="765"/>
      <c r="F159" s="765"/>
      <c r="G159" s="765"/>
      <c r="H159" s="765"/>
      <c r="I159" s="37"/>
      <c r="J159" s="37"/>
      <c r="K159" s="40"/>
    </row>
    <row r="160" spans="1:11" s="38" customFormat="1" ht="15" customHeight="1" x14ac:dyDescent="0.2">
      <c r="B160" s="571"/>
      <c r="C160" s="571"/>
      <c r="D160" s="571"/>
      <c r="E160" s="571"/>
      <c r="F160" s="571"/>
      <c r="G160" s="571"/>
      <c r="H160" s="571"/>
      <c r="I160" s="37"/>
      <c r="J160" s="37"/>
      <c r="K160" s="40"/>
    </row>
    <row r="161" spans="1:11" s="313" customFormat="1" ht="15" x14ac:dyDescent="0.25">
      <c r="A161" s="313">
        <v>5169</v>
      </c>
      <c r="B161" s="21" t="s">
        <v>14</v>
      </c>
      <c r="C161" s="152"/>
      <c r="D161" s="152"/>
      <c r="E161" s="152"/>
      <c r="F161" s="152"/>
      <c r="G161" s="733">
        <v>2645</v>
      </c>
      <c r="H161" s="768"/>
      <c r="I161" s="314">
        <v>62927</v>
      </c>
      <c r="J161" s="314">
        <v>53023</v>
      </c>
      <c r="K161" s="315"/>
    </row>
    <row r="162" spans="1:11" s="38" customFormat="1" ht="15" customHeight="1" x14ac:dyDescent="0.2">
      <c r="B162" s="765" t="s">
        <v>836</v>
      </c>
      <c r="C162" s="765"/>
      <c r="D162" s="765"/>
      <c r="E162" s="765"/>
      <c r="F162" s="765"/>
      <c r="G162" s="765"/>
      <c r="H162" s="765"/>
      <c r="I162" s="37"/>
      <c r="J162" s="37"/>
      <c r="K162" s="40"/>
    </row>
    <row r="163" spans="1:11" s="38" customFormat="1" ht="15" customHeight="1" x14ac:dyDescent="0.2">
      <c r="B163" s="765"/>
      <c r="C163" s="765"/>
      <c r="D163" s="765"/>
      <c r="E163" s="765"/>
      <c r="F163" s="765"/>
      <c r="G163" s="765"/>
      <c r="H163" s="765"/>
      <c r="I163" s="37"/>
      <c r="J163" s="37"/>
      <c r="K163" s="40"/>
    </row>
    <row r="164" spans="1:11" s="38" customFormat="1" ht="15" customHeight="1" x14ac:dyDescent="0.2">
      <c r="B164" s="765"/>
      <c r="C164" s="765"/>
      <c r="D164" s="765"/>
      <c r="E164" s="765"/>
      <c r="F164" s="765"/>
      <c r="G164" s="765"/>
      <c r="H164" s="765"/>
      <c r="I164" s="37"/>
      <c r="J164" s="37"/>
      <c r="K164" s="40"/>
    </row>
    <row r="165" spans="1:11" s="38" customFormat="1" ht="15" customHeight="1" x14ac:dyDescent="0.2">
      <c r="B165" s="571"/>
      <c r="C165" s="571"/>
      <c r="D165" s="571"/>
      <c r="E165" s="571"/>
      <c r="F165" s="571"/>
      <c r="G165" s="571"/>
      <c r="H165" s="571"/>
      <c r="I165" s="37"/>
      <c r="J165" s="37"/>
      <c r="K165" s="40"/>
    </row>
    <row r="166" spans="1:11" s="38" customFormat="1" ht="15" x14ac:dyDescent="0.25">
      <c r="A166" s="38">
        <v>5175</v>
      </c>
      <c r="B166" s="580" t="s">
        <v>27</v>
      </c>
      <c r="C166" s="573"/>
      <c r="D166" s="573"/>
      <c r="E166" s="573"/>
      <c r="F166" s="573"/>
      <c r="G166" s="758">
        <v>1037</v>
      </c>
      <c r="H166" s="759"/>
      <c r="I166" s="37">
        <v>470</v>
      </c>
      <c r="J166" s="37">
        <v>450</v>
      </c>
      <c r="K166" s="40"/>
    </row>
    <row r="167" spans="1:11" s="38" customFormat="1" ht="15" customHeight="1" x14ac:dyDescent="0.2">
      <c r="B167" s="797" t="s">
        <v>837</v>
      </c>
      <c r="C167" s="797"/>
      <c r="D167" s="797"/>
      <c r="E167" s="797"/>
      <c r="F167" s="797"/>
      <c r="G167" s="797"/>
      <c r="H167" s="797"/>
      <c r="I167" s="37"/>
      <c r="J167" s="37"/>
      <c r="K167" s="40"/>
    </row>
    <row r="168" spans="1:11" s="38" customFormat="1" ht="15" customHeight="1" x14ac:dyDescent="0.2">
      <c r="B168" s="797"/>
      <c r="C168" s="797"/>
      <c r="D168" s="797"/>
      <c r="E168" s="797"/>
      <c r="F168" s="797"/>
      <c r="G168" s="797"/>
      <c r="H168" s="797"/>
      <c r="I168" s="37"/>
      <c r="J168" s="37"/>
      <c r="K168" s="40"/>
    </row>
    <row r="169" spans="1:11" ht="15" customHeight="1" x14ac:dyDescent="0.2">
      <c r="B169" s="596"/>
      <c r="C169" s="596"/>
      <c r="D169" s="596"/>
      <c r="E169" s="596"/>
      <c r="F169" s="596"/>
      <c r="G169" s="571"/>
      <c r="H169" s="596"/>
    </row>
    <row r="170" spans="1:11" s="38" customFormat="1" ht="15.75" thickBot="1" x14ac:dyDescent="0.3">
      <c r="B170" s="45" t="s">
        <v>838</v>
      </c>
      <c r="C170" s="46"/>
      <c r="D170" s="47"/>
      <c r="E170" s="47"/>
      <c r="F170" s="48"/>
      <c r="G170" s="764">
        <f>SUM(G171)</f>
        <v>356</v>
      </c>
      <c r="H170" s="764"/>
      <c r="I170" s="189">
        <v>0</v>
      </c>
      <c r="J170" s="189">
        <v>0</v>
      </c>
    </row>
    <row r="171" spans="1:11" s="38" customFormat="1" ht="15" customHeight="1" thickTop="1" x14ac:dyDescent="0.25">
      <c r="A171" s="38">
        <v>5494</v>
      </c>
      <c r="B171" s="580" t="s">
        <v>510</v>
      </c>
      <c r="C171" s="578"/>
      <c r="D171" s="578"/>
      <c r="E171" s="578"/>
      <c r="F171" s="578"/>
      <c r="G171" s="758">
        <v>356</v>
      </c>
      <c r="H171" s="758"/>
      <c r="I171" s="37"/>
      <c r="J171" s="37"/>
      <c r="K171" s="40"/>
    </row>
    <row r="172" spans="1:11" s="38" customFormat="1" x14ac:dyDescent="0.2">
      <c r="B172" s="765" t="s">
        <v>839</v>
      </c>
      <c r="C172" s="765"/>
      <c r="D172" s="765"/>
      <c r="E172" s="765"/>
      <c r="F172" s="765"/>
      <c r="G172" s="765"/>
      <c r="H172" s="765"/>
      <c r="I172" s="37"/>
      <c r="J172" s="37"/>
      <c r="K172" s="40"/>
    </row>
    <row r="173" spans="1:11" s="38" customFormat="1" x14ac:dyDescent="0.2">
      <c r="B173" s="765"/>
      <c r="C173" s="765"/>
      <c r="D173" s="765"/>
      <c r="E173" s="765"/>
      <c r="F173" s="765"/>
      <c r="G173" s="765"/>
      <c r="H173" s="765"/>
      <c r="I173" s="37"/>
      <c r="J173" s="37"/>
      <c r="K173" s="40"/>
    </row>
    <row r="174" spans="1:11" s="38" customFormat="1" ht="42.75" customHeight="1" x14ac:dyDescent="0.2">
      <c r="B174" s="765"/>
      <c r="C174" s="765"/>
      <c r="D174" s="765"/>
      <c r="E174" s="765"/>
      <c r="F174" s="765"/>
      <c r="G174" s="765"/>
      <c r="H174" s="765"/>
      <c r="I174" s="37"/>
      <c r="J174" s="37"/>
      <c r="K174" s="40"/>
    </row>
    <row r="175" spans="1:11" s="38" customFormat="1" ht="15" customHeight="1" x14ac:dyDescent="0.2">
      <c r="B175" s="571"/>
      <c r="C175" s="571"/>
      <c r="D175" s="571"/>
      <c r="E175" s="571"/>
      <c r="F175" s="571"/>
      <c r="G175" s="571"/>
      <c r="H175" s="571"/>
      <c r="I175" s="37"/>
      <c r="J175" s="37"/>
      <c r="K175" s="40"/>
    </row>
    <row r="176" spans="1:11" s="38" customFormat="1" ht="15.75" thickBot="1" x14ac:dyDescent="0.3">
      <c r="B176" s="45" t="s">
        <v>841</v>
      </c>
      <c r="C176" s="46"/>
      <c r="D176" s="47"/>
      <c r="E176" s="48"/>
      <c r="F176" s="48"/>
      <c r="G176" s="764">
        <f>SUM(G177,G181,G185,G189)</f>
        <v>267</v>
      </c>
      <c r="H176" s="764"/>
      <c r="I176" s="189">
        <f>SUM(I177:I189)</f>
        <v>0</v>
      </c>
      <c r="J176" s="189">
        <f>SUM(J177:J189)</f>
        <v>270</v>
      </c>
      <c r="K176" s="189"/>
    </row>
    <row r="177" spans="1:11" s="38" customFormat="1" ht="15.75" thickTop="1" x14ac:dyDescent="0.25">
      <c r="A177" s="38">
        <v>5139</v>
      </c>
      <c r="B177" s="21" t="s">
        <v>368</v>
      </c>
      <c r="C177" s="147"/>
      <c r="D177" s="147"/>
      <c r="E177" s="147"/>
      <c r="F177" s="147"/>
      <c r="G177" s="758">
        <v>17</v>
      </c>
      <c r="H177" s="759"/>
      <c r="I177" s="37">
        <v>0</v>
      </c>
      <c r="J177" s="37">
        <v>2</v>
      </c>
      <c r="K177" s="40"/>
    </row>
    <row r="178" spans="1:11" s="38" customFormat="1" ht="15" customHeight="1" x14ac:dyDescent="0.2">
      <c r="B178" s="765" t="s">
        <v>842</v>
      </c>
      <c r="C178" s="765"/>
      <c r="D178" s="765"/>
      <c r="E178" s="765"/>
      <c r="F178" s="765"/>
      <c r="G178" s="765"/>
      <c r="H178" s="765"/>
      <c r="I178" s="37"/>
      <c r="J178" s="37"/>
      <c r="K178" s="40"/>
    </row>
    <row r="179" spans="1:11" s="38" customFormat="1" ht="15" customHeight="1" x14ac:dyDescent="0.2">
      <c r="B179" s="765"/>
      <c r="C179" s="765"/>
      <c r="D179" s="765"/>
      <c r="E179" s="765"/>
      <c r="F179" s="765"/>
      <c r="G179" s="765"/>
      <c r="H179" s="765"/>
      <c r="I179" s="37"/>
      <c r="J179" s="37"/>
      <c r="K179" s="40"/>
    </row>
    <row r="180" spans="1:11" s="38" customFormat="1" ht="15" customHeight="1" x14ac:dyDescent="0.2">
      <c r="B180" s="571"/>
      <c r="C180" s="571"/>
      <c r="D180" s="571"/>
      <c r="E180" s="571"/>
      <c r="F180" s="571"/>
      <c r="G180" s="571"/>
      <c r="H180" s="571"/>
      <c r="I180" s="37"/>
      <c r="J180" s="37"/>
      <c r="K180" s="40"/>
    </row>
    <row r="181" spans="1:11" s="38" customFormat="1" ht="15" x14ac:dyDescent="0.25">
      <c r="A181" s="38">
        <v>5164</v>
      </c>
      <c r="B181" s="580" t="s">
        <v>30</v>
      </c>
      <c r="C181" s="573"/>
      <c r="D181" s="573"/>
      <c r="E181" s="573"/>
      <c r="F181" s="573"/>
      <c r="G181" s="758">
        <v>10</v>
      </c>
      <c r="H181" s="759"/>
      <c r="I181" s="37"/>
      <c r="J181" s="37">
        <v>15</v>
      </c>
      <c r="K181" s="40"/>
    </row>
    <row r="182" spans="1:11" s="38" customFormat="1" ht="15" customHeight="1" x14ac:dyDescent="0.2">
      <c r="B182" s="765" t="s">
        <v>842</v>
      </c>
      <c r="C182" s="765"/>
      <c r="D182" s="765"/>
      <c r="E182" s="765"/>
      <c r="F182" s="765"/>
      <c r="G182" s="765"/>
      <c r="H182" s="765"/>
      <c r="I182" s="37"/>
      <c r="J182" s="37"/>
      <c r="K182" s="40"/>
    </row>
    <row r="183" spans="1:11" s="38" customFormat="1" ht="15" customHeight="1" x14ac:dyDescent="0.2">
      <c r="B183" s="765"/>
      <c r="C183" s="765"/>
      <c r="D183" s="765"/>
      <c r="E183" s="765"/>
      <c r="F183" s="765"/>
      <c r="G183" s="765"/>
      <c r="H183" s="765"/>
      <c r="I183" s="37"/>
      <c r="J183" s="37"/>
      <c r="K183" s="40"/>
    </row>
    <row r="184" spans="1:11" s="38" customFormat="1" ht="15" customHeight="1" x14ac:dyDescent="0.2">
      <c r="B184" s="571"/>
      <c r="C184" s="571"/>
      <c r="D184" s="571"/>
      <c r="E184" s="571"/>
      <c r="F184" s="571"/>
      <c r="G184" s="571"/>
      <c r="H184" s="571"/>
      <c r="I184" s="37"/>
      <c r="J184" s="37"/>
      <c r="K184" s="40"/>
    </row>
    <row r="185" spans="1:11" s="313" customFormat="1" ht="15" x14ac:dyDescent="0.25">
      <c r="A185" s="313">
        <v>5169</v>
      </c>
      <c r="B185" s="21" t="s">
        <v>14</v>
      </c>
      <c r="C185" s="152"/>
      <c r="D185" s="152"/>
      <c r="E185" s="152"/>
      <c r="F185" s="152"/>
      <c r="G185" s="733">
        <v>110</v>
      </c>
      <c r="H185" s="768"/>
      <c r="I185" s="314"/>
      <c r="J185" s="314">
        <v>178</v>
      </c>
      <c r="K185" s="315"/>
    </row>
    <row r="186" spans="1:11" s="38" customFormat="1" ht="15" customHeight="1" x14ac:dyDescent="0.2">
      <c r="B186" s="765" t="s">
        <v>842</v>
      </c>
      <c r="C186" s="765"/>
      <c r="D186" s="765"/>
      <c r="E186" s="765"/>
      <c r="F186" s="765"/>
      <c r="G186" s="765"/>
      <c r="H186" s="765"/>
      <c r="I186" s="37"/>
      <c r="J186" s="37"/>
      <c r="K186" s="40"/>
    </row>
    <row r="187" spans="1:11" s="38" customFormat="1" ht="15" customHeight="1" x14ac:dyDescent="0.2">
      <c r="B187" s="765"/>
      <c r="C187" s="765"/>
      <c r="D187" s="765"/>
      <c r="E187" s="765"/>
      <c r="F187" s="765"/>
      <c r="G187" s="765"/>
      <c r="H187" s="765"/>
      <c r="I187" s="37"/>
      <c r="J187" s="37"/>
      <c r="K187" s="40"/>
    </row>
    <row r="188" spans="1:11" s="38" customFormat="1" ht="15" customHeight="1" x14ac:dyDescent="0.2">
      <c r="B188" s="571"/>
      <c r="C188" s="571"/>
      <c r="D188" s="571"/>
      <c r="E188" s="571"/>
      <c r="F188" s="571"/>
      <c r="G188" s="571"/>
      <c r="H188" s="571"/>
      <c r="I188" s="37"/>
      <c r="J188" s="37"/>
      <c r="K188" s="40"/>
    </row>
    <row r="189" spans="1:11" s="38" customFormat="1" ht="15" x14ac:dyDescent="0.25">
      <c r="A189" s="38">
        <v>5175</v>
      </c>
      <c r="B189" s="580" t="s">
        <v>27</v>
      </c>
      <c r="C189" s="573"/>
      <c r="D189" s="573"/>
      <c r="E189" s="573"/>
      <c r="F189" s="573"/>
      <c r="G189" s="758">
        <v>130</v>
      </c>
      <c r="H189" s="759"/>
      <c r="I189" s="37"/>
      <c r="J189" s="37">
        <v>75</v>
      </c>
      <c r="K189" s="40"/>
    </row>
    <row r="190" spans="1:11" s="38" customFormat="1" ht="15" customHeight="1" x14ac:dyDescent="0.2">
      <c r="B190" s="781" t="s">
        <v>843</v>
      </c>
      <c r="C190" s="797"/>
      <c r="D190" s="797"/>
      <c r="E190" s="797"/>
      <c r="F190" s="797"/>
      <c r="G190" s="797"/>
      <c r="H190" s="797"/>
      <c r="I190" s="37"/>
      <c r="J190" s="37"/>
      <c r="K190" s="40"/>
    </row>
    <row r="191" spans="1:11" s="38" customFormat="1" ht="15" customHeight="1" x14ac:dyDescent="0.2">
      <c r="B191" s="797"/>
      <c r="C191" s="797"/>
      <c r="D191" s="797"/>
      <c r="E191" s="797"/>
      <c r="F191" s="797"/>
      <c r="G191" s="797"/>
      <c r="H191" s="797"/>
      <c r="I191" s="37"/>
      <c r="J191" s="37"/>
      <c r="K191" s="40"/>
    </row>
    <row r="192" spans="1:11" ht="15" customHeight="1" x14ac:dyDescent="0.2">
      <c r="B192" s="596"/>
      <c r="C192" s="596"/>
      <c r="D192" s="596"/>
      <c r="E192" s="596"/>
      <c r="F192" s="596"/>
      <c r="G192" s="571"/>
      <c r="H192" s="596"/>
    </row>
    <row r="193" spans="1:12" s="38" customFormat="1" ht="15.75" thickBot="1" x14ac:dyDescent="0.3">
      <c r="B193" s="45" t="s">
        <v>219</v>
      </c>
      <c r="C193" s="46"/>
      <c r="D193" s="47"/>
      <c r="E193" s="48"/>
      <c r="F193" s="48"/>
      <c r="G193" s="764">
        <f>SUM(G194)</f>
        <v>8000</v>
      </c>
      <c r="H193" s="764"/>
      <c r="I193" s="189">
        <v>6000</v>
      </c>
      <c r="J193" s="189">
        <v>7000</v>
      </c>
      <c r="K193" s="40"/>
    </row>
    <row r="194" spans="1:12" s="38" customFormat="1" ht="15" customHeight="1" thickTop="1" x14ac:dyDescent="0.25">
      <c r="A194" s="38">
        <v>5903</v>
      </c>
      <c r="B194" s="862" t="s">
        <v>220</v>
      </c>
      <c r="C194" s="862"/>
      <c r="D194" s="862"/>
      <c r="E194" s="862"/>
      <c r="F194" s="862"/>
      <c r="G194" s="758">
        <v>8000</v>
      </c>
      <c r="H194" s="759"/>
      <c r="I194" s="37"/>
      <c r="J194" s="37"/>
      <c r="K194" s="40"/>
    </row>
    <row r="195" spans="1:12" s="38" customFormat="1" ht="15" customHeight="1" x14ac:dyDescent="0.2">
      <c r="B195" s="839" t="s">
        <v>844</v>
      </c>
      <c r="C195" s="839"/>
      <c r="D195" s="839"/>
      <c r="E195" s="839"/>
      <c r="F195" s="839"/>
      <c r="G195" s="839"/>
      <c r="H195" s="839"/>
      <c r="I195" s="37"/>
      <c r="J195" s="37"/>
      <c r="K195" s="40"/>
    </row>
    <row r="196" spans="1:12" s="38" customFormat="1" ht="27" customHeight="1" x14ac:dyDescent="0.2">
      <c r="B196" s="839"/>
      <c r="C196" s="839"/>
      <c r="D196" s="839"/>
      <c r="E196" s="839"/>
      <c r="F196" s="839"/>
      <c r="G196" s="839"/>
      <c r="H196" s="839"/>
      <c r="I196" s="37"/>
      <c r="J196" s="37"/>
      <c r="K196" s="40"/>
    </row>
    <row r="197" spans="1:12" s="38" customFormat="1" ht="15" customHeight="1" x14ac:dyDescent="0.2">
      <c r="B197" s="571"/>
      <c r="C197" s="571"/>
      <c r="D197" s="571"/>
      <c r="E197" s="571"/>
      <c r="F197" s="571"/>
      <c r="G197" s="571"/>
      <c r="H197" s="571"/>
      <c r="I197" s="37"/>
      <c r="J197" s="37"/>
      <c r="K197" s="40"/>
    </row>
    <row r="198" spans="1:12" s="38" customFormat="1" ht="15.75" thickBot="1" x14ac:dyDescent="0.3">
      <c r="B198" s="45" t="s">
        <v>472</v>
      </c>
      <c r="C198" s="46"/>
      <c r="D198" s="47"/>
      <c r="E198" s="47"/>
      <c r="F198" s="48"/>
      <c r="G198" s="764">
        <f>SUM(G199)</f>
        <v>30</v>
      </c>
      <c r="H198" s="764"/>
      <c r="I198" s="189">
        <v>30</v>
      </c>
      <c r="J198" s="189">
        <v>30</v>
      </c>
      <c r="K198" s="40"/>
    </row>
    <row r="199" spans="1:12" s="38" customFormat="1" ht="15.75" thickTop="1" x14ac:dyDescent="0.25">
      <c r="A199" s="38">
        <v>5169</v>
      </c>
      <c r="B199" s="21" t="s">
        <v>14</v>
      </c>
      <c r="C199" s="573"/>
      <c r="D199" s="573"/>
      <c r="E199" s="573"/>
      <c r="F199" s="573"/>
      <c r="G199" s="758">
        <v>30</v>
      </c>
      <c r="H199" s="759"/>
      <c r="I199" s="37"/>
      <c r="J199" s="37"/>
      <c r="K199" s="40"/>
    </row>
    <row r="200" spans="1:12" s="38" customFormat="1" ht="14.25" customHeight="1" x14ac:dyDescent="0.2">
      <c r="B200" s="781" t="s">
        <v>845</v>
      </c>
      <c r="C200" s="781"/>
      <c r="D200" s="781"/>
      <c r="E200" s="781"/>
      <c r="F200" s="781"/>
      <c r="G200" s="781"/>
      <c r="H200" s="781"/>
      <c r="I200" s="37"/>
      <c r="J200" s="37"/>
      <c r="K200" s="40"/>
    </row>
    <row r="201" spans="1:12" s="38" customFormat="1" x14ac:dyDescent="0.2">
      <c r="B201" s="781"/>
      <c r="C201" s="781"/>
      <c r="D201" s="781"/>
      <c r="E201" s="781"/>
      <c r="F201" s="781"/>
      <c r="G201" s="781"/>
      <c r="H201" s="781"/>
      <c r="I201" s="37"/>
      <c r="J201" s="37"/>
      <c r="K201" s="40"/>
    </row>
    <row r="202" spans="1:12" ht="15" customHeight="1" x14ac:dyDescent="0.2">
      <c r="B202" s="596"/>
      <c r="C202" s="596"/>
      <c r="D202" s="596"/>
      <c r="E202" s="596"/>
      <c r="F202" s="596"/>
      <c r="G202" s="571"/>
      <c r="H202" s="596"/>
    </row>
    <row r="203" spans="1:12" s="38" customFormat="1" ht="15.75" thickBot="1" x14ac:dyDescent="0.3">
      <c r="B203" s="45" t="s">
        <v>473</v>
      </c>
      <c r="C203" s="46"/>
      <c r="D203" s="47"/>
      <c r="E203" s="47"/>
      <c r="F203" s="48"/>
      <c r="G203" s="764">
        <f>SUM(G204,G207,G212,G216,G221,G229,G233,G241,G244,G248,G255,G262)</f>
        <v>1094</v>
      </c>
      <c r="H203" s="764"/>
      <c r="I203" s="189">
        <f>SUM(I204:I264)</f>
        <v>7699</v>
      </c>
      <c r="J203" s="189">
        <f>SUM(J204:J264)</f>
        <v>6989</v>
      </c>
      <c r="K203" s="40"/>
    </row>
    <row r="204" spans="1:12" s="38" customFormat="1" ht="15.75" thickTop="1" x14ac:dyDescent="0.25">
      <c r="A204" s="38">
        <v>5133</v>
      </c>
      <c r="B204" s="580" t="s">
        <v>63</v>
      </c>
      <c r="C204" s="573"/>
      <c r="D204" s="573"/>
      <c r="E204" s="573"/>
      <c r="F204" s="573"/>
      <c r="G204" s="758">
        <v>100</v>
      </c>
      <c r="H204" s="759"/>
      <c r="I204" s="37">
        <v>100</v>
      </c>
      <c r="J204" s="37">
        <v>100</v>
      </c>
      <c r="K204" s="40"/>
    </row>
    <row r="205" spans="1:12" s="38" customFormat="1" ht="15.75" customHeight="1" x14ac:dyDescent="0.2">
      <c r="B205" s="788" t="s">
        <v>846</v>
      </c>
      <c r="C205" s="788"/>
      <c r="D205" s="788"/>
      <c r="E205" s="788"/>
      <c r="F205" s="788"/>
      <c r="G205" s="788"/>
      <c r="H205" s="788"/>
      <c r="I205" s="37"/>
      <c r="J205" s="40">
        <v>18</v>
      </c>
      <c r="L205" s="38">
        <v>5123</v>
      </c>
    </row>
    <row r="206" spans="1:12" s="38" customFormat="1" ht="15" customHeight="1" x14ac:dyDescent="0.2">
      <c r="B206" s="571"/>
      <c r="C206" s="571"/>
      <c r="D206" s="571"/>
      <c r="E206" s="571"/>
      <c r="F206" s="571"/>
      <c r="G206" s="571"/>
      <c r="H206" s="571"/>
      <c r="I206" s="37"/>
      <c r="J206" s="37"/>
      <c r="K206" s="40"/>
    </row>
    <row r="207" spans="1:12" s="38" customFormat="1" ht="15" x14ac:dyDescent="0.25">
      <c r="A207" s="38">
        <v>5134</v>
      </c>
      <c r="B207" s="140" t="s">
        <v>424</v>
      </c>
      <c r="C207" s="22"/>
      <c r="D207" s="23"/>
      <c r="E207" s="23"/>
      <c r="F207" s="24"/>
      <c r="G207" s="733">
        <v>50</v>
      </c>
      <c r="H207" s="768"/>
      <c r="I207" s="37">
        <v>20</v>
      </c>
      <c r="J207" s="37">
        <v>20</v>
      </c>
      <c r="K207" s="40"/>
    </row>
    <row r="208" spans="1:12" s="38" customFormat="1" ht="14.25" customHeight="1" x14ac:dyDescent="0.2">
      <c r="B208" s="735" t="s">
        <v>847</v>
      </c>
      <c r="C208" s="735"/>
      <c r="D208" s="735"/>
      <c r="E208" s="735"/>
      <c r="F208" s="735"/>
      <c r="G208" s="735"/>
      <c r="H208" s="735"/>
      <c r="I208" s="37"/>
      <c r="J208" s="37"/>
      <c r="K208" s="40"/>
    </row>
    <row r="209" spans="1:11" s="38" customFormat="1" ht="14.25" customHeight="1" x14ac:dyDescent="0.2">
      <c r="B209" s="735"/>
      <c r="C209" s="735"/>
      <c r="D209" s="735"/>
      <c r="E209" s="735"/>
      <c r="F209" s="735"/>
      <c r="G209" s="735"/>
      <c r="H209" s="735"/>
      <c r="I209" s="37"/>
      <c r="J209" s="37"/>
      <c r="K209" s="40"/>
    </row>
    <row r="210" spans="1:11" s="38" customFormat="1" ht="15" customHeight="1" x14ac:dyDescent="0.2">
      <c r="B210" s="735"/>
      <c r="C210" s="735"/>
      <c r="D210" s="735"/>
      <c r="E210" s="735"/>
      <c r="F210" s="735"/>
      <c r="G210" s="735"/>
      <c r="H210" s="735"/>
      <c r="I210" s="37"/>
      <c r="J210" s="37"/>
      <c r="K210" s="40"/>
    </row>
    <row r="211" spans="1:11" s="38" customFormat="1" ht="15" customHeight="1" x14ac:dyDescent="0.2">
      <c r="B211" s="571"/>
      <c r="C211" s="571"/>
      <c r="D211" s="571"/>
      <c r="E211" s="571"/>
      <c r="F211" s="571"/>
      <c r="G211" s="571"/>
      <c r="H211" s="571"/>
      <c r="I211" s="37"/>
      <c r="J211" s="37"/>
      <c r="K211" s="40"/>
    </row>
    <row r="212" spans="1:11" s="38" customFormat="1" ht="15" x14ac:dyDescent="0.25">
      <c r="A212" s="38">
        <v>5136</v>
      </c>
      <c r="B212" s="21" t="s">
        <v>383</v>
      </c>
      <c r="C212" s="22"/>
      <c r="D212" s="23"/>
      <c r="E212" s="23"/>
      <c r="F212" s="24"/>
      <c r="G212" s="733">
        <v>1</v>
      </c>
      <c r="H212" s="768"/>
      <c r="I212" s="37">
        <v>1</v>
      </c>
      <c r="J212" s="37">
        <v>1</v>
      </c>
      <c r="K212" s="40"/>
    </row>
    <row r="213" spans="1:11" s="38" customFormat="1" x14ac:dyDescent="0.2">
      <c r="B213" s="735" t="s">
        <v>499</v>
      </c>
      <c r="C213" s="744"/>
      <c r="D213" s="744"/>
      <c r="E213" s="744"/>
      <c r="F213" s="744"/>
      <c r="G213" s="744"/>
      <c r="H213" s="744"/>
      <c r="I213" s="37"/>
      <c r="J213" s="37"/>
      <c r="K213" s="40"/>
    </row>
    <row r="214" spans="1:11" s="38" customFormat="1" x14ac:dyDescent="0.2">
      <c r="B214" s="744"/>
      <c r="C214" s="744"/>
      <c r="D214" s="744"/>
      <c r="E214" s="744"/>
      <c r="F214" s="744"/>
      <c r="G214" s="744"/>
      <c r="H214" s="744"/>
      <c r="I214" s="37"/>
      <c r="J214" s="37"/>
      <c r="K214" s="40"/>
    </row>
    <row r="215" spans="1:11" s="38" customFormat="1" x14ac:dyDescent="0.2">
      <c r="B215" s="43"/>
      <c r="C215" s="43"/>
      <c r="E215" s="36"/>
      <c r="F215" s="36"/>
      <c r="G215" s="36"/>
      <c r="I215" s="37"/>
      <c r="J215" s="37"/>
      <c r="K215" s="40"/>
    </row>
    <row r="216" spans="1:11" s="38" customFormat="1" ht="15" x14ac:dyDescent="0.25">
      <c r="A216" s="38">
        <v>5137</v>
      </c>
      <c r="B216" s="21" t="s">
        <v>505</v>
      </c>
      <c r="C216" s="22"/>
      <c r="D216" s="23"/>
      <c r="E216" s="23"/>
      <c r="F216" s="24"/>
      <c r="G216" s="733">
        <v>40</v>
      </c>
      <c r="H216" s="768"/>
      <c r="I216" s="37">
        <v>40</v>
      </c>
      <c r="J216" s="37">
        <v>40</v>
      </c>
      <c r="K216" s="40"/>
    </row>
    <row r="217" spans="1:11" s="38" customFormat="1" ht="15" customHeight="1" x14ac:dyDescent="0.2">
      <c r="B217" s="735" t="s">
        <v>500</v>
      </c>
      <c r="C217" s="735"/>
      <c r="D217" s="735"/>
      <c r="E217" s="735"/>
      <c r="F217" s="735"/>
      <c r="G217" s="735"/>
      <c r="H217" s="735"/>
      <c r="I217" s="37"/>
      <c r="J217" s="37"/>
      <c r="K217" s="40"/>
    </row>
    <row r="218" spans="1:11" s="38" customFormat="1" ht="15" customHeight="1" x14ac:dyDescent="0.2">
      <c r="B218" s="735"/>
      <c r="C218" s="735"/>
      <c r="D218" s="735"/>
      <c r="E218" s="735"/>
      <c r="F218" s="735"/>
      <c r="G218" s="735"/>
      <c r="H218" s="735"/>
      <c r="I218" s="37"/>
      <c r="J218" s="37"/>
      <c r="K218" s="40"/>
    </row>
    <row r="219" spans="1:11" s="38" customFormat="1" ht="29.25" customHeight="1" x14ac:dyDescent="0.2">
      <c r="B219" s="735"/>
      <c r="C219" s="735"/>
      <c r="D219" s="735"/>
      <c r="E219" s="735"/>
      <c r="F219" s="735"/>
      <c r="G219" s="735"/>
      <c r="H219" s="735"/>
      <c r="I219" s="37"/>
      <c r="J219" s="37"/>
      <c r="K219" s="40"/>
    </row>
    <row r="220" spans="1:11" s="38" customFormat="1" x14ac:dyDescent="0.2">
      <c r="B220" s="43"/>
      <c r="C220" s="43"/>
      <c r="E220" s="36"/>
      <c r="F220" s="36"/>
      <c r="G220" s="36"/>
      <c r="I220" s="37"/>
      <c r="J220" s="37"/>
      <c r="K220" s="40"/>
    </row>
    <row r="221" spans="1:11" s="38" customFormat="1" ht="15" x14ac:dyDescent="0.25">
      <c r="A221" s="38">
        <v>5139</v>
      </c>
      <c r="B221" s="21" t="s">
        <v>368</v>
      </c>
      <c r="C221" s="22"/>
      <c r="D221" s="23"/>
      <c r="E221" s="23"/>
      <c r="F221" s="24"/>
      <c r="G221" s="733">
        <v>150</v>
      </c>
      <c r="H221" s="768"/>
      <c r="I221" s="37">
        <v>5150</v>
      </c>
      <c r="J221" s="37">
        <v>4820</v>
      </c>
      <c r="K221" s="40"/>
    </row>
    <row r="222" spans="1:11" s="38" customFormat="1" ht="14.25" customHeight="1" x14ac:dyDescent="0.2">
      <c r="B222" s="735" t="s">
        <v>848</v>
      </c>
      <c r="C222" s="735"/>
      <c r="D222" s="735"/>
      <c r="E222" s="735"/>
      <c r="F222" s="735"/>
      <c r="G222" s="735"/>
      <c r="H222" s="735"/>
      <c r="I222" s="37"/>
      <c r="J222" s="37"/>
      <c r="K222" s="40"/>
    </row>
    <row r="223" spans="1:11" s="38" customFormat="1" ht="14.25" customHeight="1" x14ac:dyDescent="0.2">
      <c r="B223" s="735"/>
      <c r="C223" s="735"/>
      <c r="D223" s="735"/>
      <c r="E223" s="735"/>
      <c r="F223" s="735"/>
      <c r="G223" s="735"/>
      <c r="H223" s="735"/>
      <c r="I223" s="37"/>
      <c r="J223" s="37"/>
      <c r="K223" s="40"/>
    </row>
    <row r="224" spans="1:11" s="38" customFormat="1" ht="14.25" customHeight="1" x14ac:dyDescent="0.2">
      <c r="B224" s="735"/>
      <c r="C224" s="735"/>
      <c r="D224" s="735"/>
      <c r="E224" s="735"/>
      <c r="F224" s="735"/>
      <c r="G224" s="735"/>
      <c r="H224" s="735"/>
      <c r="I224" s="37"/>
      <c r="J224" s="37"/>
      <c r="K224" s="40"/>
    </row>
    <row r="225" spans="1:11" s="38" customFormat="1" ht="15" customHeight="1" x14ac:dyDescent="0.2">
      <c r="B225" s="735"/>
      <c r="C225" s="735"/>
      <c r="D225" s="735"/>
      <c r="E225" s="735"/>
      <c r="F225" s="735"/>
      <c r="G225" s="735"/>
      <c r="H225" s="735"/>
      <c r="I225" s="37"/>
      <c r="J225" s="37"/>
      <c r="K225" s="40"/>
    </row>
    <row r="226" spans="1:11" s="38" customFormat="1" ht="30" customHeight="1" x14ac:dyDescent="0.2">
      <c r="B226" s="735"/>
      <c r="C226" s="735"/>
      <c r="D226" s="735"/>
      <c r="E226" s="735"/>
      <c r="F226" s="735"/>
      <c r="G226" s="735"/>
      <c r="H226" s="735"/>
      <c r="I226" s="37"/>
      <c r="J226" s="37"/>
      <c r="K226" s="40"/>
    </row>
    <row r="227" spans="1:11" s="38" customFormat="1" ht="12.75" customHeight="1" x14ac:dyDescent="0.2">
      <c r="B227" s="735"/>
      <c r="C227" s="735"/>
      <c r="D227" s="735"/>
      <c r="E227" s="735"/>
      <c r="F227" s="735"/>
      <c r="G227" s="735"/>
      <c r="H227" s="735"/>
      <c r="I227" s="37"/>
      <c r="J227" s="37"/>
      <c r="K227" s="40"/>
    </row>
    <row r="228" spans="1:11" s="23" customFormat="1" ht="15" x14ac:dyDescent="0.25">
      <c r="B228" s="104"/>
      <c r="C228" s="105"/>
      <c r="D228" s="103"/>
      <c r="E228" s="103"/>
      <c r="F228" s="102"/>
      <c r="G228" s="579"/>
      <c r="H228" s="579"/>
      <c r="I228" s="303"/>
      <c r="J228" s="303"/>
      <c r="K228" s="64"/>
    </row>
    <row r="229" spans="1:11" s="23" customFormat="1" ht="15" x14ac:dyDescent="0.25">
      <c r="A229" s="23">
        <v>5153</v>
      </c>
      <c r="B229" s="21" t="s">
        <v>160</v>
      </c>
      <c r="C229" s="22"/>
      <c r="F229" s="24"/>
      <c r="G229" s="733">
        <v>3</v>
      </c>
      <c r="H229" s="768"/>
      <c r="I229" s="65">
        <v>3</v>
      </c>
      <c r="J229" s="65">
        <v>3</v>
      </c>
      <c r="K229" s="64"/>
    </row>
    <row r="230" spans="1:11" s="38" customFormat="1" ht="15" customHeight="1" x14ac:dyDescent="0.2">
      <c r="B230" s="765" t="s">
        <v>850</v>
      </c>
      <c r="C230" s="765"/>
      <c r="D230" s="765"/>
      <c r="E230" s="765"/>
      <c r="F230" s="765"/>
      <c r="G230" s="765"/>
      <c r="H230" s="765"/>
      <c r="I230" s="37"/>
      <c r="J230" s="37"/>
      <c r="K230" s="40"/>
    </row>
    <row r="231" spans="1:11" s="38" customFormat="1" ht="15" customHeight="1" x14ac:dyDescent="0.2">
      <c r="B231" s="765"/>
      <c r="C231" s="765"/>
      <c r="D231" s="765"/>
      <c r="E231" s="765"/>
      <c r="F231" s="765"/>
      <c r="G231" s="765"/>
      <c r="H231" s="765"/>
      <c r="I231" s="37"/>
      <c r="J231" s="37"/>
      <c r="K231" s="40"/>
    </row>
    <row r="233" spans="1:11" s="38" customFormat="1" ht="15" x14ac:dyDescent="0.25">
      <c r="A233" s="38">
        <v>5164</v>
      </c>
      <c r="B233" s="21" t="s">
        <v>30</v>
      </c>
      <c r="C233" s="22"/>
      <c r="D233" s="23"/>
      <c r="E233" s="23"/>
      <c r="F233" s="24"/>
      <c r="G233" s="733">
        <v>50</v>
      </c>
      <c r="H233" s="768"/>
      <c r="I233" s="37">
        <v>50</v>
      </c>
      <c r="J233" s="37">
        <v>50</v>
      </c>
      <c r="K233" s="40"/>
    </row>
    <row r="234" spans="1:11" s="38" customFormat="1" ht="14.25" customHeight="1" x14ac:dyDescent="0.2">
      <c r="B234" s="735" t="s">
        <v>849</v>
      </c>
      <c r="C234" s="735"/>
      <c r="D234" s="735"/>
      <c r="E234" s="735"/>
      <c r="F234" s="735"/>
      <c r="G234" s="735"/>
      <c r="H234" s="735"/>
      <c r="I234" s="37"/>
      <c r="J234" s="37"/>
      <c r="K234" s="40"/>
    </row>
    <row r="235" spans="1:11" s="38" customFormat="1" ht="14.25" customHeight="1" x14ac:dyDescent="0.2">
      <c r="B235" s="735"/>
      <c r="C235" s="735"/>
      <c r="D235" s="735"/>
      <c r="E235" s="735"/>
      <c r="F235" s="735"/>
      <c r="G235" s="735"/>
      <c r="H235" s="735"/>
      <c r="I235" s="37"/>
      <c r="J235" s="37"/>
      <c r="K235" s="40"/>
    </row>
    <row r="236" spans="1:11" s="38" customFormat="1" ht="30" customHeight="1" x14ac:dyDescent="0.2">
      <c r="B236" s="735"/>
      <c r="C236" s="735"/>
      <c r="D236" s="735"/>
      <c r="E236" s="735"/>
      <c r="F236" s="735"/>
      <c r="G236" s="735"/>
      <c r="H236" s="735"/>
      <c r="I236" s="37"/>
      <c r="J236" s="37"/>
      <c r="K236" s="40"/>
    </row>
    <row r="237" spans="1:11" s="38" customFormat="1" ht="12" customHeight="1" x14ac:dyDescent="0.2">
      <c r="B237" s="735"/>
      <c r="C237" s="735"/>
      <c r="D237" s="735"/>
      <c r="E237" s="735"/>
      <c r="F237" s="735"/>
      <c r="G237" s="735"/>
      <c r="H237" s="735"/>
      <c r="I237" s="37"/>
      <c r="J237" s="37"/>
      <c r="K237" s="40"/>
    </row>
    <row r="238" spans="1:11" s="38" customFormat="1" ht="15" hidden="1" x14ac:dyDescent="0.25">
      <c r="B238" s="21"/>
      <c r="C238" s="22"/>
      <c r="D238" s="23"/>
      <c r="E238" s="23"/>
      <c r="F238" s="24"/>
      <c r="G238" s="568"/>
      <c r="H238" s="570"/>
      <c r="I238" s="37"/>
      <c r="J238" s="37"/>
      <c r="K238" s="40"/>
    </row>
    <row r="239" spans="1:11" s="38" customFormat="1" ht="15" hidden="1" x14ac:dyDescent="0.25">
      <c r="B239" s="21"/>
      <c r="C239" s="22"/>
      <c r="D239" s="23"/>
      <c r="E239" s="23"/>
      <c r="F239" s="24"/>
      <c r="G239" s="568"/>
      <c r="H239" s="570"/>
      <c r="I239" s="37"/>
      <c r="J239" s="37"/>
      <c r="K239" s="40"/>
    </row>
    <row r="240" spans="1:11" s="38" customFormat="1" x14ac:dyDescent="0.2">
      <c r="B240" s="43"/>
      <c r="C240" s="43"/>
      <c r="E240" s="36"/>
      <c r="F240" s="36"/>
      <c r="G240" s="36"/>
      <c r="I240" s="37"/>
      <c r="J240" s="37"/>
      <c r="K240" s="40"/>
    </row>
    <row r="241" spans="1:11" s="38" customFormat="1" ht="15" customHeight="1" x14ac:dyDescent="0.25">
      <c r="A241" s="38">
        <v>5166</v>
      </c>
      <c r="B241" s="580" t="s">
        <v>12</v>
      </c>
      <c r="C241" s="43"/>
      <c r="E241" s="36"/>
      <c r="F241" s="36"/>
      <c r="G241" s="758">
        <v>25</v>
      </c>
      <c r="H241" s="759"/>
      <c r="I241" s="37">
        <v>25</v>
      </c>
      <c r="J241" s="37">
        <v>19</v>
      </c>
      <c r="K241" s="40"/>
    </row>
    <row r="242" spans="1:11" s="38" customFormat="1" ht="15" customHeight="1" x14ac:dyDescent="0.2">
      <c r="B242" s="781" t="s">
        <v>301</v>
      </c>
      <c r="C242" s="781"/>
      <c r="D242" s="781"/>
      <c r="E242" s="781"/>
      <c r="F242" s="781"/>
      <c r="G242" s="781"/>
      <c r="H242" s="781"/>
      <c r="I242" s="37"/>
      <c r="J242" s="37"/>
      <c r="K242" s="40"/>
    </row>
    <row r="243" spans="1:11" s="38" customFormat="1" x14ac:dyDescent="0.2">
      <c r="B243" s="43"/>
      <c r="C243" s="43"/>
      <c r="E243" s="36"/>
      <c r="F243" s="36"/>
      <c r="G243" s="36"/>
      <c r="I243" s="37"/>
      <c r="J243" s="37"/>
      <c r="K243" s="40"/>
    </row>
    <row r="244" spans="1:11" s="38" customFormat="1" ht="15" x14ac:dyDescent="0.25">
      <c r="A244" s="43">
        <v>5168</v>
      </c>
      <c r="B244" s="580" t="s">
        <v>64</v>
      </c>
      <c r="C244" s="43"/>
      <c r="E244" s="36"/>
      <c r="F244" s="36"/>
      <c r="G244" s="801">
        <v>200</v>
      </c>
      <c r="H244" s="801"/>
      <c r="I244" s="37">
        <v>1389</v>
      </c>
      <c r="J244" s="37">
        <v>890</v>
      </c>
      <c r="K244" s="40"/>
    </row>
    <row r="245" spans="1:11" s="38" customFormat="1" ht="12.75" customHeight="1" x14ac:dyDescent="0.2">
      <c r="B245" s="739" t="s">
        <v>851</v>
      </c>
      <c r="C245" s="739"/>
      <c r="D245" s="739"/>
      <c r="E245" s="739"/>
      <c r="F245" s="739"/>
      <c r="G245" s="739"/>
      <c r="H245" s="739"/>
      <c r="I245" s="37"/>
      <c r="J245" s="37"/>
      <c r="K245" s="40"/>
    </row>
    <row r="246" spans="1:11" s="38" customFormat="1" ht="28.5" customHeight="1" x14ac:dyDescent="0.2">
      <c r="B246" s="739"/>
      <c r="C246" s="739"/>
      <c r="D246" s="739"/>
      <c r="E246" s="739"/>
      <c r="F246" s="739"/>
      <c r="G246" s="739"/>
      <c r="H246" s="739"/>
      <c r="I246" s="37"/>
      <c r="J246" s="37"/>
      <c r="K246" s="40"/>
    </row>
    <row r="247" spans="1:11" s="38" customFormat="1" x14ac:dyDescent="0.2">
      <c r="B247" s="43"/>
      <c r="C247" s="43"/>
      <c r="E247" s="36"/>
      <c r="F247" s="36"/>
      <c r="G247" s="36"/>
      <c r="I247" s="37"/>
      <c r="J247" s="37"/>
      <c r="K247" s="40"/>
    </row>
    <row r="248" spans="1:11" s="38" customFormat="1" ht="15" x14ac:dyDescent="0.25">
      <c r="A248" s="38">
        <v>5169</v>
      </c>
      <c r="B248" s="21" t="s">
        <v>14</v>
      </c>
      <c r="C248" s="22"/>
      <c r="D248" s="23"/>
      <c r="E248" s="23"/>
      <c r="F248" s="24"/>
      <c r="G248" s="733">
        <v>200</v>
      </c>
      <c r="H248" s="768"/>
      <c r="I248" s="37">
        <v>671</v>
      </c>
      <c r="J248" s="37">
        <v>622</v>
      </c>
      <c r="K248" s="40"/>
    </row>
    <row r="249" spans="1:11" s="38" customFormat="1" ht="14.25" customHeight="1" x14ac:dyDescent="0.2">
      <c r="B249" s="735" t="s">
        <v>852</v>
      </c>
      <c r="C249" s="735"/>
      <c r="D249" s="735"/>
      <c r="E249" s="735"/>
      <c r="F249" s="735"/>
      <c r="G249" s="735"/>
      <c r="H249" s="735"/>
      <c r="I249" s="37"/>
      <c r="J249" s="37"/>
      <c r="K249" s="40"/>
    </row>
    <row r="250" spans="1:11" s="38" customFormat="1" ht="14.25" customHeight="1" x14ac:dyDescent="0.2">
      <c r="B250" s="735"/>
      <c r="C250" s="735"/>
      <c r="D250" s="735"/>
      <c r="E250" s="735"/>
      <c r="F250" s="735"/>
      <c r="G250" s="735"/>
      <c r="H250" s="735"/>
      <c r="I250" s="37"/>
      <c r="J250" s="37"/>
      <c r="K250" s="40"/>
    </row>
    <row r="251" spans="1:11" s="38" customFormat="1" ht="14.25" customHeight="1" x14ac:dyDescent="0.2">
      <c r="B251" s="735"/>
      <c r="C251" s="735"/>
      <c r="D251" s="735"/>
      <c r="E251" s="735"/>
      <c r="F251" s="735"/>
      <c r="G251" s="735"/>
      <c r="H251" s="735"/>
      <c r="I251" s="37"/>
      <c r="J251" s="37"/>
      <c r="K251" s="40"/>
    </row>
    <row r="252" spans="1:11" s="38" customFormat="1" ht="27.75" customHeight="1" x14ac:dyDescent="0.2">
      <c r="B252" s="735"/>
      <c r="C252" s="735"/>
      <c r="D252" s="735"/>
      <c r="E252" s="735"/>
      <c r="F252" s="735"/>
      <c r="G252" s="735"/>
      <c r="H252" s="735"/>
      <c r="I252" s="37"/>
      <c r="J252" s="37"/>
      <c r="K252" s="40"/>
    </row>
    <row r="253" spans="1:11" s="38" customFormat="1" ht="15" customHeight="1" x14ac:dyDescent="0.2">
      <c r="B253" s="735"/>
      <c r="C253" s="735"/>
      <c r="D253" s="735"/>
      <c r="E253" s="735"/>
      <c r="F253" s="735"/>
      <c r="G253" s="735"/>
      <c r="H253" s="735"/>
      <c r="I253" s="37"/>
      <c r="J253" s="37"/>
      <c r="K253" s="40"/>
    </row>
    <row r="254" spans="1:11" s="38" customFormat="1" ht="15" customHeight="1" x14ac:dyDescent="0.2">
      <c r="B254" s="571"/>
      <c r="C254" s="571"/>
      <c r="D254" s="571"/>
      <c r="E254" s="571"/>
      <c r="F254" s="571"/>
      <c r="G254" s="571"/>
      <c r="H254" s="571"/>
      <c r="I254" s="37"/>
      <c r="J254" s="37"/>
      <c r="K254" s="40"/>
    </row>
    <row r="255" spans="1:11" s="38" customFormat="1" ht="15" x14ac:dyDescent="0.25">
      <c r="A255" s="38">
        <v>5175</v>
      </c>
      <c r="B255" s="21" t="s">
        <v>27</v>
      </c>
      <c r="C255" s="569"/>
      <c r="D255" s="569"/>
      <c r="E255" s="569"/>
      <c r="F255" s="569"/>
      <c r="G255" s="733">
        <v>250</v>
      </c>
      <c r="H255" s="768"/>
      <c r="I255" s="37">
        <v>250</v>
      </c>
      <c r="J255" s="37">
        <v>400</v>
      </c>
      <c r="K255" s="40"/>
    </row>
    <row r="256" spans="1:11" s="38" customFormat="1" ht="14.25" customHeight="1" x14ac:dyDescent="0.2">
      <c r="B256" s="735" t="s">
        <v>853</v>
      </c>
      <c r="C256" s="735"/>
      <c r="D256" s="735"/>
      <c r="E256" s="735"/>
      <c r="F256" s="735"/>
      <c r="G256" s="735"/>
      <c r="H256" s="735"/>
      <c r="I256" s="37"/>
      <c r="J256" s="37"/>
      <c r="K256" s="40"/>
    </row>
    <row r="257" spans="1:11" s="38" customFormat="1" ht="14.25" customHeight="1" x14ac:dyDescent="0.2">
      <c r="B257" s="735"/>
      <c r="C257" s="735"/>
      <c r="D257" s="735"/>
      <c r="E257" s="735"/>
      <c r="F257" s="735"/>
      <c r="G257" s="735"/>
      <c r="H257" s="735"/>
      <c r="I257" s="37"/>
      <c r="J257" s="37"/>
      <c r="K257" s="40"/>
    </row>
    <row r="258" spans="1:11" s="38" customFormat="1" ht="14.25" customHeight="1" x14ac:dyDescent="0.2">
      <c r="B258" s="735"/>
      <c r="C258" s="735"/>
      <c r="D258" s="735"/>
      <c r="E258" s="735"/>
      <c r="F258" s="735"/>
      <c r="G258" s="735"/>
      <c r="H258" s="735"/>
      <c r="I258" s="37"/>
      <c r="J258" s="37"/>
      <c r="K258" s="40"/>
    </row>
    <row r="259" spans="1:11" s="38" customFormat="1" ht="14.25" customHeight="1" x14ac:dyDescent="0.2">
      <c r="B259" s="735"/>
      <c r="C259" s="735"/>
      <c r="D259" s="735"/>
      <c r="E259" s="735"/>
      <c r="F259" s="735"/>
      <c r="G259" s="735"/>
      <c r="H259" s="735"/>
      <c r="I259" s="37"/>
      <c r="J259" s="37"/>
      <c r="K259" s="40"/>
    </row>
    <row r="260" spans="1:11" s="38" customFormat="1" ht="15" customHeight="1" x14ac:dyDescent="0.2">
      <c r="B260" s="735"/>
      <c r="C260" s="735"/>
      <c r="D260" s="735"/>
      <c r="E260" s="735"/>
      <c r="F260" s="735"/>
      <c r="G260" s="735"/>
      <c r="H260" s="735"/>
      <c r="I260" s="37"/>
      <c r="J260" s="37"/>
      <c r="K260" s="40"/>
    </row>
    <row r="261" spans="1:11" s="38" customFormat="1" ht="12.75" customHeight="1" x14ac:dyDescent="0.25">
      <c r="B261" s="21"/>
      <c r="C261" s="22"/>
      <c r="D261" s="23"/>
      <c r="E261" s="23"/>
      <c r="F261" s="24"/>
      <c r="G261" s="568"/>
      <c r="H261" s="570"/>
      <c r="I261" s="37"/>
      <c r="J261" s="37"/>
      <c r="K261" s="40"/>
    </row>
    <row r="262" spans="1:11" s="38" customFormat="1" ht="15" x14ac:dyDescent="0.25">
      <c r="A262" s="38">
        <v>5192</v>
      </c>
      <c r="B262" s="580" t="s">
        <v>116</v>
      </c>
      <c r="C262" s="573"/>
      <c r="D262" s="573"/>
      <c r="E262" s="573"/>
      <c r="F262" s="573"/>
      <c r="G262" s="758">
        <v>25</v>
      </c>
      <c r="H262" s="759"/>
      <c r="I262" s="37"/>
      <c r="J262" s="37">
        <v>6</v>
      </c>
      <c r="K262" s="40"/>
    </row>
    <row r="263" spans="1:11" ht="14.25" customHeight="1" x14ac:dyDescent="0.2">
      <c r="B263" s="781" t="s">
        <v>855</v>
      </c>
      <c r="C263" s="781"/>
      <c r="D263" s="781"/>
      <c r="E263" s="781"/>
      <c r="F263" s="781"/>
      <c r="G263" s="781"/>
      <c r="H263" s="781"/>
    </row>
    <row r="264" spans="1:11" ht="42.75" customHeight="1" x14ac:dyDescent="0.2">
      <c r="B264" s="781"/>
      <c r="C264" s="781"/>
      <c r="D264" s="781"/>
      <c r="E264" s="781"/>
      <c r="F264" s="781"/>
      <c r="G264" s="781"/>
      <c r="H264" s="781"/>
    </row>
    <row r="265" spans="1:11" ht="12.75" customHeight="1" x14ac:dyDescent="0.25">
      <c r="B265" s="593"/>
      <c r="C265" s="374"/>
      <c r="D265" s="375"/>
      <c r="E265" s="375"/>
      <c r="F265" s="376"/>
      <c r="G265" s="568"/>
      <c r="H265" s="595"/>
    </row>
    <row r="266" spans="1:11" s="38" customFormat="1" ht="33" customHeight="1" thickBot="1" x14ac:dyDescent="0.3">
      <c r="B266" s="746" t="s">
        <v>479</v>
      </c>
      <c r="C266" s="861"/>
      <c r="D266" s="861"/>
      <c r="E266" s="861"/>
      <c r="F266" s="861"/>
      <c r="G266" s="764">
        <f>SUM(G267)</f>
        <v>985</v>
      </c>
      <c r="H266" s="764"/>
      <c r="I266" s="189">
        <v>985</v>
      </c>
      <c r="J266" s="189">
        <v>985</v>
      </c>
      <c r="K266" s="40"/>
    </row>
    <row r="267" spans="1:11" s="38" customFormat="1" ht="15.75" thickTop="1" x14ac:dyDescent="0.25">
      <c r="A267" s="38">
        <v>5311</v>
      </c>
      <c r="B267" s="21" t="s">
        <v>109</v>
      </c>
      <c r="C267" s="22"/>
      <c r="D267" s="23"/>
      <c r="E267" s="23"/>
      <c r="F267" s="24"/>
      <c r="G267" s="733">
        <v>985</v>
      </c>
      <c r="H267" s="768"/>
      <c r="I267" s="37"/>
      <c r="J267" s="37"/>
      <c r="K267" s="40"/>
    </row>
    <row r="268" spans="1:11" s="38" customFormat="1" x14ac:dyDescent="0.2">
      <c r="B268" s="755" t="s">
        <v>501</v>
      </c>
      <c r="C268" s="755"/>
      <c r="D268" s="755"/>
      <c r="E268" s="755"/>
      <c r="F268" s="755"/>
      <c r="G268" s="755"/>
      <c r="H268" s="755"/>
      <c r="I268" s="37"/>
      <c r="J268" s="37"/>
      <c r="K268" s="40"/>
    </row>
    <row r="269" spans="1:11" s="38" customFormat="1" x14ac:dyDescent="0.2">
      <c r="B269" s="755"/>
      <c r="C269" s="755"/>
      <c r="D269" s="755"/>
      <c r="E269" s="755"/>
      <c r="F269" s="755"/>
      <c r="G269" s="755"/>
      <c r="H269" s="755"/>
      <c r="I269" s="37"/>
      <c r="J269" s="37"/>
      <c r="K269" s="40"/>
    </row>
    <row r="270" spans="1:11" s="38" customFormat="1" x14ac:dyDescent="0.2">
      <c r="B270" s="43"/>
      <c r="C270" s="43"/>
      <c r="E270" s="36"/>
      <c r="F270" s="36"/>
      <c r="G270" s="36"/>
      <c r="I270" s="37"/>
      <c r="J270" s="37"/>
      <c r="K270" s="40"/>
    </row>
    <row r="271" spans="1:11" s="38" customFormat="1" ht="15.75" thickBot="1" x14ac:dyDescent="0.3">
      <c r="B271" s="45" t="s">
        <v>474</v>
      </c>
      <c r="C271" s="46"/>
      <c r="D271" s="47"/>
      <c r="E271" s="47"/>
      <c r="F271" s="48"/>
      <c r="G271" s="764">
        <f>SUM(G272)</f>
        <v>40</v>
      </c>
      <c r="H271" s="764"/>
      <c r="I271" s="189">
        <v>40</v>
      </c>
      <c r="J271" s="189">
        <v>40</v>
      </c>
      <c r="K271" s="40"/>
    </row>
    <row r="272" spans="1:11" s="38" customFormat="1" ht="15.75" thickTop="1" x14ac:dyDescent="0.25">
      <c r="A272" s="38">
        <v>5169</v>
      </c>
      <c r="B272" s="21" t="s">
        <v>14</v>
      </c>
      <c r="C272" s="22"/>
      <c r="D272" s="23"/>
      <c r="E272" s="23"/>
      <c r="F272" s="24"/>
      <c r="G272" s="733">
        <v>40</v>
      </c>
      <c r="H272" s="768"/>
      <c r="I272" s="37"/>
      <c r="J272" s="37"/>
      <c r="K272" s="40"/>
    </row>
    <row r="273" spans="1:12" s="38" customFormat="1" x14ac:dyDescent="0.2">
      <c r="B273" s="755" t="s">
        <v>854</v>
      </c>
      <c r="C273" s="755"/>
      <c r="D273" s="755"/>
      <c r="E273" s="755"/>
      <c r="F273" s="755"/>
      <c r="G273" s="755"/>
      <c r="H273" s="755"/>
      <c r="I273" s="37"/>
      <c r="J273" s="37"/>
      <c r="K273" s="40"/>
    </row>
    <row r="274" spans="1:12" s="38" customFormat="1" x14ac:dyDescent="0.2">
      <c r="B274" s="755"/>
      <c r="C274" s="755"/>
      <c r="D274" s="755"/>
      <c r="E274" s="755"/>
      <c r="F274" s="755"/>
      <c r="G274" s="755"/>
      <c r="H274" s="755"/>
      <c r="I274" s="37"/>
      <c r="J274" s="37"/>
      <c r="K274" s="40"/>
    </row>
    <row r="275" spans="1:12" s="38" customFormat="1" ht="13.5" customHeight="1" x14ac:dyDescent="0.2">
      <c r="B275" s="755"/>
      <c r="C275" s="755"/>
      <c r="D275" s="755"/>
      <c r="E275" s="755"/>
      <c r="F275" s="755"/>
      <c r="G275" s="755"/>
      <c r="H275" s="755"/>
      <c r="I275" s="37"/>
      <c r="J275" s="37"/>
      <c r="K275" s="40"/>
    </row>
    <row r="276" spans="1:12" s="38" customFormat="1" x14ac:dyDescent="0.2">
      <c r="B276" s="43"/>
      <c r="C276" s="43"/>
      <c r="E276" s="36"/>
      <c r="F276" s="36"/>
      <c r="G276" s="36"/>
      <c r="I276" s="37"/>
      <c r="J276" s="37"/>
      <c r="K276" s="40"/>
    </row>
    <row r="277" spans="1:12" s="38" customFormat="1" ht="17.25" customHeight="1" thickBot="1" x14ac:dyDescent="0.3">
      <c r="A277" s="40"/>
      <c r="B277" s="45" t="s">
        <v>534</v>
      </c>
      <c r="C277" s="46"/>
      <c r="D277" s="47"/>
      <c r="E277" s="48"/>
      <c r="F277" s="48"/>
      <c r="G277" s="764">
        <f>SUM(G278)</f>
        <v>200</v>
      </c>
      <c r="H277" s="764"/>
      <c r="I277" s="478">
        <v>200</v>
      </c>
      <c r="J277" s="478">
        <v>200</v>
      </c>
      <c r="K277" s="37"/>
      <c r="L277" s="37"/>
    </row>
    <row r="278" spans="1:12" s="38" customFormat="1" ht="15.75" thickTop="1" x14ac:dyDescent="0.25">
      <c r="A278" s="532">
        <v>5221</v>
      </c>
      <c r="B278" s="21" t="s">
        <v>532</v>
      </c>
      <c r="C278" s="22"/>
      <c r="D278" s="23"/>
      <c r="E278" s="24"/>
      <c r="F278" s="24"/>
      <c r="G278" s="733">
        <v>200</v>
      </c>
      <c r="H278" s="768"/>
      <c r="I278" s="37"/>
      <c r="J278" s="37"/>
      <c r="K278" s="40"/>
    </row>
    <row r="279" spans="1:12" s="38" customFormat="1" ht="15" customHeight="1" x14ac:dyDescent="0.2">
      <c r="B279" s="743" t="s">
        <v>533</v>
      </c>
      <c r="C279" s="743"/>
      <c r="D279" s="743"/>
      <c r="E279" s="743"/>
      <c r="F279" s="743"/>
      <c r="G279" s="743"/>
      <c r="H279" s="743"/>
      <c r="I279" s="37"/>
      <c r="J279" s="37"/>
      <c r="K279" s="40"/>
    </row>
    <row r="281" spans="1:12" s="38" customFormat="1" ht="17.25" customHeight="1" thickBot="1" x14ac:dyDescent="0.3">
      <c r="B281" s="45" t="s">
        <v>440</v>
      </c>
      <c r="C281" s="46"/>
      <c r="D281" s="47"/>
      <c r="E281" s="48"/>
      <c r="F281" s="48"/>
      <c r="G281" s="764">
        <f>SUM(G282,G286,G289,G293,G297,G300)</f>
        <v>2740</v>
      </c>
      <c r="H281" s="764"/>
      <c r="I281" s="189">
        <f>SUM(I282:I300)</f>
        <v>14319</v>
      </c>
      <c r="J281" s="189">
        <f>SUM(J282:J300)</f>
        <v>10023</v>
      </c>
      <c r="K281" s="40"/>
    </row>
    <row r="282" spans="1:12" s="38" customFormat="1" ht="15.75" thickTop="1" x14ac:dyDescent="0.25">
      <c r="A282" s="38">
        <v>5164</v>
      </c>
      <c r="B282" s="580" t="s">
        <v>26</v>
      </c>
      <c r="C282" s="43"/>
      <c r="E282" s="36"/>
      <c r="F282" s="36"/>
      <c r="G282" s="758">
        <v>120</v>
      </c>
      <c r="H282" s="759"/>
      <c r="I282" s="37">
        <v>525</v>
      </c>
      <c r="J282" s="37">
        <v>307</v>
      </c>
      <c r="K282" s="40"/>
    </row>
    <row r="283" spans="1:12" s="38" customFormat="1" ht="15" customHeight="1" x14ac:dyDescent="0.2">
      <c r="B283" s="781" t="s">
        <v>856</v>
      </c>
      <c r="C283" s="781"/>
      <c r="D283" s="781"/>
      <c r="E283" s="781"/>
      <c r="F283" s="781"/>
      <c r="G283" s="781"/>
      <c r="H283" s="781"/>
      <c r="I283" s="37">
        <v>80</v>
      </c>
      <c r="J283" s="37">
        <v>0</v>
      </c>
      <c r="K283" s="40">
        <v>5137</v>
      </c>
    </row>
    <row r="284" spans="1:12" s="38" customFormat="1" x14ac:dyDescent="0.2">
      <c r="B284" s="781"/>
      <c r="C284" s="781"/>
      <c r="D284" s="781"/>
      <c r="E284" s="781"/>
      <c r="F284" s="781"/>
      <c r="G284" s="781"/>
      <c r="H284" s="781"/>
      <c r="I284" s="37">
        <v>2500</v>
      </c>
      <c r="J284" s="37">
        <v>2173</v>
      </c>
      <c r="K284" s="40">
        <v>5139</v>
      </c>
    </row>
    <row r="285" spans="1:12" s="38" customFormat="1" x14ac:dyDescent="0.2">
      <c r="B285" s="578"/>
      <c r="C285" s="578"/>
      <c r="D285" s="578"/>
      <c r="E285" s="578"/>
      <c r="F285" s="578"/>
      <c r="G285" s="578"/>
      <c r="H285" s="578"/>
      <c r="I285" s="37">
        <v>1</v>
      </c>
      <c r="J285" s="37">
        <v>1</v>
      </c>
      <c r="K285" s="40">
        <v>5142</v>
      </c>
    </row>
    <row r="286" spans="1:12" s="38" customFormat="1" ht="15" x14ac:dyDescent="0.25">
      <c r="A286" s="38">
        <v>5166</v>
      </c>
      <c r="B286" s="580" t="s">
        <v>12</v>
      </c>
      <c r="C286" s="43"/>
      <c r="E286" s="36"/>
      <c r="F286" s="36"/>
      <c r="G286" s="758">
        <v>1000</v>
      </c>
      <c r="H286" s="759"/>
      <c r="I286" s="37">
        <v>1000</v>
      </c>
      <c r="J286" s="37">
        <v>1401</v>
      </c>
      <c r="K286" s="40"/>
    </row>
    <row r="287" spans="1:12" s="38" customFormat="1" ht="27.75" customHeight="1" x14ac:dyDescent="0.2">
      <c r="B287" s="849" t="s">
        <v>857</v>
      </c>
      <c r="C287" s="849"/>
      <c r="D287" s="849"/>
      <c r="E287" s="849"/>
      <c r="F287" s="849"/>
      <c r="G287" s="849"/>
      <c r="H287" s="849"/>
      <c r="I287" s="37">
        <v>1</v>
      </c>
      <c r="J287" s="37">
        <v>0</v>
      </c>
      <c r="K287" s="40">
        <v>5161</v>
      </c>
    </row>
    <row r="288" spans="1:12" s="38" customFormat="1" x14ac:dyDescent="0.2">
      <c r="B288" s="574"/>
      <c r="C288" s="43"/>
      <c r="E288" s="36"/>
      <c r="F288" s="36"/>
      <c r="G288" s="36"/>
      <c r="I288" s="37">
        <v>10</v>
      </c>
      <c r="J288" s="37">
        <v>10</v>
      </c>
      <c r="K288" s="40">
        <v>5162</v>
      </c>
    </row>
    <row r="289" spans="1:11" s="38" customFormat="1" ht="15" x14ac:dyDescent="0.25">
      <c r="A289" s="38">
        <v>5169</v>
      </c>
      <c r="B289" s="580" t="s">
        <v>14</v>
      </c>
      <c r="C289" s="43"/>
      <c r="E289" s="36"/>
      <c r="F289" s="36"/>
      <c r="G289" s="758">
        <v>20</v>
      </c>
      <c r="H289" s="759"/>
      <c r="I289" s="37">
        <v>8085</v>
      </c>
      <c r="J289" s="37">
        <v>4098</v>
      </c>
      <c r="K289" s="40"/>
    </row>
    <row r="290" spans="1:11" s="38" customFormat="1" ht="15" customHeight="1" x14ac:dyDescent="0.2">
      <c r="B290" s="781" t="s">
        <v>858</v>
      </c>
      <c r="C290" s="781"/>
      <c r="D290" s="781"/>
      <c r="E290" s="781"/>
      <c r="F290" s="781"/>
      <c r="G290" s="781"/>
      <c r="H290" s="781"/>
      <c r="I290" s="37">
        <v>200</v>
      </c>
      <c r="J290" s="37">
        <v>200</v>
      </c>
      <c r="K290" s="40">
        <v>5168</v>
      </c>
    </row>
    <row r="291" spans="1:11" s="38" customFormat="1" ht="15" customHeight="1" x14ac:dyDescent="0.2">
      <c r="B291" s="781"/>
      <c r="C291" s="781"/>
      <c r="D291" s="781"/>
      <c r="E291" s="781"/>
      <c r="F291" s="781"/>
      <c r="G291" s="781"/>
      <c r="H291" s="781"/>
      <c r="I291" s="37">
        <v>5</v>
      </c>
      <c r="J291" s="37">
        <v>5</v>
      </c>
      <c r="K291" s="40">
        <v>5171</v>
      </c>
    </row>
    <row r="292" spans="1:11" s="38" customFormat="1" ht="15" customHeight="1" x14ac:dyDescent="0.25">
      <c r="B292" s="571"/>
      <c r="C292" s="573"/>
      <c r="D292" s="573"/>
      <c r="E292" s="573"/>
      <c r="F292" s="573"/>
      <c r="G292" s="573"/>
      <c r="H292" s="573"/>
      <c r="I292" s="37"/>
      <c r="J292" s="37"/>
      <c r="K292" s="40"/>
    </row>
    <row r="293" spans="1:11" s="38" customFormat="1" ht="15" customHeight="1" x14ac:dyDescent="0.25">
      <c r="A293" s="38">
        <v>5175</v>
      </c>
      <c r="B293" s="580" t="s">
        <v>27</v>
      </c>
      <c r="C293" s="571"/>
      <c r="D293" s="571"/>
      <c r="E293" s="571"/>
      <c r="F293" s="571"/>
      <c r="G293" s="758">
        <v>350</v>
      </c>
      <c r="H293" s="759"/>
      <c r="I293" s="37">
        <v>962</v>
      </c>
      <c r="J293" s="37">
        <v>778</v>
      </c>
      <c r="K293" s="40"/>
    </row>
    <row r="294" spans="1:11" s="38" customFormat="1" ht="15" customHeight="1" x14ac:dyDescent="0.2">
      <c r="B294" s="781" t="s">
        <v>859</v>
      </c>
      <c r="C294" s="781"/>
      <c r="D294" s="781"/>
      <c r="E294" s="781"/>
      <c r="F294" s="781"/>
      <c r="G294" s="781"/>
      <c r="H294" s="781"/>
      <c r="I294" s="37"/>
      <c r="J294" s="37"/>
      <c r="K294" s="40"/>
    </row>
    <row r="295" spans="1:11" s="38" customFormat="1" ht="15" customHeight="1" x14ac:dyDescent="0.2">
      <c r="B295" s="781"/>
      <c r="C295" s="781"/>
      <c r="D295" s="781"/>
      <c r="E295" s="781"/>
      <c r="F295" s="781"/>
      <c r="G295" s="781"/>
      <c r="H295" s="781"/>
      <c r="I295" s="37"/>
      <c r="J295" s="37"/>
      <c r="K295" s="40"/>
    </row>
    <row r="296" spans="1:11" s="38" customFormat="1" ht="15" customHeight="1" x14ac:dyDescent="0.25">
      <c r="B296" s="574"/>
      <c r="C296" s="571"/>
      <c r="D296" s="571"/>
      <c r="E296" s="571"/>
      <c r="F296" s="571"/>
      <c r="G296" s="358"/>
      <c r="H296" s="359"/>
      <c r="I296" s="37"/>
      <c r="J296" s="37"/>
      <c r="K296" s="40"/>
    </row>
    <row r="297" spans="1:11" s="38" customFormat="1" ht="15" x14ac:dyDescent="0.25">
      <c r="A297" s="38">
        <v>5179</v>
      </c>
      <c r="B297" s="580" t="s">
        <v>108</v>
      </c>
      <c r="C297" s="573"/>
      <c r="D297" s="573"/>
      <c r="E297" s="573"/>
      <c r="F297" s="573"/>
      <c r="G297" s="758">
        <v>1200</v>
      </c>
      <c r="H297" s="759"/>
      <c r="I297" s="37">
        <v>900</v>
      </c>
      <c r="J297" s="37">
        <v>1000</v>
      </c>
      <c r="K297" s="40"/>
    </row>
    <row r="298" spans="1:11" s="38" customFormat="1" ht="41.25" customHeight="1" x14ac:dyDescent="0.2">
      <c r="B298" s="781" t="s">
        <v>860</v>
      </c>
      <c r="C298" s="781"/>
      <c r="D298" s="781"/>
      <c r="E298" s="781"/>
      <c r="F298" s="781"/>
      <c r="G298" s="781"/>
      <c r="H298" s="781"/>
      <c r="I298" s="37"/>
      <c r="J298" s="37"/>
      <c r="K298" s="40"/>
    </row>
    <row r="299" spans="1:11" s="38" customFormat="1" ht="15" customHeight="1" x14ac:dyDescent="0.2">
      <c r="I299" s="37"/>
      <c r="J299" s="37"/>
      <c r="K299" s="40"/>
    </row>
    <row r="300" spans="1:11" s="38" customFormat="1" ht="15" x14ac:dyDescent="0.25">
      <c r="A300" s="38">
        <v>5189</v>
      </c>
      <c r="B300" s="580" t="s">
        <v>372</v>
      </c>
      <c r="C300" s="573"/>
      <c r="D300" s="573"/>
      <c r="E300" s="573"/>
      <c r="F300" s="573"/>
      <c r="G300" s="758">
        <v>50</v>
      </c>
      <c r="H300" s="759"/>
      <c r="I300" s="37">
        <v>50</v>
      </c>
      <c r="J300" s="37">
        <v>50</v>
      </c>
      <c r="K300" s="40"/>
    </row>
    <row r="301" spans="1:11" s="38" customFormat="1" ht="31.5" customHeight="1" x14ac:dyDescent="0.2">
      <c r="B301" s="781" t="s">
        <v>234</v>
      </c>
      <c r="C301" s="781"/>
      <c r="D301" s="781"/>
      <c r="E301" s="781"/>
      <c r="F301" s="781"/>
      <c r="G301" s="781"/>
      <c r="H301" s="781"/>
      <c r="I301" s="37"/>
      <c r="J301" s="37"/>
      <c r="K301" s="40"/>
    </row>
    <row r="302" spans="1:11" x14ac:dyDescent="0.2">
      <c r="B302" s="594"/>
      <c r="C302" s="594"/>
      <c r="D302" s="594"/>
      <c r="E302" s="594"/>
      <c r="F302" s="594"/>
      <c r="G302" s="578"/>
      <c r="H302" s="594"/>
    </row>
    <row r="303" spans="1:11" s="38" customFormat="1" ht="17.25" customHeight="1" thickBot="1" x14ac:dyDescent="0.3">
      <c r="B303" s="45" t="s">
        <v>442</v>
      </c>
      <c r="C303" s="46"/>
      <c r="D303" s="47"/>
      <c r="E303" s="48"/>
      <c r="F303" s="48"/>
      <c r="G303" s="764">
        <f>SUM(G304,G308,G323,G327,G330,G333,G337,G341,G346,G361,G365,G369,G372)</f>
        <v>6807</v>
      </c>
      <c r="H303" s="764"/>
      <c r="I303" s="189">
        <f>SUM(I304:I373)</f>
        <v>1068</v>
      </c>
      <c r="J303" s="189">
        <f>SUM(J304:J373)</f>
        <v>5609</v>
      </c>
      <c r="K303" s="40"/>
    </row>
    <row r="304" spans="1:11" s="38" customFormat="1" ht="15.75" thickTop="1" x14ac:dyDescent="0.25">
      <c r="A304" s="38">
        <v>5137</v>
      </c>
      <c r="B304" s="580" t="s">
        <v>505</v>
      </c>
      <c r="C304" s="43"/>
      <c r="F304" s="36"/>
      <c r="G304" s="758">
        <v>80</v>
      </c>
      <c r="H304" s="759"/>
      <c r="I304" s="37"/>
      <c r="J304" s="37">
        <v>80</v>
      </c>
      <c r="K304" s="40"/>
    </row>
    <row r="305" spans="1:11" s="38" customFormat="1" ht="14.25" customHeight="1" x14ac:dyDescent="0.2">
      <c r="B305" s="765" t="s">
        <v>861</v>
      </c>
      <c r="C305" s="756"/>
      <c r="D305" s="756"/>
      <c r="E305" s="756"/>
      <c r="F305" s="756"/>
      <c r="G305" s="756"/>
      <c r="H305" s="756"/>
      <c r="I305" s="37"/>
      <c r="J305" s="37"/>
      <c r="K305" s="40"/>
    </row>
    <row r="306" spans="1:11" s="38" customFormat="1" ht="14.25" customHeight="1" x14ac:dyDescent="0.2">
      <c r="B306" s="756"/>
      <c r="C306" s="756"/>
      <c r="D306" s="756"/>
      <c r="E306" s="756"/>
      <c r="F306" s="756"/>
      <c r="G306" s="756"/>
      <c r="H306" s="756"/>
      <c r="I306" s="37"/>
      <c r="J306" s="37"/>
      <c r="K306" s="40"/>
    </row>
    <row r="307" spans="1:11" s="38" customFormat="1" x14ac:dyDescent="0.2">
      <c r="B307" s="571"/>
      <c r="C307" s="572"/>
      <c r="D307" s="572"/>
      <c r="E307" s="572"/>
      <c r="F307" s="572"/>
      <c r="G307" s="572"/>
      <c r="H307" s="572"/>
      <c r="I307" s="37"/>
      <c r="J307" s="37"/>
      <c r="K307" s="40"/>
    </row>
    <row r="308" spans="1:11" s="38" customFormat="1" ht="15" x14ac:dyDescent="0.25">
      <c r="A308" s="38">
        <v>5139</v>
      </c>
      <c r="B308" s="580" t="s">
        <v>391</v>
      </c>
      <c r="C308" s="43"/>
      <c r="F308" s="36"/>
      <c r="G308" s="758">
        <f>SUM(G309,G314,G317)</f>
        <v>4850</v>
      </c>
      <c r="H308" s="759"/>
      <c r="I308" s="37">
        <v>1050</v>
      </c>
      <c r="J308" s="37">
        <v>1379</v>
      </c>
      <c r="K308" s="40"/>
    </row>
    <row r="309" spans="1:11" s="38" customFormat="1" ht="15" customHeight="1" x14ac:dyDescent="0.25">
      <c r="A309" s="43"/>
      <c r="B309" s="767" t="s">
        <v>862</v>
      </c>
      <c r="C309" s="767"/>
      <c r="D309" s="767"/>
      <c r="E309" s="767"/>
      <c r="F309" s="767"/>
      <c r="G309" s="772">
        <v>3200</v>
      </c>
      <c r="H309" s="773"/>
      <c r="I309" s="37"/>
      <c r="J309" s="37"/>
    </row>
    <row r="310" spans="1:11" s="38" customFormat="1" x14ac:dyDescent="0.2">
      <c r="B310" s="765" t="s">
        <v>863</v>
      </c>
      <c r="C310" s="765"/>
      <c r="D310" s="765"/>
      <c r="E310" s="765"/>
      <c r="F310" s="765"/>
      <c r="G310" s="765"/>
      <c r="H310" s="765"/>
      <c r="I310" s="37"/>
      <c r="J310" s="37"/>
      <c r="K310" s="40"/>
    </row>
    <row r="311" spans="1:11" s="38" customFormat="1" x14ac:dyDescent="0.2">
      <c r="B311" s="765"/>
      <c r="C311" s="765"/>
      <c r="D311" s="765"/>
      <c r="E311" s="765"/>
      <c r="F311" s="765"/>
      <c r="G311" s="765"/>
      <c r="H311" s="765"/>
      <c r="I311" s="37"/>
      <c r="J311" s="37"/>
      <c r="K311" s="40"/>
    </row>
    <row r="312" spans="1:11" s="38" customFormat="1" ht="42" customHeight="1" x14ac:dyDescent="0.2">
      <c r="B312" s="765"/>
      <c r="C312" s="765"/>
      <c r="D312" s="765"/>
      <c r="E312" s="765"/>
      <c r="F312" s="765"/>
      <c r="G312" s="765"/>
      <c r="H312" s="765"/>
      <c r="I312" s="37"/>
      <c r="J312" s="37"/>
      <c r="K312" s="40"/>
    </row>
    <row r="313" spans="1:11" s="38" customFormat="1" x14ac:dyDescent="0.2">
      <c r="B313" s="571"/>
      <c r="C313" s="572"/>
      <c r="D313" s="572"/>
      <c r="E313" s="572"/>
      <c r="F313" s="572"/>
      <c r="G313" s="572"/>
      <c r="H313" s="572"/>
      <c r="I313" s="37"/>
      <c r="J313" s="37"/>
      <c r="K313" s="40"/>
    </row>
    <row r="314" spans="1:11" s="38" customFormat="1" ht="15" customHeight="1" x14ac:dyDescent="0.25">
      <c r="A314" s="43"/>
      <c r="B314" s="767" t="s">
        <v>864</v>
      </c>
      <c r="C314" s="767"/>
      <c r="D314" s="767"/>
      <c r="E314" s="767"/>
      <c r="F314" s="767"/>
      <c r="G314" s="772">
        <v>1550</v>
      </c>
      <c r="H314" s="773"/>
      <c r="I314" s="37"/>
      <c r="J314" s="37"/>
    </row>
    <row r="315" spans="1:11" s="38" customFormat="1" ht="72.75" customHeight="1" x14ac:dyDescent="0.2">
      <c r="B315" s="765" t="s">
        <v>866</v>
      </c>
      <c r="C315" s="765"/>
      <c r="D315" s="765"/>
      <c r="E315" s="765"/>
      <c r="F315" s="765"/>
      <c r="G315" s="765"/>
      <c r="H315" s="765"/>
      <c r="I315" s="37"/>
      <c r="J315" s="37"/>
      <c r="K315" s="40"/>
    </row>
    <row r="316" spans="1:11" s="38" customFormat="1" x14ac:dyDescent="0.2">
      <c r="B316" s="571"/>
      <c r="C316" s="572"/>
      <c r="D316" s="572"/>
      <c r="E316" s="572"/>
      <c r="F316" s="572"/>
      <c r="G316" s="572"/>
      <c r="H316" s="572"/>
      <c r="I316" s="37"/>
      <c r="J316" s="37"/>
      <c r="K316" s="40"/>
    </row>
    <row r="317" spans="1:11" s="38" customFormat="1" ht="15" customHeight="1" x14ac:dyDescent="0.25">
      <c r="A317" s="43"/>
      <c r="B317" s="767" t="s">
        <v>865</v>
      </c>
      <c r="C317" s="767"/>
      <c r="D317" s="767"/>
      <c r="E317" s="767"/>
      <c r="F317" s="767"/>
      <c r="G317" s="772">
        <v>100</v>
      </c>
      <c r="H317" s="773"/>
      <c r="I317" s="37"/>
      <c r="J317" s="37"/>
    </row>
    <row r="318" spans="1:11" s="38" customFormat="1" ht="14.25" customHeight="1" x14ac:dyDescent="0.2">
      <c r="B318" s="765" t="s">
        <v>867</v>
      </c>
      <c r="C318" s="765"/>
      <c r="D318" s="765"/>
      <c r="E318" s="765"/>
      <c r="F318" s="765"/>
      <c r="G318" s="765"/>
      <c r="H318" s="765"/>
      <c r="I318" s="37"/>
      <c r="J318" s="37"/>
      <c r="K318" s="40"/>
    </row>
    <row r="319" spans="1:11" s="38" customFormat="1" x14ac:dyDescent="0.2">
      <c r="B319" s="765"/>
      <c r="C319" s="765"/>
      <c r="D319" s="765"/>
      <c r="E319" s="765"/>
      <c r="F319" s="765"/>
      <c r="G319" s="765"/>
      <c r="H319" s="765"/>
      <c r="I319" s="37"/>
      <c r="J319" s="37"/>
      <c r="K319" s="40"/>
    </row>
    <row r="320" spans="1:11" s="38" customFormat="1" x14ac:dyDescent="0.2">
      <c r="B320" s="765"/>
      <c r="C320" s="765"/>
      <c r="D320" s="765"/>
      <c r="E320" s="765"/>
      <c r="F320" s="765"/>
      <c r="G320" s="765"/>
      <c r="H320" s="765"/>
      <c r="I320" s="37"/>
      <c r="J320" s="37"/>
      <c r="K320" s="40"/>
    </row>
    <row r="321" spans="1:39" s="38" customFormat="1" x14ac:dyDescent="0.2">
      <c r="B321" s="765"/>
      <c r="C321" s="765"/>
      <c r="D321" s="765"/>
      <c r="E321" s="765"/>
      <c r="F321" s="765"/>
      <c r="G321" s="765"/>
      <c r="H321" s="765"/>
      <c r="I321" s="37"/>
      <c r="J321" s="37"/>
      <c r="K321" s="40"/>
    </row>
    <row r="322" spans="1:39" s="38" customFormat="1" x14ac:dyDescent="0.2">
      <c r="B322" s="571"/>
      <c r="C322" s="571"/>
      <c r="D322" s="571"/>
      <c r="E322" s="571"/>
      <c r="F322" s="571"/>
      <c r="G322" s="571"/>
      <c r="H322" s="571"/>
      <c r="I322" s="37"/>
      <c r="J322" s="37"/>
      <c r="K322" s="40"/>
    </row>
    <row r="323" spans="1:39" s="38" customFormat="1" ht="15" x14ac:dyDescent="0.25">
      <c r="A323" s="38">
        <v>5142</v>
      </c>
      <c r="B323" s="21" t="s">
        <v>512</v>
      </c>
      <c r="C323" s="22"/>
      <c r="D323" s="23"/>
      <c r="E323" s="24"/>
      <c r="F323" s="24"/>
      <c r="G323" s="733">
        <v>2</v>
      </c>
      <c r="H323" s="736"/>
      <c r="I323" s="65"/>
      <c r="J323" s="65"/>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row>
    <row r="324" spans="1:39" s="38" customFormat="1" ht="15" customHeight="1" x14ac:dyDescent="0.2">
      <c r="B324" s="735" t="s">
        <v>868</v>
      </c>
      <c r="C324" s="735"/>
      <c r="D324" s="735"/>
      <c r="E324" s="735"/>
      <c r="F324" s="735"/>
      <c r="G324" s="735"/>
      <c r="H324" s="735"/>
      <c r="I324" s="65"/>
      <c r="J324" s="65"/>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row>
    <row r="325" spans="1:39" s="38" customFormat="1" ht="15" customHeight="1" x14ac:dyDescent="0.2">
      <c r="B325" s="735"/>
      <c r="C325" s="735"/>
      <c r="D325" s="735"/>
      <c r="E325" s="735"/>
      <c r="F325" s="735"/>
      <c r="G325" s="735"/>
      <c r="H325" s="735"/>
      <c r="I325" s="65"/>
      <c r="J325" s="65"/>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row>
    <row r="326" spans="1:39" s="38" customFormat="1" x14ac:dyDescent="0.2">
      <c r="B326" s="571"/>
      <c r="C326" s="571"/>
      <c r="D326" s="571"/>
      <c r="E326" s="571"/>
      <c r="F326" s="571"/>
      <c r="G326" s="571"/>
      <c r="H326" s="571"/>
      <c r="I326" s="37"/>
      <c r="J326" s="37"/>
      <c r="K326" s="40"/>
    </row>
    <row r="327" spans="1:39" s="38" customFormat="1" ht="15" x14ac:dyDescent="0.25">
      <c r="A327" s="38">
        <v>5161</v>
      </c>
      <c r="B327" s="580" t="s">
        <v>66</v>
      </c>
      <c r="C327" s="43"/>
      <c r="F327" s="36"/>
      <c r="G327" s="758">
        <v>1</v>
      </c>
      <c r="H327" s="759"/>
      <c r="I327" s="37"/>
      <c r="J327" s="37">
        <v>1</v>
      </c>
      <c r="K327" s="40"/>
    </row>
    <row r="328" spans="1:39" s="38" customFormat="1" ht="30" customHeight="1" x14ac:dyDescent="0.2">
      <c r="B328" s="756" t="s">
        <v>869</v>
      </c>
      <c r="C328" s="756"/>
      <c r="D328" s="756"/>
      <c r="E328" s="756"/>
      <c r="F328" s="756"/>
      <c r="G328" s="756"/>
      <c r="H328" s="756"/>
      <c r="I328" s="37"/>
      <c r="J328" s="37"/>
      <c r="K328" s="40"/>
    </row>
    <row r="329" spans="1:39" s="38" customFormat="1" x14ac:dyDescent="0.2">
      <c r="B329" s="571"/>
      <c r="C329" s="571"/>
      <c r="D329" s="571"/>
      <c r="E329" s="571"/>
      <c r="F329" s="571"/>
      <c r="G329" s="571"/>
      <c r="H329" s="571"/>
      <c r="I329" s="37"/>
      <c r="J329" s="37"/>
      <c r="K329" s="40"/>
    </row>
    <row r="330" spans="1:39" s="38" customFormat="1" ht="15" x14ac:dyDescent="0.25">
      <c r="A330" s="38">
        <v>5163</v>
      </c>
      <c r="B330" s="580" t="s">
        <v>25</v>
      </c>
      <c r="C330" s="573"/>
      <c r="D330" s="573"/>
      <c r="E330" s="573"/>
      <c r="F330" s="573"/>
      <c r="G330" s="758">
        <v>1</v>
      </c>
      <c r="H330" s="759"/>
      <c r="I330" s="37"/>
      <c r="J330" s="37"/>
      <c r="K330" s="40"/>
    </row>
    <row r="331" spans="1:39" s="38" customFormat="1" ht="28.5" customHeight="1" x14ac:dyDescent="0.2">
      <c r="B331" s="765" t="s">
        <v>870</v>
      </c>
      <c r="C331" s="765"/>
      <c r="D331" s="765"/>
      <c r="E331" s="765"/>
      <c r="F331" s="765"/>
      <c r="G331" s="765"/>
      <c r="H331" s="765"/>
      <c r="I331" s="37"/>
      <c r="J331" s="37"/>
      <c r="K331" s="40"/>
    </row>
    <row r="332" spans="1:39" s="38" customFormat="1" x14ac:dyDescent="0.2">
      <c r="B332" s="571"/>
      <c r="C332" s="571"/>
      <c r="D332" s="571"/>
      <c r="E332" s="571"/>
      <c r="F332" s="571"/>
      <c r="G332" s="571"/>
      <c r="H332" s="571"/>
      <c r="I332" s="37"/>
      <c r="J332" s="37"/>
      <c r="K332" s="40"/>
    </row>
    <row r="333" spans="1:39" s="38" customFormat="1" ht="15" x14ac:dyDescent="0.25">
      <c r="A333" s="38">
        <v>5164</v>
      </c>
      <c r="B333" s="580" t="s">
        <v>30</v>
      </c>
      <c r="C333" s="573"/>
      <c r="D333" s="573"/>
      <c r="E333" s="573"/>
      <c r="F333" s="573"/>
      <c r="G333" s="758">
        <v>25</v>
      </c>
      <c r="H333" s="759"/>
      <c r="I333" s="37"/>
      <c r="J333" s="37">
        <v>215</v>
      </c>
      <c r="K333" s="40"/>
    </row>
    <row r="334" spans="1:39" s="38" customFormat="1" x14ac:dyDescent="0.2">
      <c r="B334" s="765" t="s">
        <v>871</v>
      </c>
      <c r="C334" s="765"/>
      <c r="D334" s="765"/>
      <c r="E334" s="765"/>
      <c r="F334" s="765"/>
      <c r="G334" s="765"/>
      <c r="H334" s="765"/>
      <c r="I334" s="37"/>
      <c r="J334" s="37"/>
      <c r="K334" s="40"/>
    </row>
    <row r="335" spans="1:39" s="38" customFormat="1" x14ac:dyDescent="0.2">
      <c r="B335" s="765"/>
      <c r="C335" s="765"/>
      <c r="D335" s="765"/>
      <c r="E335" s="765"/>
      <c r="F335" s="765"/>
      <c r="G335" s="765"/>
      <c r="H335" s="765"/>
      <c r="I335" s="37"/>
      <c r="J335" s="37"/>
      <c r="K335" s="40"/>
    </row>
    <row r="336" spans="1:39" s="38" customFormat="1" x14ac:dyDescent="0.2">
      <c r="B336" s="571"/>
      <c r="C336" s="571"/>
      <c r="D336" s="571"/>
      <c r="E336" s="571"/>
      <c r="F336" s="571"/>
      <c r="G336" s="571"/>
      <c r="H336" s="571"/>
      <c r="I336" s="37"/>
      <c r="J336" s="37"/>
      <c r="K336" s="40"/>
    </row>
    <row r="337" spans="1:11" s="38" customFormat="1" ht="15" x14ac:dyDescent="0.25">
      <c r="A337" s="38">
        <v>5166</v>
      </c>
      <c r="B337" s="580" t="s">
        <v>12</v>
      </c>
      <c r="C337" s="573"/>
      <c r="D337" s="573"/>
      <c r="E337" s="573"/>
      <c r="F337" s="573"/>
      <c r="G337" s="733">
        <v>360</v>
      </c>
      <c r="H337" s="768"/>
      <c r="I337" s="37"/>
      <c r="J337" s="37"/>
      <c r="K337" s="40"/>
    </row>
    <row r="338" spans="1:11" s="38" customFormat="1" ht="14.25" customHeight="1" x14ac:dyDescent="0.2">
      <c r="B338" s="765" t="s">
        <v>872</v>
      </c>
      <c r="C338" s="765"/>
      <c r="D338" s="765"/>
      <c r="E338" s="765"/>
      <c r="F338" s="765"/>
      <c r="G338" s="765"/>
      <c r="H338" s="765"/>
      <c r="I338" s="37"/>
      <c r="J338" s="37"/>
      <c r="K338" s="40"/>
    </row>
    <row r="339" spans="1:11" s="38" customFormat="1" x14ac:dyDescent="0.2">
      <c r="B339" s="765"/>
      <c r="C339" s="765"/>
      <c r="D339" s="765"/>
      <c r="E339" s="765"/>
      <c r="F339" s="765"/>
      <c r="G339" s="765"/>
      <c r="H339" s="765"/>
      <c r="I339" s="37"/>
      <c r="J339" s="37"/>
      <c r="K339" s="40"/>
    </row>
    <row r="340" spans="1:11" s="38" customFormat="1" x14ac:dyDescent="0.2">
      <c r="B340" s="571"/>
      <c r="C340" s="571"/>
      <c r="D340" s="571"/>
      <c r="E340" s="571"/>
      <c r="F340" s="571"/>
      <c r="G340" s="571"/>
      <c r="H340" s="571"/>
      <c r="I340" s="37"/>
      <c r="J340" s="37"/>
      <c r="K340" s="40"/>
    </row>
    <row r="341" spans="1:11" s="38" customFormat="1" ht="15" x14ac:dyDescent="0.25">
      <c r="A341" s="38">
        <v>5168</v>
      </c>
      <c r="B341" s="580" t="s">
        <v>64</v>
      </c>
      <c r="C341" s="573"/>
      <c r="D341" s="573"/>
      <c r="E341" s="573"/>
      <c r="F341" s="573"/>
      <c r="G341" s="733">
        <v>520</v>
      </c>
      <c r="H341" s="768"/>
      <c r="I341" s="37"/>
      <c r="J341" s="37">
        <v>499</v>
      </c>
      <c r="K341" s="40"/>
    </row>
    <row r="342" spans="1:11" s="38" customFormat="1" x14ac:dyDescent="0.2">
      <c r="B342" s="765" t="s">
        <v>873</v>
      </c>
      <c r="C342" s="765"/>
      <c r="D342" s="765"/>
      <c r="E342" s="765"/>
      <c r="F342" s="765"/>
      <c r="G342" s="765"/>
      <c r="H342" s="765"/>
      <c r="I342" s="37"/>
      <c r="J342" s="37"/>
      <c r="K342" s="40"/>
    </row>
    <row r="343" spans="1:11" s="38" customFormat="1" x14ac:dyDescent="0.2">
      <c r="B343" s="765"/>
      <c r="C343" s="765"/>
      <c r="D343" s="765"/>
      <c r="E343" s="765"/>
      <c r="F343" s="765"/>
      <c r="G343" s="765"/>
      <c r="H343" s="765"/>
      <c r="I343" s="37"/>
      <c r="J343" s="37"/>
      <c r="K343" s="40"/>
    </row>
    <row r="344" spans="1:11" s="38" customFormat="1" x14ac:dyDescent="0.2">
      <c r="B344" s="765"/>
      <c r="C344" s="765"/>
      <c r="D344" s="765"/>
      <c r="E344" s="765"/>
      <c r="F344" s="765"/>
      <c r="G344" s="765"/>
      <c r="H344" s="765"/>
      <c r="I344" s="37"/>
      <c r="J344" s="37"/>
      <c r="K344" s="40"/>
    </row>
    <row r="345" spans="1:11" s="38" customFormat="1" x14ac:dyDescent="0.2">
      <c r="B345" s="571"/>
      <c r="C345" s="571"/>
      <c r="D345" s="571"/>
      <c r="E345" s="571"/>
      <c r="F345" s="571"/>
      <c r="G345" s="571"/>
      <c r="H345" s="571"/>
      <c r="I345" s="37"/>
      <c r="J345" s="37"/>
      <c r="K345" s="40"/>
    </row>
    <row r="346" spans="1:11" s="313" customFormat="1" ht="15" x14ac:dyDescent="0.25">
      <c r="A346" s="313">
        <v>5169</v>
      </c>
      <c r="B346" s="21" t="s">
        <v>14</v>
      </c>
      <c r="C346" s="152"/>
      <c r="D346" s="152"/>
      <c r="E346" s="152"/>
      <c r="F346" s="152"/>
      <c r="G346" s="803">
        <f>SUM(G347,G350,G357)</f>
        <v>833</v>
      </c>
      <c r="H346" s="860"/>
      <c r="I346" s="314"/>
      <c r="J346" s="314">
        <v>3239</v>
      </c>
      <c r="K346" s="315"/>
    </row>
    <row r="347" spans="1:11" s="38" customFormat="1" ht="15" customHeight="1" x14ac:dyDescent="0.25">
      <c r="A347" s="43"/>
      <c r="B347" s="767" t="s">
        <v>874</v>
      </c>
      <c r="C347" s="767"/>
      <c r="D347" s="767"/>
      <c r="E347" s="767"/>
      <c r="F347" s="767"/>
      <c r="G347" s="772">
        <v>250</v>
      </c>
      <c r="H347" s="773"/>
      <c r="I347" s="37"/>
      <c r="J347" s="37"/>
    </row>
    <row r="348" spans="1:11" s="38" customFormat="1" ht="98.25" customHeight="1" x14ac:dyDescent="0.2">
      <c r="B348" s="765" t="s">
        <v>879</v>
      </c>
      <c r="C348" s="765"/>
      <c r="D348" s="765"/>
      <c r="E348" s="765"/>
      <c r="F348" s="765"/>
      <c r="G348" s="765"/>
      <c r="H348" s="765"/>
      <c r="I348" s="37"/>
      <c r="J348" s="37"/>
      <c r="K348" s="40"/>
    </row>
    <row r="349" spans="1:11" s="38" customFormat="1" x14ac:dyDescent="0.2">
      <c r="B349" s="577"/>
      <c r="C349" s="577"/>
      <c r="D349" s="577"/>
      <c r="E349" s="577"/>
      <c r="F349" s="577"/>
      <c r="G349" s="577"/>
      <c r="H349" s="577"/>
      <c r="I349" s="37"/>
      <c r="J349" s="37"/>
      <c r="K349" s="40"/>
    </row>
    <row r="350" spans="1:11" s="38" customFormat="1" ht="12.75" customHeight="1" x14ac:dyDescent="0.25">
      <c r="A350" s="43"/>
      <c r="B350" s="767" t="s">
        <v>875</v>
      </c>
      <c r="C350" s="767"/>
      <c r="D350" s="767"/>
      <c r="E350" s="767"/>
      <c r="F350" s="767"/>
      <c r="G350" s="772">
        <v>471</v>
      </c>
      <c r="H350" s="773"/>
      <c r="I350" s="37"/>
      <c r="J350" s="37"/>
    </row>
    <row r="351" spans="1:11" s="38" customFormat="1" x14ac:dyDescent="0.2">
      <c r="B351" s="765" t="s">
        <v>876</v>
      </c>
      <c r="C351" s="765"/>
      <c r="D351" s="765"/>
      <c r="E351" s="765"/>
      <c r="F351" s="765"/>
      <c r="G351" s="765"/>
      <c r="H351" s="765"/>
      <c r="I351" s="37"/>
      <c r="J351" s="37"/>
      <c r="K351" s="40"/>
    </row>
    <row r="352" spans="1:11" s="38" customFormat="1" x14ac:dyDescent="0.2">
      <c r="B352" s="765"/>
      <c r="C352" s="765"/>
      <c r="D352" s="765"/>
      <c r="E352" s="765"/>
      <c r="F352" s="765"/>
      <c r="G352" s="765"/>
      <c r="H352" s="765"/>
      <c r="I352" s="37"/>
      <c r="J352" s="37"/>
      <c r="K352" s="40"/>
    </row>
    <row r="353" spans="1:11" s="38" customFormat="1" x14ac:dyDescent="0.2">
      <c r="B353" s="765"/>
      <c r="C353" s="765"/>
      <c r="D353" s="765"/>
      <c r="E353" s="765"/>
      <c r="F353" s="765"/>
      <c r="G353" s="765"/>
      <c r="H353" s="765"/>
      <c r="I353" s="37"/>
      <c r="J353" s="37"/>
      <c r="K353" s="40"/>
    </row>
    <row r="354" spans="1:11" s="38" customFormat="1" x14ac:dyDescent="0.2">
      <c r="B354" s="765"/>
      <c r="C354" s="765"/>
      <c r="D354" s="765"/>
      <c r="E354" s="765"/>
      <c r="F354" s="765"/>
      <c r="G354" s="765"/>
      <c r="H354" s="765"/>
      <c r="I354" s="37"/>
      <c r="J354" s="37"/>
      <c r="K354" s="40"/>
    </row>
    <row r="355" spans="1:11" s="38" customFormat="1" x14ac:dyDescent="0.2">
      <c r="B355" s="765"/>
      <c r="C355" s="765"/>
      <c r="D355" s="765"/>
      <c r="E355" s="765"/>
      <c r="F355" s="765"/>
      <c r="G355" s="765"/>
      <c r="H355" s="765"/>
      <c r="I355" s="37"/>
      <c r="J355" s="37"/>
      <c r="K355" s="40"/>
    </row>
    <row r="356" spans="1:11" s="38" customFormat="1" x14ac:dyDescent="0.2">
      <c r="B356" s="571"/>
      <c r="C356" s="572"/>
      <c r="D356" s="572"/>
      <c r="E356" s="572"/>
      <c r="F356" s="572"/>
      <c r="G356" s="572"/>
      <c r="H356" s="572"/>
      <c r="I356" s="37"/>
      <c r="J356" s="37"/>
      <c r="K356" s="40"/>
    </row>
    <row r="357" spans="1:11" s="38" customFormat="1" ht="16.5" customHeight="1" x14ac:dyDescent="0.25">
      <c r="A357" s="43"/>
      <c r="B357" s="767" t="s">
        <v>877</v>
      </c>
      <c r="C357" s="767"/>
      <c r="D357" s="767"/>
      <c r="E357" s="767"/>
      <c r="F357" s="767"/>
      <c r="G357" s="772">
        <v>112</v>
      </c>
      <c r="H357" s="773"/>
      <c r="I357" s="37"/>
      <c r="J357" s="37"/>
    </row>
    <row r="358" spans="1:11" s="38" customFormat="1" x14ac:dyDescent="0.2">
      <c r="B358" s="780" t="s">
        <v>878</v>
      </c>
      <c r="C358" s="780"/>
      <c r="D358" s="780"/>
      <c r="E358" s="780"/>
      <c r="F358" s="780"/>
      <c r="G358" s="780"/>
      <c r="H358" s="780"/>
      <c r="I358" s="37"/>
      <c r="J358" s="37"/>
      <c r="K358" s="40"/>
    </row>
    <row r="359" spans="1:11" s="38" customFormat="1" ht="27.75" customHeight="1" x14ac:dyDescent="0.2">
      <c r="B359" s="780"/>
      <c r="C359" s="780"/>
      <c r="D359" s="780"/>
      <c r="E359" s="780"/>
      <c r="F359" s="780"/>
      <c r="G359" s="780"/>
      <c r="H359" s="780"/>
      <c r="I359" s="37"/>
      <c r="J359" s="37"/>
      <c r="K359" s="40"/>
    </row>
    <row r="360" spans="1:11" s="38" customFormat="1" x14ac:dyDescent="0.2">
      <c r="B360" s="577"/>
      <c r="C360" s="577"/>
      <c r="D360" s="577"/>
      <c r="E360" s="577"/>
      <c r="F360" s="577"/>
      <c r="G360" s="577"/>
      <c r="H360" s="577"/>
      <c r="I360" s="37"/>
      <c r="J360" s="37"/>
      <c r="K360" s="40"/>
    </row>
    <row r="361" spans="1:11" s="23" customFormat="1" ht="15" x14ac:dyDescent="0.25">
      <c r="A361" s="23">
        <v>5171</v>
      </c>
      <c r="B361" s="21" t="s">
        <v>15</v>
      </c>
      <c r="C361" s="152"/>
      <c r="D361" s="152"/>
      <c r="E361" s="152"/>
      <c r="F361" s="152"/>
      <c r="G361" s="733">
        <v>25</v>
      </c>
      <c r="H361" s="768"/>
      <c r="I361" s="65"/>
      <c r="J361" s="65">
        <v>10</v>
      </c>
      <c r="K361" s="64"/>
    </row>
    <row r="362" spans="1:11" s="38" customFormat="1" x14ac:dyDescent="0.2">
      <c r="B362" s="765" t="s">
        <v>880</v>
      </c>
      <c r="C362" s="765"/>
      <c r="D362" s="765"/>
      <c r="E362" s="765"/>
      <c r="F362" s="765"/>
      <c r="G362" s="765"/>
      <c r="H362" s="765"/>
      <c r="I362" s="37"/>
      <c r="J362" s="37"/>
      <c r="K362" s="40"/>
    </row>
    <row r="363" spans="1:11" s="38" customFormat="1" x14ac:dyDescent="0.2">
      <c r="B363" s="765"/>
      <c r="C363" s="765"/>
      <c r="D363" s="765"/>
      <c r="E363" s="765"/>
      <c r="F363" s="765"/>
      <c r="G363" s="765"/>
      <c r="H363" s="765"/>
      <c r="I363" s="37"/>
      <c r="J363" s="37"/>
      <c r="K363" s="40"/>
    </row>
    <row r="364" spans="1:11" s="38" customFormat="1" x14ac:dyDescent="0.2">
      <c r="B364" s="577"/>
      <c r="C364" s="577"/>
      <c r="D364" s="577"/>
      <c r="E364" s="577"/>
      <c r="F364" s="577"/>
      <c r="G364" s="577"/>
      <c r="H364" s="577"/>
      <c r="I364" s="37"/>
      <c r="J364" s="37"/>
      <c r="K364" s="40"/>
    </row>
    <row r="365" spans="1:11" s="38" customFormat="1" ht="15" x14ac:dyDescent="0.25">
      <c r="A365" s="38">
        <v>5175</v>
      </c>
      <c r="B365" s="580" t="s">
        <v>27</v>
      </c>
      <c r="C365" s="571"/>
      <c r="D365" s="571"/>
      <c r="E365" s="571"/>
      <c r="F365" s="571"/>
      <c r="G365" s="758">
        <v>72</v>
      </c>
      <c r="H365" s="759"/>
      <c r="I365" s="37">
        <v>18</v>
      </c>
      <c r="J365" s="37">
        <v>186</v>
      </c>
      <c r="K365" s="40"/>
    </row>
    <row r="366" spans="1:11" s="38" customFormat="1" x14ac:dyDescent="0.2">
      <c r="B366" s="756" t="s">
        <v>252</v>
      </c>
      <c r="C366" s="756"/>
      <c r="D366" s="756"/>
      <c r="E366" s="756"/>
      <c r="F366" s="756"/>
      <c r="G366" s="756"/>
      <c r="H366" s="756"/>
      <c r="I366" s="37"/>
      <c r="J366" s="37"/>
      <c r="K366" s="40"/>
    </row>
    <row r="367" spans="1:11" s="38" customFormat="1" x14ac:dyDescent="0.2">
      <c r="B367" s="756"/>
      <c r="C367" s="756"/>
      <c r="D367" s="756"/>
      <c r="E367" s="756"/>
      <c r="F367" s="756"/>
      <c r="G367" s="756"/>
      <c r="H367" s="756"/>
      <c r="I367" s="37"/>
      <c r="J367" s="37"/>
      <c r="K367" s="40"/>
    </row>
    <row r="368" spans="1:11" s="38" customFormat="1" x14ac:dyDescent="0.2">
      <c r="B368" s="572"/>
      <c r="C368" s="572"/>
      <c r="D368" s="572"/>
      <c r="E368" s="572"/>
      <c r="F368" s="572"/>
      <c r="G368" s="572"/>
      <c r="H368" s="572"/>
      <c r="I368" s="37"/>
      <c r="J368" s="37"/>
      <c r="K368" s="40"/>
    </row>
    <row r="369" spans="1:39" s="38" customFormat="1" ht="14.25" customHeight="1" x14ac:dyDescent="0.25">
      <c r="A369" s="38">
        <v>5179</v>
      </c>
      <c r="B369" s="784" t="s">
        <v>117</v>
      </c>
      <c r="C369" s="784"/>
      <c r="D369" s="784"/>
      <c r="E369" s="578"/>
      <c r="F369" s="578"/>
      <c r="G369" s="758">
        <v>3</v>
      </c>
      <c r="H369" s="759"/>
      <c r="J369" s="37"/>
    </row>
    <row r="370" spans="1:39" s="38" customFormat="1" ht="30.75" customHeight="1" x14ac:dyDescent="0.2">
      <c r="B370" s="785" t="s">
        <v>881</v>
      </c>
      <c r="C370" s="785"/>
      <c r="D370" s="785"/>
      <c r="E370" s="785"/>
      <c r="F370" s="785"/>
      <c r="G370" s="785"/>
      <c r="H370" s="785"/>
      <c r="J370" s="37"/>
    </row>
    <row r="371" spans="1:39" s="38" customFormat="1" x14ac:dyDescent="0.2">
      <c r="B371" s="572"/>
      <c r="C371" s="572"/>
      <c r="D371" s="572"/>
      <c r="E371" s="572"/>
      <c r="F371" s="572"/>
      <c r="G371" s="572"/>
      <c r="H371" s="572"/>
      <c r="I371" s="37"/>
      <c r="J371" s="37"/>
      <c r="K371" s="40"/>
    </row>
    <row r="372" spans="1:39" s="38" customFormat="1" ht="15" x14ac:dyDescent="0.25">
      <c r="A372" s="38">
        <v>5189</v>
      </c>
      <c r="B372" s="21" t="s">
        <v>372</v>
      </c>
      <c r="C372" s="569"/>
      <c r="D372" s="569"/>
      <c r="E372" s="569"/>
      <c r="F372" s="569"/>
      <c r="G372" s="733">
        <v>35</v>
      </c>
      <c r="H372" s="736"/>
      <c r="I372" s="65"/>
      <c r="J372" s="65"/>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row>
    <row r="373" spans="1:39" s="38" customFormat="1" ht="14.25" customHeight="1" x14ac:dyDescent="0.2">
      <c r="B373" s="735" t="s">
        <v>882</v>
      </c>
      <c r="C373" s="735"/>
      <c r="D373" s="735"/>
      <c r="E373" s="735"/>
      <c r="F373" s="735"/>
      <c r="G373" s="735"/>
      <c r="H373" s="735"/>
      <c r="I373" s="65"/>
      <c r="J373" s="65"/>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row>
    <row r="374" spans="1:39" s="38" customFormat="1" x14ac:dyDescent="0.2">
      <c r="B374" s="735"/>
      <c r="C374" s="735"/>
      <c r="D374" s="735"/>
      <c r="E374" s="735"/>
      <c r="F374" s="735"/>
      <c r="G374" s="735"/>
      <c r="H374" s="735"/>
      <c r="I374" s="37"/>
      <c r="J374" s="37"/>
      <c r="K374" s="40"/>
    </row>
    <row r="375" spans="1:39" s="38" customFormat="1" x14ac:dyDescent="0.2">
      <c r="B375" s="582"/>
      <c r="C375" s="582"/>
      <c r="D375" s="582"/>
      <c r="E375" s="582"/>
      <c r="F375" s="582"/>
      <c r="G375" s="582"/>
      <c r="H375" s="582"/>
      <c r="I375" s="37"/>
      <c r="J375" s="37"/>
      <c r="K375" s="40"/>
    </row>
    <row r="376" spans="1:39" ht="15.75" thickBot="1" x14ac:dyDescent="0.3">
      <c r="A376" s="38"/>
      <c r="B376" s="45" t="s">
        <v>482</v>
      </c>
      <c r="C376" s="46"/>
      <c r="D376" s="47"/>
      <c r="E376" s="47"/>
      <c r="F376" s="48"/>
      <c r="G376" s="764">
        <f>SUM(G377)</f>
        <v>135</v>
      </c>
      <c r="H376" s="764"/>
      <c r="I376" s="189">
        <v>0</v>
      </c>
      <c r="J376" s="189">
        <v>31</v>
      </c>
      <c r="K376" s="38"/>
    </row>
    <row r="377" spans="1:39" ht="15" customHeight="1" thickTop="1" x14ac:dyDescent="0.25">
      <c r="A377" s="38">
        <v>5494</v>
      </c>
      <c r="B377" s="586" t="s">
        <v>510</v>
      </c>
      <c r="C377" s="585"/>
      <c r="D377" s="585"/>
      <c r="E377" s="585"/>
      <c r="F377" s="585"/>
      <c r="G377" s="758">
        <v>135</v>
      </c>
      <c r="H377" s="758"/>
      <c r="I377" s="37"/>
      <c r="J377" s="37"/>
      <c r="K377" s="40"/>
    </row>
    <row r="378" spans="1:39" x14ac:dyDescent="0.2">
      <c r="A378" s="38"/>
      <c r="B378" s="765" t="s">
        <v>883</v>
      </c>
      <c r="C378" s="765"/>
      <c r="D378" s="765"/>
      <c r="E378" s="765"/>
      <c r="F378" s="765"/>
      <c r="G378" s="765"/>
      <c r="H378" s="765"/>
      <c r="I378" s="37"/>
      <c r="J378" s="37"/>
      <c r="K378" s="40"/>
      <c r="L378" s="38"/>
      <c r="M378" s="38"/>
    </row>
    <row r="379" spans="1:39" x14ac:dyDescent="0.2">
      <c r="A379" s="38"/>
      <c r="B379" s="765"/>
      <c r="C379" s="765"/>
      <c r="D379" s="765"/>
      <c r="E379" s="765"/>
      <c r="F379" s="765"/>
      <c r="G379" s="765"/>
      <c r="H379" s="765"/>
      <c r="I379" s="37"/>
      <c r="J379" s="37"/>
      <c r="K379" s="40"/>
      <c r="L379" s="38"/>
      <c r="M379" s="38"/>
    </row>
    <row r="380" spans="1:39" ht="14.25" customHeight="1" x14ac:dyDescent="0.2">
      <c r="A380" s="38"/>
      <c r="B380" s="765"/>
      <c r="C380" s="765"/>
      <c r="D380" s="765"/>
      <c r="E380" s="765"/>
      <c r="F380" s="765"/>
      <c r="G380" s="765"/>
      <c r="H380" s="765"/>
      <c r="I380" s="37"/>
      <c r="J380" s="37"/>
      <c r="K380" s="40"/>
      <c r="L380" s="38"/>
      <c r="M380" s="38"/>
    </row>
    <row r="381" spans="1:39" x14ac:dyDescent="0.2">
      <c r="A381" s="38"/>
      <c r="B381" s="43"/>
      <c r="C381" s="43"/>
      <c r="D381" s="38"/>
      <c r="E381" s="36"/>
      <c r="F381" s="36"/>
      <c r="H381" s="38"/>
      <c r="I381" s="37"/>
      <c r="J381" s="37"/>
      <c r="K381" s="40"/>
      <c r="L381" s="38"/>
      <c r="M381" s="38"/>
      <c r="N381" s="38"/>
      <c r="O381" s="38"/>
    </row>
    <row r="382" spans="1:39" ht="17.25" customHeight="1" thickBot="1" x14ac:dyDescent="0.3">
      <c r="A382" s="38"/>
      <c r="B382" s="45" t="s">
        <v>502</v>
      </c>
      <c r="C382" s="46"/>
      <c r="D382" s="47"/>
      <c r="E382" s="48"/>
      <c r="F382" s="48"/>
      <c r="G382" s="764">
        <f>SUM(G383,G389)</f>
        <v>8000</v>
      </c>
      <c r="H382" s="764"/>
      <c r="I382" s="189">
        <v>10000</v>
      </c>
      <c r="J382" s="189">
        <v>8012</v>
      </c>
      <c r="K382" s="40"/>
      <c r="L382" s="38"/>
      <c r="M382" s="38"/>
      <c r="N382" s="38"/>
      <c r="O382" s="38"/>
    </row>
    <row r="383" spans="1:39" ht="15.75" thickTop="1" x14ac:dyDescent="0.25">
      <c r="A383" s="38">
        <v>5169</v>
      </c>
      <c r="B383" s="586" t="s">
        <v>14</v>
      </c>
      <c r="C383" s="43"/>
      <c r="D383" s="38"/>
      <c r="E383" s="36"/>
      <c r="F383" s="36"/>
      <c r="G383" s="758">
        <v>8000</v>
      </c>
      <c r="H383" s="759"/>
      <c r="I383" s="37"/>
      <c r="J383" s="37"/>
      <c r="K383" s="40"/>
      <c r="L383" s="38"/>
      <c r="M383" s="38"/>
      <c r="N383" s="38"/>
      <c r="O383" s="38"/>
    </row>
    <row r="384" spans="1:39" x14ac:dyDescent="0.2">
      <c r="A384" s="38"/>
      <c r="B384" s="765" t="s">
        <v>884</v>
      </c>
      <c r="C384" s="765"/>
      <c r="D384" s="765"/>
      <c r="E384" s="765"/>
      <c r="F384" s="765"/>
      <c r="G384" s="765"/>
      <c r="H384" s="765"/>
      <c r="I384" s="37"/>
      <c r="J384" s="37"/>
      <c r="K384" s="40"/>
      <c r="L384" s="38"/>
      <c r="M384" s="38"/>
      <c r="N384" s="38"/>
      <c r="O384" s="38"/>
    </row>
    <row r="385" spans="1:15" x14ac:dyDescent="0.2">
      <c r="A385" s="38"/>
      <c r="B385" s="765"/>
      <c r="C385" s="765"/>
      <c r="D385" s="765"/>
      <c r="E385" s="765"/>
      <c r="F385" s="765"/>
      <c r="G385" s="765"/>
      <c r="H385" s="765"/>
      <c r="I385" s="37"/>
      <c r="J385" s="37"/>
      <c r="K385" s="40"/>
      <c r="L385" s="38"/>
      <c r="M385" s="38"/>
      <c r="N385" s="38"/>
      <c r="O385" s="38"/>
    </row>
    <row r="386" spans="1:15" x14ac:dyDescent="0.2">
      <c r="A386" s="38"/>
      <c r="B386" s="765"/>
      <c r="C386" s="765"/>
      <c r="D386" s="765"/>
      <c r="E386" s="765"/>
      <c r="F386" s="765"/>
      <c r="G386" s="765"/>
      <c r="H386" s="765"/>
      <c r="I386" s="37"/>
      <c r="J386" s="37"/>
      <c r="K386" s="40"/>
      <c r="L386" s="38"/>
      <c r="M386" s="38"/>
      <c r="N386" s="38"/>
      <c r="O386" s="38"/>
    </row>
    <row r="387" spans="1:15" x14ac:dyDescent="0.2">
      <c r="A387" s="38"/>
      <c r="B387" s="43"/>
      <c r="C387" s="43"/>
      <c r="D387" s="38"/>
      <c r="E387" s="36"/>
      <c r="F387" s="36"/>
      <c r="H387" s="38"/>
      <c r="I387" s="37"/>
      <c r="J387" s="37"/>
      <c r="K387" s="40"/>
      <c r="L387" s="38"/>
      <c r="M387" s="38"/>
      <c r="N387" s="38"/>
      <c r="O387" s="38"/>
    </row>
    <row r="388" spans="1:15" x14ac:dyDescent="0.2">
      <c r="A388" s="38"/>
      <c r="B388" s="43"/>
      <c r="C388" s="43"/>
      <c r="D388" s="38"/>
      <c r="E388" s="36"/>
      <c r="F388" s="36"/>
      <c r="H388" s="38"/>
      <c r="I388" s="37"/>
      <c r="J388" s="37"/>
      <c r="K388" s="40"/>
      <c r="L388" s="38"/>
      <c r="M388" s="38"/>
    </row>
    <row r="389" spans="1:15" x14ac:dyDescent="0.2">
      <c r="A389" s="38"/>
      <c r="B389" s="43"/>
      <c r="C389" s="43"/>
      <c r="D389" s="38"/>
      <c r="E389" s="36"/>
      <c r="F389" s="36"/>
      <c r="H389" s="38"/>
      <c r="I389" s="37"/>
      <c r="J389" s="37"/>
      <c r="K389" s="40"/>
      <c r="L389" s="38"/>
      <c r="M389" s="38"/>
    </row>
    <row r="390" spans="1:15" x14ac:dyDescent="0.2">
      <c r="A390" s="38"/>
      <c r="B390" s="43"/>
      <c r="C390" s="43"/>
      <c r="D390" s="261" t="s">
        <v>269</v>
      </c>
      <c r="E390" s="262">
        <f>SUM(E34)</f>
        <v>75408</v>
      </c>
      <c r="F390" s="262">
        <f>SUM(F34)</f>
        <v>75237</v>
      </c>
      <c r="G390" s="262">
        <f>SUM(G34)</f>
        <v>72454</v>
      </c>
      <c r="H390" s="38"/>
      <c r="I390" s="37"/>
      <c r="J390" s="37"/>
      <c r="K390" s="40"/>
      <c r="L390" s="38"/>
      <c r="M390" s="38"/>
    </row>
    <row r="391" spans="1:15" x14ac:dyDescent="0.2">
      <c r="A391" s="38"/>
      <c r="B391" s="43"/>
      <c r="C391" s="43"/>
      <c r="D391" s="261" t="s">
        <v>270</v>
      </c>
      <c r="E391" s="262"/>
      <c r="F391" s="262"/>
      <c r="G391" s="262"/>
      <c r="H391" s="38"/>
      <c r="I391" s="37"/>
      <c r="J391" s="37"/>
      <c r="K391" s="40"/>
      <c r="L391" s="38"/>
      <c r="M391" s="38"/>
    </row>
    <row r="392" spans="1:15" ht="15" x14ac:dyDescent="0.25">
      <c r="A392" s="38"/>
      <c r="B392" s="43"/>
      <c r="C392" s="43"/>
      <c r="D392" s="263" t="s">
        <v>265</v>
      </c>
      <c r="E392" s="264">
        <f>SUM(E390:E391)</f>
        <v>75408</v>
      </c>
      <c r="F392" s="264">
        <f>SUM(F390:F391)</f>
        <v>75237</v>
      </c>
      <c r="G392" s="264">
        <f>SUM(G390:G391)</f>
        <v>72454</v>
      </c>
      <c r="H392" s="38"/>
      <c r="I392" s="37"/>
      <c r="J392" s="37"/>
      <c r="K392" s="40"/>
      <c r="L392" s="38"/>
      <c r="M392" s="38"/>
    </row>
    <row r="393" spans="1:15" x14ac:dyDescent="0.2">
      <c r="A393" s="38"/>
      <c r="B393" s="43"/>
      <c r="C393" s="43"/>
      <c r="D393" s="38"/>
      <c r="E393" s="36"/>
      <c r="F393" s="36"/>
      <c r="H393" s="38"/>
      <c r="I393" s="37"/>
      <c r="J393" s="37"/>
      <c r="K393" s="40"/>
      <c r="L393" s="38"/>
      <c r="M393" s="38"/>
    </row>
    <row r="394" spans="1:15" x14ac:dyDescent="0.2">
      <c r="A394" s="38"/>
      <c r="B394" s="43"/>
      <c r="C394" s="43"/>
      <c r="D394" s="38"/>
      <c r="E394" s="36"/>
      <c r="F394" s="36"/>
      <c r="H394" s="38"/>
      <c r="I394" s="37"/>
      <c r="J394" s="37"/>
      <c r="K394" s="40"/>
      <c r="L394" s="38"/>
      <c r="M394" s="38"/>
    </row>
    <row r="395" spans="1:15" x14ac:dyDescent="0.2">
      <c r="A395" s="38"/>
      <c r="B395" s="43"/>
      <c r="C395" s="43"/>
      <c r="D395" s="38"/>
      <c r="E395" s="36"/>
      <c r="F395" s="36"/>
      <c r="H395" s="38"/>
      <c r="I395" s="37"/>
      <c r="J395" s="37"/>
      <c r="K395" s="40"/>
      <c r="L395" s="38"/>
      <c r="M395" s="38"/>
    </row>
  </sheetData>
  <mergeCells count="192">
    <mergeCell ref="G135:H135"/>
    <mergeCell ref="G136:H136"/>
    <mergeCell ref="B137:H138"/>
    <mergeCell ref="G141:H141"/>
    <mergeCell ref="B65:H65"/>
    <mergeCell ref="G99:H99"/>
    <mergeCell ref="G100:H100"/>
    <mergeCell ref="B101:H102"/>
    <mergeCell ref="G104:H104"/>
    <mergeCell ref="B105:H106"/>
    <mergeCell ref="G108:H108"/>
    <mergeCell ref="B109:H110"/>
    <mergeCell ref="G112:H112"/>
    <mergeCell ref="G119:H119"/>
    <mergeCell ref="B85:H88"/>
    <mergeCell ref="B125:H127"/>
    <mergeCell ref="G118:H118"/>
    <mergeCell ref="B96:H97"/>
    <mergeCell ref="B67:F67"/>
    <mergeCell ref="G67:H67"/>
    <mergeCell ref="B72:F72"/>
    <mergeCell ref="G72:H72"/>
    <mergeCell ref="B73:H73"/>
    <mergeCell ref="B68:H70"/>
    <mergeCell ref="G64:H64"/>
    <mergeCell ref="G382:H382"/>
    <mergeCell ref="G383:H383"/>
    <mergeCell ref="B217:H219"/>
    <mergeCell ref="G229:H229"/>
    <mergeCell ref="G203:H203"/>
    <mergeCell ref="G207:H207"/>
    <mergeCell ref="G212:H212"/>
    <mergeCell ref="G241:H241"/>
    <mergeCell ref="B273:H275"/>
    <mergeCell ref="B242:H242"/>
    <mergeCell ref="G221:H221"/>
    <mergeCell ref="G271:H271"/>
    <mergeCell ref="G272:H272"/>
    <mergeCell ref="G233:H233"/>
    <mergeCell ref="G248:H248"/>
    <mergeCell ref="B222:H227"/>
    <mergeCell ref="B230:H231"/>
    <mergeCell ref="G244:H244"/>
    <mergeCell ref="B245:H246"/>
    <mergeCell ref="G262:H262"/>
    <mergeCell ref="B263:H264"/>
    <mergeCell ref="G80:H80"/>
    <mergeCell ref="G124:H124"/>
    <mergeCell ref="G94:H94"/>
    <mergeCell ref="G95:H95"/>
    <mergeCell ref="G123:H123"/>
    <mergeCell ref="G79:H79"/>
    <mergeCell ref="B79:D79"/>
    <mergeCell ref="G113:H113"/>
    <mergeCell ref="B114:H116"/>
    <mergeCell ref="G1:H1"/>
    <mergeCell ref="B34:D34"/>
    <mergeCell ref="G37:H37"/>
    <mergeCell ref="G38:H38"/>
    <mergeCell ref="G51:H51"/>
    <mergeCell ref="G56:H56"/>
    <mergeCell ref="G57:H57"/>
    <mergeCell ref="G44:H44"/>
    <mergeCell ref="B45:H45"/>
    <mergeCell ref="B52:H54"/>
    <mergeCell ref="B39:H42"/>
    <mergeCell ref="G47:H47"/>
    <mergeCell ref="B48:H49"/>
    <mergeCell ref="B58:H59"/>
    <mergeCell ref="G61:H61"/>
    <mergeCell ref="B62:H62"/>
    <mergeCell ref="G75:H75"/>
    <mergeCell ref="B208:H210"/>
    <mergeCell ref="B76:H77"/>
    <mergeCell ref="B75:C75"/>
    <mergeCell ref="G129:H129"/>
    <mergeCell ref="G198:H198"/>
    <mergeCell ref="G199:H199"/>
    <mergeCell ref="B200:H201"/>
    <mergeCell ref="B120:H121"/>
    <mergeCell ref="B130:H133"/>
    <mergeCell ref="B81:H82"/>
    <mergeCell ref="G84:H84"/>
    <mergeCell ref="G90:H90"/>
    <mergeCell ref="B91:H92"/>
    <mergeCell ref="G204:H204"/>
    <mergeCell ref="B205:H205"/>
    <mergeCell ref="G193:H193"/>
    <mergeCell ref="B195:H196"/>
    <mergeCell ref="G194:H194"/>
    <mergeCell ref="B194:F194"/>
    <mergeCell ref="G161:H161"/>
    <mergeCell ref="B162:H164"/>
    <mergeCell ref="G166:H166"/>
    <mergeCell ref="B167:H168"/>
    <mergeCell ref="G170:H170"/>
    <mergeCell ref="G216:H216"/>
    <mergeCell ref="B234:H237"/>
    <mergeCell ref="B249:H253"/>
    <mergeCell ref="B256:H260"/>
    <mergeCell ref="G278:H278"/>
    <mergeCell ref="B279:H279"/>
    <mergeCell ref="B310:H312"/>
    <mergeCell ref="G303:H303"/>
    <mergeCell ref="G293:H293"/>
    <mergeCell ref="B266:F266"/>
    <mergeCell ref="G266:H266"/>
    <mergeCell ref="G267:H267"/>
    <mergeCell ref="B268:H269"/>
    <mergeCell ref="G281:H281"/>
    <mergeCell ref="B290:H291"/>
    <mergeCell ref="B283:H284"/>
    <mergeCell ref="G282:H282"/>
    <mergeCell ref="B287:H287"/>
    <mergeCell ref="G286:H286"/>
    <mergeCell ref="G289:H289"/>
    <mergeCell ref="G277:H277"/>
    <mergeCell ref="B309:F309"/>
    <mergeCell ref="G309:H309"/>
    <mergeCell ref="G171:H171"/>
    <mergeCell ref="B172:H174"/>
    <mergeCell ref="G140:H140"/>
    <mergeCell ref="G176:H176"/>
    <mergeCell ref="B143:H143"/>
    <mergeCell ref="G145:H145"/>
    <mergeCell ref="B146:H147"/>
    <mergeCell ref="G149:H149"/>
    <mergeCell ref="B150:H150"/>
    <mergeCell ref="G152:H152"/>
    <mergeCell ref="B153:H154"/>
    <mergeCell ref="G156:H156"/>
    <mergeCell ref="B157:H159"/>
    <mergeCell ref="G142:H142"/>
    <mergeCell ref="B314:F314"/>
    <mergeCell ref="G314:H314"/>
    <mergeCell ref="B315:H315"/>
    <mergeCell ref="B317:F317"/>
    <mergeCell ref="G317:H317"/>
    <mergeCell ref="B318:H321"/>
    <mergeCell ref="G177:H177"/>
    <mergeCell ref="B178:H179"/>
    <mergeCell ref="G181:H181"/>
    <mergeCell ref="B182:H183"/>
    <mergeCell ref="G185:H185"/>
    <mergeCell ref="B186:H187"/>
    <mergeCell ref="G189:H189"/>
    <mergeCell ref="B190:H191"/>
    <mergeCell ref="G300:H300"/>
    <mergeCell ref="G297:H297"/>
    <mergeCell ref="B298:H298"/>
    <mergeCell ref="B301:H301"/>
    <mergeCell ref="G304:H304"/>
    <mergeCell ref="B305:H306"/>
    <mergeCell ref="B294:H295"/>
    <mergeCell ref="G308:H308"/>
    <mergeCell ref="B213:H214"/>
    <mergeCell ref="G255:H255"/>
    <mergeCell ref="G323:H323"/>
    <mergeCell ref="B324:H325"/>
    <mergeCell ref="G330:H330"/>
    <mergeCell ref="G327:H327"/>
    <mergeCell ref="B328:H328"/>
    <mergeCell ref="B331:H331"/>
    <mergeCell ref="G333:H333"/>
    <mergeCell ref="B334:H335"/>
    <mergeCell ref="G337:H337"/>
    <mergeCell ref="B338:H339"/>
    <mergeCell ref="G341:H341"/>
    <mergeCell ref="B342:H344"/>
    <mergeCell ref="G346:H346"/>
    <mergeCell ref="B348:H348"/>
    <mergeCell ref="B347:F347"/>
    <mergeCell ref="G347:H347"/>
    <mergeCell ref="B350:F350"/>
    <mergeCell ref="G350:H350"/>
    <mergeCell ref="G372:H372"/>
    <mergeCell ref="B373:H374"/>
    <mergeCell ref="G376:H376"/>
    <mergeCell ref="G377:H377"/>
    <mergeCell ref="B378:H380"/>
    <mergeCell ref="B384:H386"/>
    <mergeCell ref="B351:H355"/>
    <mergeCell ref="B357:F357"/>
    <mergeCell ref="G357:H357"/>
    <mergeCell ref="B358:H359"/>
    <mergeCell ref="G361:H361"/>
    <mergeCell ref="B362:H363"/>
    <mergeCell ref="B369:D369"/>
    <mergeCell ref="G369:H369"/>
    <mergeCell ref="B370:H370"/>
    <mergeCell ref="B366:H367"/>
    <mergeCell ref="G365:H365"/>
  </mergeCells>
  <pageMargins left="0.70866141732283472" right="0.70866141732283472" top="0.78740157480314965" bottom="0.78740157480314965" header="0.31496062992125984" footer="0.31496062992125984"/>
  <pageSetup paperSize="9" scale="63" firstPageNumber="65"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5" manualBreakCount="5">
    <brk id="55" min="1" max="7" man="1"/>
    <brk id="116" min="1" max="7" man="1"/>
    <brk id="179" min="1" max="7" man="1"/>
    <brk id="253" min="1" max="7" man="1"/>
    <brk id="316" min="1"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47"/>
  <sheetViews>
    <sheetView showGridLines="0" view="pageBreakPreview" topLeftCell="A26" zoomScaleNormal="100" zoomScaleSheetLayoutView="100" workbookViewId="0">
      <selection activeCell="G51" sqref="G51"/>
    </sheetView>
  </sheetViews>
  <sheetFormatPr defaultColWidth="9.140625" defaultRowHeight="14.25" x14ac:dyDescent="0.2"/>
  <cols>
    <col min="1" max="1" width="6.42578125" style="38" customWidth="1"/>
    <col min="2" max="2" width="8.5703125" style="43" customWidth="1"/>
    <col min="3" max="3" width="9.7109375" style="43" customWidth="1"/>
    <col min="4" max="4" width="58.7109375" style="38" customWidth="1"/>
    <col min="5" max="7" width="14.140625" style="36" customWidth="1"/>
    <col min="8" max="8" width="9.140625" style="38" customWidth="1"/>
    <col min="9" max="9" width="13.5703125" style="38" customWidth="1"/>
    <col min="10" max="12" width="9.140625" style="38"/>
    <col min="13" max="13" width="13.28515625" style="38" customWidth="1"/>
    <col min="14" max="16384" width="9.140625" style="38"/>
  </cols>
  <sheetData>
    <row r="1" spans="2:39" ht="23.25" x14ac:dyDescent="0.35">
      <c r="B1" s="108" t="s">
        <v>95</v>
      </c>
      <c r="G1" s="763" t="s">
        <v>96</v>
      </c>
      <c r="H1" s="763"/>
    </row>
    <row r="3" spans="2:39" x14ac:dyDescent="0.2">
      <c r="B3" s="51" t="s">
        <v>1</v>
      </c>
      <c r="C3" s="51" t="s">
        <v>253</v>
      </c>
    </row>
    <row r="4" spans="2:39" x14ac:dyDescent="0.2">
      <c r="C4" s="51" t="s">
        <v>41</v>
      </c>
    </row>
    <row r="6" spans="2:39" s="40" customFormat="1" ht="13.5" thickBot="1" x14ac:dyDescent="0.25">
      <c r="B6" s="110"/>
      <c r="C6" s="110"/>
      <c r="E6" s="37"/>
      <c r="F6" s="37"/>
      <c r="G6" s="37"/>
      <c r="H6" s="171" t="s">
        <v>6</v>
      </c>
    </row>
    <row r="7" spans="2:39" s="40" customFormat="1" ht="39.75" thickTop="1" thickBot="1" x14ac:dyDescent="0.25">
      <c r="B7" s="66" t="s">
        <v>2</v>
      </c>
      <c r="C7" s="67" t="s">
        <v>3</v>
      </c>
      <c r="D7" s="68" t="s">
        <v>4</v>
      </c>
      <c r="E7" s="69" t="s">
        <v>230</v>
      </c>
      <c r="F7" s="69" t="s">
        <v>248</v>
      </c>
      <c r="G7" s="69" t="s">
        <v>231</v>
      </c>
      <c r="H7" s="27" t="s">
        <v>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row>
    <row r="8" spans="2:39" s="75" customFormat="1" ht="12.75" thickTop="1" thickBot="1" x14ac:dyDescent="0.25">
      <c r="B8" s="70">
        <v>1</v>
      </c>
      <c r="C8" s="71">
        <v>2</v>
      </c>
      <c r="D8" s="71">
        <v>3</v>
      </c>
      <c r="E8" s="72">
        <v>4</v>
      </c>
      <c r="F8" s="72">
        <v>5</v>
      </c>
      <c r="G8" s="72">
        <v>6</v>
      </c>
      <c r="H8" s="73" t="s">
        <v>202</v>
      </c>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row>
    <row r="9" spans="2:39" ht="15" thickTop="1" x14ac:dyDescent="0.2">
      <c r="B9" s="88">
        <v>6409</v>
      </c>
      <c r="C9" s="89">
        <v>51</v>
      </c>
      <c r="D9" s="92" t="s">
        <v>7</v>
      </c>
      <c r="E9" s="25">
        <v>31488</v>
      </c>
      <c r="F9" s="25">
        <v>15644</v>
      </c>
      <c r="G9" s="25"/>
      <c r="H9" s="35"/>
    </row>
    <row r="10" spans="2:39" x14ac:dyDescent="0.2">
      <c r="B10" s="88"/>
      <c r="C10" s="89"/>
      <c r="D10" s="253" t="s">
        <v>258</v>
      </c>
      <c r="E10" s="254">
        <f>SUM(E9)</f>
        <v>31488</v>
      </c>
      <c r="F10" s="254">
        <f>SUM(F9)</f>
        <v>15644</v>
      </c>
      <c r="G10" s="254">
        <f>SUM(G9)</f>
        <v>0</v>
      </c>
      <c r="H10" s="35"/>
    </row>
    <row r="11" spans="2:39" ht="15" thickBot="1" x14ac:dyDescent="0.25">
      <c r="B11" s="88">
        <v>6172</v>
      </c>
      <c r="C11" s="89">
        <v>51</v>
      </c>
      <c r="D11" s="92" t="s">
        <v>7</v>
      </c>
      <c r="E11" s="25">
        <v>38997</v>
      </c>
      <c r="F11" s="25">
        <v>18656</v>
      </c>
      <c r="G11" s="25"/>
      <c r="H11" s="35">
        <f>G11/E11*100</f>
        <v>0</v>
      </c>
    </row>
    <row r="12" spans="2:39" s="97" customFormat="1" ht="16.5" thickTop="1" thickBot="1" x14ac:dyDescent="0.3">
      <c r="B12" s="750" t="s">
        <v>8</v>
      </c>
      <c r="C12" s="751"/>
      <c r="D12" s="752"/>
      <c r="E12" s="95">
        <f>SUM(E10:E11)</f>
        <v>70485</v>
      </c>
      <c r="F12" s="95">
        <f>SUM(F10:F11)</f>
        <v>34300</v>
      </c>
      <c r="G12" s="95">
        <f>SUM(G10:G11)</f>
        <v>0</v>
      </c>
      <c r="H12" s="41">
        <f>G12/E12*100</f>
        <v>0</v>
      </c>
    </row>
    <row r="13" spans="2:39" ht="15" thickTop="1" x14ac:dyDescent="0.2">
      <c r="B13" s="859"/>
      <c r="C13" s="859"/>
      <c r="D13" s="859"/>
      <c r="E13" s="859"/>
      <c r="F13" s="859"/>
      <c r="G13" s="859"/>
      <c r="H13" s="859"/>
    </row>
    <row r="14" spans="2:39" x14ac:dyDescent="0.2">
      <c r="B14" s="39"/>
      <c r="C14" s="39"/>
      <c r="D14" s="39"/>
      <c r="E14" s="39"/>
      <c r="F14" s="39"/>
      <c r="G14" s="39"/>
      <c r="H14" s="39"/>
    </row>
    <row r="15" spans="2:39" ht="15" x14ac:dyDescent="0.25">
      <c r="B15" s="44" t="s">
        <v>10</v>
      </c>
    </row>
    <row r="16" spans="2:39" ht="17.25" customHeight="1" thickBot="1" x14ac:dyDescent="0.3">
      <c r="B16" s="45" t="s">
        <v>60</v>
      </c>
      <c r="C16" s="46"/>
      <c r="D16" s="47"/>
      <c r="E16" s="48"/>
      <c r="F16" s="48"/>
      <c r="G16" s="764">
        <f>SUM(G17)</f>
        <v>31488</v>
      </c>
      <c r="H16" s="764"/>
      <c r="I16" s="1"/>
    </row>
    <row r="17" spans="1:10" ht="16.5" customHeight="1" thickTop="1" x14ac:dyDescent="0.25">
      <c r="A17" s="38">
        <v>5169</v>
      </c>
      <c r="B17" s="236" t="s">
        <v>14</v>
      </c>
      <c r="G17" s="758">
        <v>31488</v>
      </c>
      <c r="H17" s="759"/>
    </row>
    <row r="18" spans="1:10" s="103" customFormat="1" ht="12" customHeight="1" x14ac:dyDescent="0.2">
      <c r="B18" s="740" t="s">
        <v>256</v>
      </c>
      <c r="C18" s="740"/>
      <c r="D18" s="740"/>
      <c r="E18" s="740"/>
      <c r="F18" s="740"/>
      <c r="G18" s="740"/>
      <c r="H18" s="740"/>
      <c r="I18" s="217"/>
    </row>
    <row r="19" spans="1:10" ht="17.25" customHeight="1" x14ac:dyDescent="0.2">
      <c r="B19" s="740"/>
      <c r="C19" s="740"/>
      <c r="D19" s="740"/>
      <c r="E19" s="740"/>
      <c r="F19" s="740"/>
      <c r="G19" s="740"/>
      <c r="H19" s="740"/>
      <c r="I19" s="1"/>
    </row>
    <row r="20" spans="1:10" ht="274.5" customHeight="1" x14ac:dyDescent="0.2">
      <c r="B20" s="740"/>
      <c r="C20" s="740"/>
      <c r="D20" s="740"/>
      <c r="E20" s="740"/>
      <c r="F20" s="740"/>
      <c r="G20" s="740"/>
      <c r="H20" s="740"/>
    </row>
    <row r="22" spans="1:10" ht="17.25" customHeight="1" thickBot="1" x14ac:dyDescent="0.3">
      <c r="B22" s="45" t="s">
        <v>32</v>
      </c>
      <c r="C22" s="46"/>
      <c r="D22" s="47"/>
      <c r="E22" s="48"/>
      <c r="F22" s="48"/>
      <c r="G22" s="764">
        <f>SUM(G23,G27,G30,G34,G38,G41)</f>
        <v>38997</v>
      </c>
      <c r="H22" s="764"/>
      <c r="I22" s="1"/>
    </row>
    <row r="23" spans="1:10" ht="15.75" thickTop="1" x14ac:dyDescent="0.25">
      <c r="A23" s="38">
        <v>5163</v>
      </c>
      <c r="B23" s="42" t="s">
        <v>25</v>
      </c>
      <c r="C23" s="60"/>
      <c r="D23" s="60"/>
      <c r="E23" s="60"/>
      <c r="F23" s="60"/>
      <c r="G23" s="758">
        <v>38556</v>
      </c>
      <c r="H23" s="759"/>
    </row>
    <row r="24" spans="1:10" s="23" customFormat="1" ht="27.75" customHeight="1" x14ac:dyDescent="0.2">
      <c r="B24" s="793" t="s">
        <v>257</v>
      </c>
      <c r="C24" s="744"/>
      <c r="D24" s="744"/>
      <c r="E24" s="744"/>
      <c r="F24" s="744"/>
      <c r="G24" s="744"/>
      <c r="H24" s="744"/>
      <c r="I24" s="30"/>
    </row>
    <row r="25" spans="1:10" s="23" customFormat="1" ht="378" customHeight="1" x14ac:dyDescent="0.2">
      <c r="B25" s="744"/>
      <c r="C25" s="744"/>
      <c r="D25" s="744"/>
      <c r="E25" s="744"/>
      <c r="F25" s="744"/>
      <c r="G25" s="744"/>
      <c r="H25" s="744"/>
      <c r="I25" s="30"/>
    </row>
    <row r="26" spans="1:10" s="23" customFormat="1" ht="17.25" customHeight="1" x14ac:dyDescent="0.25">
      <c r="B26" s="104"/>
      <c r="C26" s="105"/>
      <c r="D26" s="103"/>
      <c r="E26" s="102"/>
      <c r="F26" s="102"/>
      <c r="G26" s="106"/>
      <c r="H26" s="106"/>
      <c r="I26" s="30"/>
    </row>
    <row r="27" spans="1:10" ht="15" x14ac:dyDescent="0.25">
      <c r="A27" s="38">
        <v>5139</v>
      </c>
      <c r="B27" s="236" t="s">
        <v>195</v>
      </c>
      <c r="E27" s="38"/>
      <c r="G27" s="758">
        <v>35</v>
      </c>
      <c r="H27" s="759"/>
      <c r="I27" s="37"/>
      <c r="J27" s="37"/>
    </row>
    <row r="28" spans="1:10" s="23" customFormat="1" ht="17.25" customHeight="1" x14ac:dyDescent="0.2">
      <c r="B28" s="864" t="s">
        <v>247</v>
      </c>
      <c r="C28" s="864"/>
      <c r="D28" s="864"/>
      <c r="E28" s="864"/>
      <c r="F28" s="864"/>
      <c r="G28" s="864"/>
      <c r="H28" s="864"/>
      <c r="I28" s="30"/>
    </row>
    <row r="29" spans="1:10" s="23" customFormat="1" ht="17.25" customHeight="1" x14ac:dyDescent="0.25">
      <c r="B29" s="104"/>
      <c r="C29" s="105"/>
      <c r="D29" s="103"/>
      <c r="E29" s="102"/>
      <c r="F29" s="102"/>
      <c r="G29" s="235"/>
      <c r="H29" s="235"/>
      <c r="I29" s="30"/>
    </row>
    <row r="30" spans="1:10" ht="15" x14ac:dyDescent="0.25">
      <c r="A30" s="38">
        <v>5164</v>
      </c>
      <c r="B30" s="42" t="s">
        <v>30</v>
      </c>
      <c r="G30" s="758">
        <v>16</v>
      </c>
      <c r="H30" s="759"/>
    </row>
    <row r="31" spans="1:10" ht="15" customHeight="1" x14ac:dyDescent="0.2">
      <c r="B31" s="781" t="s">
        <v>191</v>
      </c>
      <c r="C31" s="781"/>
      <c r="D31" s="781"/>
      <c r="E31" s="781"/>
      <c r="F31" s="781"/>
      <c r="G31" s="781"/>
      <c r="H31" s="781"/>
    </row>
    <row r="32" spans="1:10" ht="15" customHeight="1" x14ac:dyDescent="0.2">
      <c r="B32" s="781"/>
      <c r="C32" s="781"/>
      <c r="D32" s="781"/>
      <c r="E32" s="781"/>
      <c r="F32" s="781"/>
      <c r="G32" s="781"/>
      <c r="H32" s="781"/>
    </row>
    <row r="33" spans="1:8" ht="15" x14ac:dyDescent="0.25">
      <c r="B33" s="51"/>
      <c r="G33" s="52"/>
      <c r="H33" s="53"/>
    </row>
    <row r="34" spans="1:8" ht="15" x14ac:dyDescent="0.25">
      <c r="A34" s="38">
        <v>5166</v>
      </c>
      <c r="B34" s="42" t="s">
        <v>12</v>
      </c>
      <c r="G34" s="758">
        <v>24</v>
      </c>
      <c r="H34" s="759"/>
    </row>
    <row r="35" spans="1:8" ht="15" customHeight="1" x14ac:dyDescent="0.2">
      <c r="B35" s="735" t="s">
        <v>221</v>
      </c>
      <c r="C35" s="735"/>
      <c r="D35" s="735"/>
      <c r="E35" s="735"/>
      <c r="F35" s="735"/>
      <c r="G35" s="735"/>
      <c r="H35" s="735"/>
    </row>
    <row r="36" spans="1:8" ht="15" customHeight="1" x14ac:dyDescent="0.2">
      <c r="B36" s="735"/>
      <c r="C36" s="735"/>
      <c r="D36" s="735"/>
      <c r="E36" s="735"/>
      <c r="F36" s="735"/>
      <c r="G36" s="735"/>
      <c r="H36" s="735"/>
    </row>
    <row r="37" spans="1:8" ht="15" x14ac:dyDescent="0.25">
      <c r="B37" s="42"/>
      <c r="G37" s="52"/>
      <c r="H37" s="53"/>
    </row>
    <row r="38" spans="1:8" ht="15" x14ac:dyDescent="0.25">
      <c r="A38" s="38">
        <v>5169</v>
      </c>
      <c r="B38" s="42" t="s">
        <v>14</v>
      </c>
      <c r="C38" s="60"/>
      <c r="D38" s="60"/>
      <c r="E38" s="60"/>
      <c r="F38" s="60"/>
      <c r="G38" s="758">
        <v>350</v>
      </c>
      <c r="H38" s="759"/>
    </row>
    <row r="39" spans="1:8" ht="15" x14ac:dyDescent="0.2">
      <c r="B39" s="735" t="s">
        <v>246</v>
      </c>
      <c r="C39" s="744"/>
      <c r="D39" s="744"/>
      <c r="E39" s="744"/>
      <c r="F39" s="744"/>
      <c r="G39" s="744"/>
      <c r="H39" s="744"/>
    </row>
    <row r="40" spans="1:8" ht="15" x14ac:dyDescent="0.25">
      <c r="B40" s="100"/>
      <c r="C40" s="101"/>
      <c r="D40" s="101"/>
      <c r="E40" s="101"/>
      <c r="F40" s="101"/>
      <c r="G40" s="101"/>
      <c r="H40" s="101"/>
    </row>
    <row r="41" spans="1:8" ht="15" x14ac:dyDescent="0.25">
      <c r="A41" s="38">
        <v>5175</v>
      </c>
      <c r="B41" s="42" t="s">
        <v>27</v>
      </c>
      <c r="C41" s="60"/>
      <c r="D41" s="60"/>
      <c r="E41" s="60"/>
      <c r="F41" s="60"/>
      <c r="G41" s="758">
        <v>16</v>
      </c>
      <c r="H41" s="759"/>
    </row>
    <row r="42" spans="1:8" ht="15" customHeight="1" x14ac:dyDescent="0.2">
      <c r="B42" s="781" t="s">
        <v>192</v>
      </c>
      <c r="C42" s="781"/>
      <c r="D42" s="781"/>
      <c r="E42" s="781"/>
      <c r="F42" s="781"/>
      <c r="G42" s="781"/>
      <c r="H42" s="781"/>
    </row>
    <row r="43" spans="1:8" x14ac:dyDescent="0.2">
      <c r="B43" s="781"/>
      <c r="C43" s="781"/>
      <c r="D43" s="781"/>
      <c r="E43" s="781"/>
      <c r="F43" s="781"/>
      <c r="G43" s="781"/>
      <c r="H43" s="781"/>
    </row>
    <row r="45" spans="1:8" x14ac:dyDescent="0.2">
      <c r="D45" s="261" t="s">
        <v>269</v>
      </c>
      <c r="E45" s="262">
        <f>SUM(E12)</f>
        <v>70485</v>
      </c>
      <c r="F45" s="262">
        <f>SUM(F12)</f>
        <v>34300</v>
      </c>
      <c r="G45" s="262">
        <f>SUM(G12)</f>
        <v>0</v>
      </c>
    </row>
    <row r="46" spans="1:8" x14ac:dyDescent="0.2">
      <c r="D46" s="261" t="s">
        <v>270</v>
      </c>
      <c r="E46" s="262">
        <v>0</v>
      </c>
      <c r="F46" s="262">
        <v>0</v>
      </c>
      <c r="G46" s="262">
        <v>0</v>
      </c>
    </row>
    <row r="47" spans="1:8" ht="15" x14ac:dyDescent="0.25">
      <c r="D47" s="263" t="s">
        <v>265</v>
      </c>
      <c r="E47" s="264">
        <f>SUM(E45:E46)</f>
        <v>70485</v>
      </c>
      <c r="F47" s="264">
        <f>SUM(F45:F46)</f>
        <v>34300</v>
      </c>
      <c r="G47" s="264">
        <f>SUM(G45:G46)</f>
        <v>0</v>
      </c>
    </row>
  </sheetData>
  <mergeCells count="19">
    <mergeCell ref="G1:H1"/>
    <mergeCell ref="B12:D12"/>
    <mergeCell ref="B13:H13"/>
    <mergeCell ref="G41:H41"/>
    <mergeCell ref="G22:H22"/>
    <mergeCell ref="G30:H30"/>
    <mergeCell ref="G34:H34"/>
    <mergeCell ref="G23:H23"/>
    <mergeCell ref="B24:H25"/>
    <mergeCell ref="G38:H38"/>
    <mergeCell ref="B39:H39"/>
    <mergeCell ref="G27:H27"/>
    <mergeCell ref="B35:H36"/>
    <mergeCell ref="B31:H32"/>
    <mergeCell ref="B28:H28"/>
    <mergeCell ref="G16:H16"/>
    <mergeCell ref="G17:H17"/>
    <mergeCell ref="B42:H43"/>
    <mergeCell ref="B18:H20"/>
  </mergeCells>
  <pageMargins left="0.70866141732283472" right="0.70866141732283472" top="0.78740157480314965" bottom="0.78740157480314965" header="0.31496062992125984" footer="0.31496062992125984"/>
  <pageSetup paperSize="9" scale="67" firstPageNumber="67"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2" max="10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31"/>
  <sheetViews>
    <sheetView showGridLines="0" view="pageBreakPreview" zoomScaleNormal="100" zoomScaleSheetLayoutView="100" workbookViewId="0">
      <selection activeCell="K58" sqref="K58"/>
    </sheetView>
  </sheetViews>
  <sheetFormatPr defaultColWidth="9.140625" defaultRowHeight="12.75" x14ac:dyDescent="0.2"/>
  <cols>
    <col min="1" max="1" width="9.140625" style="3"/>
    <col min="2" max="2" width="42.42578125" style="3" customWidth="1"/>
    <col min="3" max="3" width="4.28515625" style="3" customWidth="1"/>
    <col min="4" max="5" width="15.7109375" style="16" hidden="1" customWidth="1"/>
    <col min="6" max="6" width="18.42578125" style="16" customWidth="1"/>
    <col min="7" max="7" width="18.140625" style="16" bestFit="1" customWidth="1"/>
    <col min="8" max="8" width="18.42578125" style="16" customWidth="1"/>
    <col min="9" max="9" width="9" style="17" customWidth="1"/>
    <col min="10" max="11" width="18.42578125" style="16" customWidth="1"/>
    <col min="12" max="12" width="3.140625" style="3" customWidth="1"/>
    <col min="13" max="13" width="10.140625" style="12" customWidth="1"/>
    <col min="14" max="14" width="10.140625" style="14" customWidth="1"/>
    <col min="15" max="15" width="10.140625" style="3" customWidth="1"/>
    <col min="16" max="16" width="10" style="3" bestFit="1" customWidth="1"/>
    <col min="17" max="16384" width="9.140625" style="3"/>
  </cols>
  <sheetData>
    <row r="1" spans="1:16" ht="20.25" x14ac:dyDescent="0.3">
      <c r="A1" s="2" t="s">
        <v>318</v>
      </c>
    </row>
    <row r="2" spans="1:16" ht="15.75" x14ac:dyDescent="0.25">
      <c r="A2" s="4"/>
    </row>
    <row r="3" spans="1:16" ht="15.75" x14ac:dyDescent="0.25">
      <c r="A3" s="4" t="s">
        <v>80</v>
      </c>
    </row>
    <row r="4" spans="1:16" ht="13.5" thickBot="1" x14ac:dyDescent="0.25">
      <c r="D4" s="18"/>
      <c r="E4" s="18"/>
      <c r="F4" s="18"/>
      <c r="G4" s="18"/>
      <c r="H4" s="18"/>
      <c r="I4" s="172" t="s">
        <v>6</v>
      </c>
      <c r="J4" s="18"/>
      <c r="K4" s="18"/>
    </row>
    <row r="5" spans="1:16" ht="39" customHeight="1" thickTop="1" thickBot="1" x14ac:dyDescent="0.25">
      <c r="A5" s="710" t="s">
        <v>54</v>
      </c>
      <c r="B5" s="711"/>
      <c r="C5" s="10" t="s">
        <v>55</v>
      </c>
      <c r="D5" s="69" t="s">
        <v>163</v>
      </c>
      <c r="E5" s="69" t="s">
        <v>164</v>
      </c>
      <c r="F5" s="69" t="s">
        <v>267</v>
      </c>
      <c r="G5" s="69" t="s">
        <v>271</v>
      </c>
      <c r="H5" s="69" t="s">
        <v>268</v>
      </c>
      <c r="I5" s="27" t="s">
        <v>5</v>
      </c>
      <c r="J5" s="417" t="s">
        <v>359</v>
      </c>
      <c r="K5" s="69" t="s">
        <v>360</v>
      </c>
    </row>
    <row r="6" spans="1:16" ht="14.25" thickTop="1" thickBot="1" x14ac:dyDescent="0.25">
      <c r="A6" s="712">
        <v>1</v>
      </c>
      <c r="B6" s="713"/>
      <c r="C6" s="8">
        <v>2</v>
      </c>
      <c r="D6" s="9" t="s">
        <v>168</v>
      </c>
      <c r="E6" s="9" t="s">
        <v>169</v>
      </c>
      <c r="F6" s="9">
        <v>3</v>
      </c>
      <c r="G6" s="9">
        <v>4</v>
      </c>
      <c r="H6" s="9">
        <v>5</v>
      </c>
      <c r="I6" s="28" t="s">
        <v>203</v>
      </c>
      <c r="J6" s="418"/>
      <c r="K6" s="9">
        <v>5</v>
      </c>
    </row>
    <row r="7" spans="1:16" s="209" customFormat="1" ht="18" customHeight="1" thickTop="1" x14ac:dyDescent="0.25">
      <c r="A7" s="714" t="s">
        <v>0</v>
      </c>
      <c r="B7" s="715"/>
      <c r="C7" s="294">
        <v>1</v>
      </c>
      <c r="D7" s="295">
        <v>25921</v>
      </c>
      <c r="E7" s="295">
        <v>28085</v>
      </c>
      <c r="F7" s="295">
        <f>SUM('01'!E16)</f>
        <v>46761</v>
      </c>
      <c r="G7" s="295">
        <f>SUM('01'!F16)</f>
        <v>46910</v>
      </c>
      <c r="H7" s="295">
        <v>41317</v>
      </c>
      <c r="I7" s="296">
        <f>H7/F7*100</f>
        <v>88.357819550480102</v>
      </c>
      <c r="J7" s="419">
        <f>H7*0.03</f>
        <v>1239.51</v>
      </c>
      <c r="K7" s="295">
        <f>H7-J7</f>
        <v>40077.49</v>
      </c>
    </row>
    <row r="8" spans="1:16" s="209" customFormat="1" ht="18" hidden="1" customHeight="1" x14ac:dyDescent="0.25">
      <c r="A8" s="281" t="s">
        <v>273</v>
      </c>
      <c r="B8" s="282"/>
      <c r="C8" s="283"/>
      <c r="D8" s="284"/>
      <c r="E8" s="284"/>
      <c r="F8" s="284">
        <f>SUM('01'!E181)</f>
        <v>46761</v>
      </c>
      <c r="G8" s="284">
        <f>SUM('01'!F181)</f>
        <v>46910</v>
      </c>
      <c r="H8" s="284">
        <v>41317</v>
      </c>
      <c r="I8" s="285">
        <f>H8/F8*100</f>
        <v>88.357819550480102</v>
      </c>
      <c r="J8" s="420">
        <f>SUM('01'!I181)</f>
        <v>0</v>
      </c>
      <c r="K8" s="284">
        <v>41317</v>
      </c>
    </row>
    <row r="9" spans="1:16" s="209" customFormat="1" ht="18" hidden="1" customHeight="1" x14ac:dyDescent="0.25">
      <c r="A9" s="297" t="s">
        <v>274</v>
      </c>
      <c r="B9" s="298"/>
      <c r="C9" s="299"/>
      <c r="D9" s="300"/>
      <c r="E9" s="300"/>
      <c r="F9" s="300">
        <f>SUM('20'!E11)</f>
        <v>0</v>
      </c>
      <c r="G9" s="300">
        <f>SUM('20'!F11)</f>
        <v>0</v>
      </c>
      <c r="H9" s="300">
        <f>SUM('20'!G11)</f>
        <v>0</v>
      </c>
      <c r="I9" s="301">
        <v>0</v>
      </c>
      <c r="J9" s="420">
        <f>SUM('20'!I11)</f>
        <v>0</v>
      </c>
      <c r="K9" s="300">
        <f>SUM('20'!J11)</f>
        <v>0</v>
      </c>
    </row>
    <row r="10" spans="1:16" s="209" customFormat="1" ht="18" customHeight="1" x14ac:dyDescent="0.25">
      <c r="A10" s="716" t="s">
        <v>277</v>
      </c>
      <c r="B10" s="717"/>
      <c r="C10" s="306">
        <v>2</v>
      </c>
      <c r="D10" s="279">
        <v>37794</v>
      </c>
      <c r="E10" s="279">
        <f>24167+14</f>
        <v>24181</v>
      </c>
      <c r="F10" s="279">
        <f>SUM('02'!E13)</f>
        <v>394343</v>
      </c>
      <c r="G10" s="279">
        <f>SUM('02'!F13)</f>
        <v>405295</v>
      </c>
      <c r="H10" s="279">
        <v>383333</v>
      </c>
      <c r="I10" s="280">
        <f>H10/F10*100</f>
        <v>97.208014342843668</v>
      </c>
      <c r="J10" s="421">
        <f>H10*0.03</f>
        <v>11499.99</v>
      </c>
      <c r="K10" s="279">
        <f>H10-J10</f>
        <v>371833.01</v>
      </c>
    </row>
    <row r="11" spans="1:16" s="209" customFormat="1" ht="18" hidden="1" customHeight="1" x14ac:dyDescent="0.25">
      <c r="A11" s="281" t="s">
        <v>273</v>
      </c>
      <c r="B11" s="282"/>
      <c r="C11" s="283"/>
      <c r="D11" s="284"/>
      <c r="E11" s="284"/>
      <c r="F11" s="284">
        <f>SUM('02'!E80)</f>
        <v>394343</v>
      </c>
      <c r="G11" s="284">
        <f>SUM('02'!F80)</f>
        <v>405295</v>
      </c>
      <c r="H11" s="284">
        <v>383333</v>
      </c>
      <c r="I11" s="285">
        <f>H11/F11*100</f>
        <v>97.208014342843668</v>
      </c>
      <c r="J11" s="420">
        <f>SUM('02'!I80)</f>
        <v>0</v>
      </c>
      <c r="K11" s="284">
        <v>383333</v>
      </c>
      <c r="M11" s="225"/>
    </row>
    <row r="12" spans="1:16" s="209" customFormat="1" ht="18" hidden="1" customHeight="1" x14ac:dyDescent="0.25">
      <c r="A12" s="297" t="s">
        <v>274</v>
      </c>
      <c r="B12" s="298"/>
      <c r="C12" s="299"/>
      <c r="D12" s="300"/>
      <c r="E12" s="300"/>
      <c r="F12" s="300">
        <f>SUM('02'!E81)</f>
        <v>0</v>
      </c>
      <c r="G12" s="300">
        <f>SUM('02'!F81)</f>
        <v>0</v>
      </c>
      <c r="H12" s="300">
        <f>SUM('02'!G81)</f>
        <v>0</v>
      </c>
      <c r="I12" s="301">
        <v>0</v>
      </c>
      <c r="J12" s="422">
        <f>SUM('02'!I81)</f>
        <v>0</v>
      </c>
      <c r="K12" s="300">
        <f>SUM('02'!J81)</f>
        <v>0</v>
      </c>
    </row>
    <row r="13" spans="1:16" s="209" customFormat="1" ht="18" customHeight="1" x14ac:dyDescent="0.25">
      <c r="A13" s="708" t="s">
        <v>86</v>
      </c>
      <c r="B13" s="709"/>
      <c r="C13" s="306">
        <v>3</v>
      </c>
      <c r="D13" s="279">
        <v>305370</v>
      </c>
      <c r="E13" s="279">
        <v>315147</v>
      </c>
      <c r="F13" s="279">
        <f>SUM('03'!E13)</f>
        <v>118632</v>
      </c>
      <c r="G13" s="279">
        <f>SUM('03'!F13)</f>
        <v>119560</v>
      </c>
      <c r="H13" s="412">
        <v>97329</v>
      </c>
      <c r="I13" s="280">
        <f>H13/F13*100</f>
        <v>82.042787780699982</v>
      </c>
      <c r="J13" s="421">
        <f>H13*0.03</f>
        <v>2919.87</v>
      </c>
      <c r="K13" s="412">
        <f>H13-J13</f>
        <v>94409.13</v>
      </c>
      <c r="P13" s="225"/>
    </row>
    <row r="14" spans="1:16" s="209" customFormat="1" ht="18" hidden="1" customHeight="1" x14ac:dyDescent="0.25">
      <c r="A14" s="281" t="s">
        <v>273</v>
      </c>
      <c r="B14" s="282"/>
      <c r="C14" s="283"/>
      <c r="D14" s="284"/>
      <c r="E14" s="284"/>
      <c r="F14" s="284">
        <f>SUM('03'!E174)</f>
        <v>118632</v>
      </c>
      <c r="G14" s="284">
        <f>SUM('03'!F174)</f>
        <v>119560</v>
      </c>
      <c r="H14" s="413">
        <v>97329</v>
      </c>
      <c r="I14" s="285">
        <f>H14/F14*100</f>
        <v>82.042787780699982</v>
      </c>
      <c r="J14" s="423">
        <f>SUM('03'!I174)</f>
        <v>0</v>
      </c>
      <c r="K14" s="413">
        <v>97329</v>
      </c>
      <c r="M14" s="225"/>
    </row>
    <row r="15" spans="1:16" s="209" customFormat="1" ht="18" hidden="1" customHeight="1" x14ac:dyDescent="0.25">
      <c r="A15" s="297" t="s">
        <v>274</v>
      </c>
      <c r="B15" s="298"/>
      <c r="C15" s="299"/>
      <c r="D15" s="300"/>
      <c r="E15" s="300"/>
      <c r="F15" s="300">
        <f>SUM('04'!E92)</f>
        <v>0</v>
      </c>
      <c r="G15" s="300">
        <f>SUM('04'!F92)</f>
        <v>0</v>
      </c>
      <c r="H15" s="300">
        <f>SUM('04'!G92)</f>
        <v>0</v>
      </c>
      <c r="I15" s="301">
        <v>0</v>
      </c>
      <c r="J15" s="422">
        <f>SUM('04'!I92)</f>
        <v>0</v>
      </c>
      <c r="K15" s="300">
        <f>SUM('04'!J92)</f>
        <v>0</v>
      </c>
    </row>
    <row r="16" spans="1:16" s="209" customFormat="1" ht="18" customHeight="1" x14ac:dyDescent="0.25">
      <c r="A16" s="716" t="s">
        <v>119</v>
      </c>
      <c r="B16" s="717"/>
      <c r="C16" s="306">
        <v>4</v>
      </c>
      <c r="D16" s="279">
        <v>37794</v>
      </c>
      <c r="E16" s="279">
        <f>24167+14</f>
        <v>24181</v>
      </c>
      <c r="F16" s="279">
        <f>SUM('04'!E12)</f>
        <v>50940</v>
      </c>
      <c r="G16" s="279">
        <f>SUM('04'!F12)</f>
        <v>56294</v>
      </c>
      <c r="H16" s="279">
        <v>43694</v>
      </c>
      <c r="I16" s="280">
        <f t="shared" ref="I16:I58" si="0">H16/F16*100</f>
        <v>85.775422065174709</v>
      </c>
      <c r="J16" s="421">
        <f>H16*0.03</f>
        <v>1310.82</v>
      </c>
      <c r="K16" s="279">
        <f>H16-J16</f>
        <v>42383.18</v>
      </c>
    </row>
    <row r="17" spans="1:16" s="209" customFormat="1" ht="18" hidden="1" customHeight="1" x14ac:dyDescent="0.25">
      <c r="A17" s="281" t="s">
        <v>273</v>
      </c>
      <c r="B17" s="282"/>
      <c r="C17" s="283"/>
      <c r="D17" s="284"/>
      <c r="E17" s="284"/>
      <c r="F17" s="284">
        <f>SUM('04'!E94)</f>
        <v>42035</v>
      </c>
      <c r="G17" s="284">
        <f>SUM('04'!F94)</f>
        <v>42389</v>
      </c>
      <c r="H17" s="284">
        <f>SUM('04'!G94)</f>
        <v>45555</v>
      </c>
      <c r="I17" s="285">
        <f t="shared" si="0"/>
        <v>108.37397406922801</v>
      </c>
      <c r="J17" s="420">
        <f>SUM('04'!I94)</f>
        <v>0</v>
      </c>
      <c r="K17" s="279">
        <f t="shared" ref="K17:K48" si="1">H17-J17</f>
        <v>45555</v>
      </c>
      <c r="M17" s="225"/>
    </row>
    <row r="18" spans="1:16" s="209" customFormat="1" ht="18" hidden="1" customHeight="1" x14ac:dyDescent="0.25">
      <c r="A18" s="297" t="s">
        <v>274</v>
      </c>
      <c r="B18" s="298"/>
      <c r="C18" s="299"/>
      <c r="D18" s="300"/>
      <c r="E18" s="300"/>
      <c r="F18" s="300">
        <f>SUM('04'!E95)</f>
        <v>8905</v>
      </c>
      <c r="G18" s="300">
        <f>SUM('04'!F95)</f>
        <v>13905</v>
      </c>
      <c r="H18" s="300">
        <f>SUM('04'!G95)</f>
        <v>5985</v>
      </c>
      <c r="I18" s="301">
        <v>0</v>
      </c>
      <c r="J18" s="422">
        <f>SUM('04'!I95)</f>
        <v>0</v>
      </c>
      <c r="K18" s="279">
        <f t="shared" si="1"/>
        <v>5985</v>
      </c>
    </row>
    <row r="19" spans="1:16" s="210" customFormat="1" ht="18" customHeight="1" x14ac:dyDescent="0.25">
      <c r="A19" s="716" t="s">
        <v>143</v>
      </c>
      <c r="B19" s="717"/>
      <c r="C19" s="306">
        <v>6</v>
      </c>
      <c r="D19" s="279">
        <v>24589</v>
      </c>
      <c r="E19" s="279">
        <v>28131</v>
      </c>
      <c r="F19" s="279">
        <f>SUM('06'!E10)</f>
        <v>41055</v>
      </c>
      <c r="G19" s="279">
        <f>SUM('06'!F10)</f>
        <v>43269</v>
      </c>
      <c r="H19" s="279">
        <v>35830</v>
      </c>
      <c r="I19" s="280">
        <f>H19/F19*100</f>
        <v>87.273170137620269</v>
      </c>
      <c r="J19" s="421">
        <f>H19*0.03</f>
        <v>1074.8999999999999</v>
      </c>
      <c r="K19" s="279">
        <f t="shared" si="1"/>
        <v>34755.1</v>
      </c>
      <c r="L19" s="209"/>
      <c r="M19" s="209"/>
      <c r="N19" s="209"/>
    </row>
    <row r="20" spans="1:16" s="210" customFormat="1" ht="18" hidden="1" customHeight="1" x14ac:dyDescent="0.25">
      <c r="A20" s="281" t="s">
        <v>273</v>
      </c>
      <c r="B20" s="282"/>
      <c r="C20" s="283"/>
      <c r="D20" s="284"/>
      <c r="E20" s="284"/>
      <c r="F20" s="284">
        <f>SUM('06'!E64)</f>
        <v>41055</v>
      </c>
      <c r="G20" s="284">
        <f>SUM('06'!F64)</f>
        <v>43269</v>
      </c>
      <c r="H20" s="284">
        <f>SUM('06'!G64)</f>
        <v>45111</v>
      </c>
      <c r="I20" s="285">
        <f>H20/F20*100</f>
        <v>109.87943003288272</v>
      </c>
      <c r="J20" s="420">
        <f>SUM('06'!I64)</f>
        <v>0</v>
      </c>
      <c r="K20" s="279">
        <f t="shared" si="1"/>
        <v>45111</v>
      </c>
      <c r="L20" s="209"/>
      <c r="M20" s="209"/>
      <c r="N20" s="209"/>
    </row>
    <row r="21" spans="1:16" s="210" customFormat="1" ht="18" hidden="1" customHeight="1" x14ac:dyDescent="0.25">
      <c r="A21" s="297" t="s">
        <v>274</v>
      </c>
      <c r="B21" s="298"/>
      <c r="C21" s="299"/>
      <c r="D21" s="300"/>
      <c r="E21" s="300"/>
      <c r="F21" s="300">
        <f>SUM('06'!E65)</f>
        <v>0</v>
      </c>
      <c r="G21" s="300">
        <f>SUM('06'!F65)</f>
        <v>0</v>
      </c>
      <c r="H21" s="300">
        <f>SUM('06'!G65)</f>
        <v>0</v>
      </c>
      <c r="I21" s="301">
        <v>0</v>
      </c>
      <c r="J21" s="422">
        <f>SUM('06'!I65)</f>
        <v>0</v>
      </c>
      <c r="K21" s="279">
        <f t="shared" si="1"/>
        <v>0</v>
      </c>
      <c r="L21" s="209"/>
      <c r="M21" s="209"/>
      <c r="N21" s="209"/>
    </row>
    <row r="22" spans="1:16" s="209" customFormat="1" ht="18" customHeight="1" x14ac:dyDescent="0.25">
      <c r="A22" s="708" t="s">
        <v>56</v>
      </c>
      <c r="B22" s="709"/>
      <c r="C22" s="306">
        <v>7</v>
      </c>
      <c r="D22" s="279">
        <v>46380</v>
      </c>
      <c r="E22" s="279">
        <v>45038</v>
      </c>
      <c r="F22" s="279">
        <f>SUM('07'!E12)</f>
        <v>334064</v>
      </c>
      <c r="G22" s="279">
        <f>SUM('07'!F12)</f>
        <v>320332</v>
      </c>
      <c r="H22" s="279">
        <v>223230</v>
      </c>
      <c r="I22" s="280">
        <f t="shared" si="0"/>
        <v>66.822525025144884</v>
      </c>
      <c r="J22" s="421">
        <f>H22*0.03</f>
        <v>6696.9</v>
      </c>
      <c r="K22" s="279">
        <f t="shared" si="1"/>
        <v>216533.1</v>
      </c>
    </row>
    <row r="23" spans="1:16" s="210" customFormat="1" ht="18" hidden="1" customHeight="1" x14ac:dyDescent="0.25">
      <c r="A23" s="281" t="s">
        <v>273</v>
      </c>
      <c r="B23" s="282"/>
      <c r="C23" s="283"/>
      <c r="D23" s="284"/>
      <c r="E23" s="284"/>
      <c r="F23" s="284">
        <f>SUM('07'!E53)</f>
        <v>334064</v>
      </c>
      <c r="G23" s="284">
        <f>SUM('07'!F53)</f>
        <v>320332</v>
      </c>
      <c r="H23" s="284">
        <f>SUM('07'!G53)</f>
        <v>252715</v>
      </c>
      <c r="I23" s="285">
        <f t="shared" si="0"/>
        <v>75.648678097610031</v>
      </c>
      <c r="J23" s="420">
        <f>SUM('07'!I53)</f>
        <v>0</v>
      </c>
      <c r="K23" s="279">
        <f t="shared" si="1"/>
        <v>252715</v>
      </c>
      <c r="L23" s="209"/>
      <c r="M23" s="209"/>
      <c r="N23" s="209"/>
    </row>
    <row r="24" spans="1:16" s="210" customFormat="1" ht="18" hidden="1" customHeight="1" x14ac:dyDescent="0.25">
      <c r="A24" s="297" t="s">
        <v>274</v>
      </c>
      <c r="B24" s="298"/>
      <c r="C24" s="299"/>
      <c r="D24" s="300"/>
      <c r="E24" s="300"/>
      <c r="F24" s="300">
        <f>SUM('06'!E68)</f>
        <v>0</v>
      </c>
      <c r="G24" s="300">
        <f>SUM('06'!F68)</f>
        <v>0</v>
      </c>
      <c r="H24" s="300">
        <f>SUM('06'!G68)</f>
        <v>0</v>
      </c>
      <c r="I24" s="301">
        <v>0</v>
      </c>
      <c r="J24" s="422">
        <f>SUM('06'!I68)</f>
        <v>0</v>
      </c>
      <c r="K24" s="279">
        <f t="shared" si="1"/>
        <v>0</v>
      </c>
      <c r="L24" s="209"/>
      <c r="M24" s="209"/>
      <c r="N24" s="209"/>
    </row>
    <row r="25" spans="1:16" s="239" customFormat="1" ht="18" customHeight="1" x14ac:dyDescent="0.25">
      <c r="A25" s="718" t="s">
        <v>123</v>
      </c>
      <c r="B25" s="719"/>
      <c r="C25" s="306">
        <v>8</v>
      </c>
      <c r="D25" s="330">
        <v>7505</v>
      </c>
      <c r="E25" s="330">
        <v>9297</v>
      </c>
      <c r="F25" s="330">
        <f>SUM('08'!E16)</f>
        <v>39023</v>
      </c>
      <c r="G25" s="330">
        <f>SUM('08'!F16)</f>
        <v>132630</v>
      </c>
      <c r="H25" s="330">
        <v>37109</v>
      </c>
      <c r="I25" s="280">
        <f>H25/F25*100</f>
        <v>95.095200266509494</v>
      </c>
      <c r="J25" s="421">
        <f>H25*0.03</f>
        <v>1113.27</v>
      </c>
      <c r="K25" s="279">
        <f t="shared" si="1"/>
        <v>35995.730000000003</v>
      </c>
    </row>
    <row r="26" spans="1:16" s="209" customFormat="1" ht="18" hidden="1" customHeight="1" x14ac:dyDescent="0.25">
      <c r="A26" s="281" t="s">
        <v>273</v>
      </c>
      <c r="B26" s="282"/>
      <c r="C26" s="283"/>
      <c r="D26" s="284"/>
      <c r="E26" s="284"/>
      <c r="F26" s="284">
        <f>SUM('08'!E257)</f>
        <v>39023</v>
      </c>
      <c r="G26" s="284">
        <f>SUM('08'!F257)</f>
        <v>132630</v>
      </c>
      <c r="H26" s="284">
        <f>SUM('08'!G257)</f>
        <v>37442</v>
      </c>
      <c r="I26" s="285">
        <f>H26/F26*100</f>
        <v>95.948543166850314</v>
      </c>
      <c r="J26" s="420">
        <f>SUM('08'!I257)</f>
        <v>0</v>
      </c>
      <c r="K26" s="279">
        <f t="shared" si="1"/>
        <v>37442</v>
      </c>
      <c r="M26" s="225"/>
    </row>
    <row r="27" spans="1:16" s="209" customFormat="1" ht="18" hidden="1" customHeight="1" x14ac:dyDescent="0.25">
      <c r="A27" s="297" t="s">
        <v>274</v>
      </c>
      <c r="B27" s="298"/>
      <c r="C27" s="299"/>
      <c r="D27" s="300"/>
      <c r="E27" s="300"/>
      <c r="F27" s="300">
        <f>SUM('04'!E102)</f>
        <v>0</v>
      </c>
      <c r="G27" s="300">
        <f>SUM('04'!F102)</f>
        <v>0</v>
      </c>
      <c r="H27" s="300">
        <f>SUM('04'!G102)</f>
        <v>0</v>
      </c>
      <c r="I27" s="301">
        <v>0</v>
      </c>
      <c r="J27" s="422">
        <f>SUM('04'!I102)</f>
        <v>0</v>
      </c>
      <c r="K27" s="279">
        <f t="shared" si="1"/>
        <v>0</v>
      </c>
    </row>
    <row r="28" spans="1:16" s="229" customFormat="1" ht="18" customHeight="1" x14ac:dyDescent="0.25">
      <c r="A28" s="708" t="s">
        <v>51</v>
      </c>
      <c r="B28" s="709"/>
      <c r="C28" s="306">
        <v>9</v>
      </c>
      <c r="D28" s="279">
        <v>4793</v>
      </c>
      <c r="E28" s="279">
        <v>5130</v>
      </c>
      <c r="F28" s="279">
        <f>SUM('09'!E19)</f>
        <v>6195</v>
      </c>
      <c r="G28" s="279">
        <f>SUM('09'!F19)</f>
        <v>6060</v>
      </c>
      <c r="H28" s="279">
        <v>6387</v>
      </c>
      <c r="I28" s="280">
        <f t="shared" si="0"/>
        <v>103.09927360774817</v>
      </c>
      <c r="J28" s="421">
        <f>H28*0.03</f>
        <v>191.60999999999999</v>
      </c>
      <c r="K28" s="279">
        <f t="shared" si="1"/>
        <v>6195.39</v>
      </c>
      <c r="P28" s="238"/>
    </row>
    <row r="29" spans="1:16" s="209" customFormat="1" ht="18" hidden="1" customHeight="1" x14ac:dyDescent="0.25">
      <c r="A29" s="281" t="s">
        <v>273</v>
      </c>
      <c r="B29" s="282"/>
      <c r="C29" s="283"/>
      <c r="D29" s="284"/>
      <c r="E29" s="284"/>
      <c r="F29" s="284">
        <f>SUM('09'!E155)</f>
        <v>6195</v>
      </c>
      <c r="G29" s="284">
        <f>SUM('09'!F155)</f>
        <v>6060</v>
      </c>
      <c r="H29" s="284">
        <f>SUM('09'!G155)</f>
        <v>8640</v>
      </c>
      <c r="I29" s="285">
        <f t="shared" si="0"/>
        <v>139.46731234866826</v>
      </c>
      <c r="J29" s="420">
        <f>SUM('09'!I155)</f>
        <v>0</v>
      </c>
      <c r="K29" s="279">
        <f t="shared" si="1"/>
        <v>8640</v>
      </c>
      <c r="M29" s="225"/>
    </row>
    <row r="30" spans="1:16" s="209" customFormat="1" ht="18" hidden="1" customHeight="1" x14ac:dyDescent="0.25">
      <c r="A30" s="297" t="s">
        <v>274</v>
      </c>
      <c r="B30" s="298"/>
      <c r="C30" s="299"/>
      <c r="D30" s="300"/>
      <c r="E30" s="300"/>
      <c r="F30" s="300">
        <f>SUM('04'!E105)</f>
        <v>0</v>
      </c>
      <c r="G30" s="300">
        <f>SUM('04'!F105)</f>
        <v>0</v>
      </c>
      <c r="H30" s="300">
        <f>SUM('04'!G105)</f>
        <v>0</v>
      </c>
      <c r="I30" s="301">
        <v>0</v>
      </c>
      <c r="J30" s="422">
        <f>SUM('04'!I105)</f>
        <v>0</v>
      </c>
      <c r="K30" s="279">
        <f t="shared" si="1"/>
        <v>0</v>
      </c>
    </row>
    <row r="31" spans="1:16" s="229" customFormat="1" ht="18" customHeight="1" x14ac:dyDescent="0.25">
      <c r="A31" s="708" t="s">
        <v>146</v>
      </c>
      <c r="B31" s="709"/>
      <c r="C31" s="278">
        <v>10</v>
      </c>
      <c r="D31" s="279">
        <v>14184</v>
      </c>
      <c r="E31" s="279">
        <f>10107+870</f>
        <v>10977</v>
      </c>
      <c r="F31" s="279">
        <f>SUM('10'!E17)</f>
        <v>12058</v>
      </c>
      <c r="G31" s="279">
        <f>SUM('10'!F17)</f>
        <v>12005</v>
      </c>
      <c r="H31" s="279">
        <v>10931</v>
      </c>
      <c r="I31" s="280">
        <f t="shared" si="0"/>
        <v>90.653508044451812</v>
      </c>
      <c r="J31" s="421">
        <f>H31*0.03</f>
        <v>327.93</v>
      </c>
      <c r="K31" s="279">
        <f t="shared" si="1"/>
        <v>10603.07</v>
      </c>
    </row>
    <row r="32" spans="1:16" s="209" customFormat="1" ht="18" hidden="1" customHeight="1" x14ac:dyDescent="0.25">
      <c r="A32" s="281" t="s">
        <v>273</v>
      </c>
      <c r="B32" s="282"/>
      <c r="C32" s="283"/>
      <c r="D32" s="284"/>
      <c r="E32" s="284"/>
      <c r="F32" s="284">
        <f>SUM('10'!E144)</f>
        <v>12058</v>
      </c>
      <c r="G32" s="284">
        <f>SUM('10'!F144)</f>
        <v>12005</v>
      </c>
      <c r="H32" s="284">
        <f>SUM('10'!G144)</f>
        <v>12558</v>
      </c>
      <c r="I32" s="285">
        <f t="shared" si="0"/>
        <v>104.1466246475369</v>
      </c>
      <c r="J32" s="420">
        <f>SUM('10'!I144)</f>
        <v>0</v>
      </c>
      <c r="K32" s="279">
        <f t="shared" si="1"/>
        <v>12558</v>
      </c>
      <c r="M32" s="225"/>
    </row>
    <row r="33" spans="1:16" s="209" customFormat="1" ht="18" hidden="1" customHeight="1" x14ac:dyDescent="0.25">
      <c r="A33" s="297" t="s">
        <v>274</v>
      </c>
      <c r="B33" s="298"/>
      <c r="C33" s="299"/>
      <c r="D33" s="300"/>
      <c r="E33" s="300"/>
      <c r="F33" s="300">
        <f>SUM('04'!E104)</f>
        <v>0</v>
      </c>
      <c r="G33" s="300">
        <f>SUM('04'!F104)</f>
        <v>0</v>
      </c>
      <c r="H33" s="300">
        <f>SUM('04'!G104)</f>
        <v>0</v>
      </c>
      <c r="I33" s="301">
        <v>0</v>
      </c>
      <c r="J33" s="422">
        <f>SUM('04'!I104)</f>
        <v>0</v>
      </c>
      <c r="K33" s="279">
        <f t="shared" si="1"/>
        <v>0</v>
      </c>
    </row>
    <row r="34" spans="1:16" s="209" customFormat="1" ht="18" customHeight="1" x14ac:dyDescent="0.25">
      <c r="A34" s="708" t="s">
        <v>52</v>
      </c>
      <c r="B34" s="709"/>
      <c r="C34" s="278">
        <v>11</v>
      </c>
      <c r="D34" s="279">
        <v>5245</v>
      </c>
      <c r="E34" s="279">
        <v>1330</v>
      </c>
      <c r="F34" s="279">
        <f>SUM('11'!E16)</f>
        <v>2737</v>
      </c>
      <c r="G34" s="279">
        <f>SUM('11'!F16)</f>
        <v>4476</v>
      </c>
      <c r="H34" s="279">
        <v>2938</v>
      </c>
      <c r="I34" s="280">
        <f t="shared" si="0"/>
        <v>107.34380708805263</v>
      </c>
      <c r="J34" s="421">
        <f>H34*0.03</f>
        <v>88.14</v>
      </c>
      <c r="K34" s="279">
        <f t="shared" si="1"/>
        <v>2849.86</v>
      </c>
      <c r="P34" s="225"/>
    </row>
    <row r="35" spans="1:16" s="209" customFormat="1" ht="18" hidden="1" customHeight="1" x14ac:dyDescent="0.25">
      <c r="A35" s="281" t="s">
        <v>273</v>
      </c>
      <c r="B35" s="282"/>
      <c r="C35" s="283"/>
      <c r="D35" s="284"/>
      <c r="E35" s="284"/>
      <c r="F35" s="284">
        <f>SUM('11'!E231)</f>
        <v>2737</v>
      </c>
      <c r="G35" s="284">
        <f>SUM('11'!F231)</f>
        <v>4476</v>
      </c>
      <c r="H35" s="284">
        <f>SUM('11'!G231)</f>
        <v>4416</v>
      </c>
      <c r="I35" s="285">
        <f t="shared" si="0"/>
        <v>161.34453781512605</v>
      </c>
      <c r="J35" s="420">
        <f>SUM('11'!I231)</f>
        <v>0</v>
      </c>
      <c r="K35" s="279">
        <f t="shared" si="1"/>
        <v>4416</v>
      </c>
      <c r="M35" s="225"/>
    </row>
    <row r="36" spans="1:16" s="209" customFormat="1" ht="18" hidden="1" customHeight="1" x14ac:dyDescent="0.25">
      <c r="A36" s="297" t="s">
        <v>274</v>
      </c>
      <c r="B36" s="298"/>
      <c r="C36" s="299"/>
      <c r="D36" s="300"/>
      <c r="E36" s="300"/>
      <c r="F36" s="300">
        <f>SUM('04'!E107)</f>
        <v>0</v>
      </c>
      <c r="G36" s="300">
        <f>SUM('04'!F107)</f>
        <v>0</v>
      </c>
      <c r="H36" s="300">
        <f>SUM('04'!G107)</f>
        <v>0</v>
      </c>
      <c r="I36" s="301">
        <v>0</v>
      </c>
      <c r="J36" s="422">
        <f>SUM('04'!I107)</f>
        <v>0</v>
      </c>
      <c r="K36" s="279">
        <f t="shared" si="1"/>
        <v>0</v>
      </c>
    </row>
    <row r="37" spans="1:16" s="209" customFormat="1" ht="18" customHeight="1" x14ac:dyDescent="0.25">
      <c r="A37" s="720" t="s">
        <v>53</v>
      </c>
      <c r="B37" s="721"/>
      <c r="C37" s="278">
        <v>12</v>
      </c>
      <c r="D37" s="279">
        <v>835</v>
      </c>
      <c r="E37" s="279">
        <v>3238</v>
      </c>
      <c r="F37" s="279">
        <f>SUM('12'!E14)</f>
        <v>920</v>
      </c>
      <c r="G37" s="279">
        <f>SUM('12'!F14)</f>
        <v>32857</v>
      </c>
      <c r="H37" s="279">
        <v>1859</v>
      </c>
      <c r="I37" s="280">
        <f t="shared" si="0"/>
        <v>202.06521739130437</v>
      </c>
      <c r="J37" s="421">
        <f>H37*0.03</f>
        <v>55.769999999999996</v>
      </c>
      <c r="K37" s="279">
        <f t="shared" si="1"/>
        <v>1803.23</v>
      </c>
      <c r="L37" s="225"/>
      <c r="M37" s="225"/>
      <c r="N37" s="225"/>
      <c r="O37" s="225"/>
      <c r="P37" s="225"/>
    </row>
    <row r="38" spans="1:16" s="209" customFormat="1" ht="18" hidden="1" customHeight="1" x14ac:dyDescent="0.25">
      <c r="A38" s="281" t="s">
        <v>273</v>
      </c>
      <c r="B38" s="282"/>
      <c r="C38" s="283"/>
      <c r="D38" s="284"/>
      <c r="E38" s="284"/>
      <c r="F38" s="284">
        <f>SUM('12'!E44)</f>
        <v>920</v>
      </c>
      <c r="G38" s="284">
        <f>SUM('12'!F44)</f>
        <v>32857</v>
      </c>
      <c r="H38" s="284">
        <f>SUM('12'!G44)</f>
        <v>870</v>
      </c>
      <c r="I38" s="285">
        <f t="shared" si="0"/>
        <v>94.565217391304344</v>
      </c>
      <c r="J38" s="420">
        <f>SUM('12'!I44)</f>
        <v>0</v>
      </c>
      <c r="K38" s="279">
        <f t="shared" si="1"/>
        <v>870</v>
      </c>
      <c r="M38" s="225"/>
    </row>
    <row r="39" spans="1:16" s="209" customFormat="1" ht="18" hidden="1" customHeight="1" x14ac:dyDescent="0.25">
      <c r="A39" s="297" t="s">
        <v>274</v>
      </c>
      <c r="B39" s="298"/>
      <c r="C39" s="299"/>
      <c r="D39" s="300"/>
      <c r="E39" s="300"/>
      <c r="F39" s="300">
        <f>SUM('04'!E102)</f>
        <v>0</v>
      </c>
      <c r="G39" s="300">
        <f>SUM('13'!F70)</f>
        <v>0</v>
      </c>
      <c r="H39" s="300">
        <f>SUM('13'!G70)</f>
        <v>0</v>
      </c>
      <c r="I39" s="301">
        <v>0</v>
      </c>
      <c r="J39" s="422">
        <f>SUM('13'!I70)</f>
        <v>0</v>
      </c>
      <c r="K39" s="279">
        <f t="shared" si="1"/>
        <v>0</v>
      </c>
    </row>
    <row r="40" spans="1:16" s="210" customFormat="1" ht="18" customHeight="1" x14ac:dyDescent="0.25">
      <c r="A40" s="720" t="s">
        <v>155</v>
      </c>
      <c r="B40" s="725"/>
      <c r="C40" s="278">
        <v>13</v>
      </c>
      <c r="D40" s="279">
        <v>9093</v>
      </c>
      <c r="E40" s="279">
        <v>1</v>
      </c>
      <c r="F40" s="279">
        <f>SUM('13'!E14)</f>
        <v>26636</v>
      </c>
      <c r="G40" s="279">
        <f>SUM('13'!F14)</f>
        <v>32696</v>
      </c>
      <c r="H40" s="279">
        <v>36670</v>
      </c>
      <c r="I40" s="280">
        <f t="shared" si="0"/>
        <v>137.67082144466136</v>
      </c>
      <c r="J40" s="421">
        <f>H40*0.03</f>
        <v>1100.0999999999999</v>
      </c>
      <c r="K40" s="279">
        <f t="shared" si="1"/>
        <v>35569.9</v>
      </c>
      <c r="L40" s="225"/>
      <c r="M40" s="225"/>
      <c r="N40" s="232"/>
      <c r="O40" s="232"/>
      <c r="P40" s="232"/>
    </row>
    <row r="41" spans="1:16" s="209" customFormat="1" ht="18" hidden="1" customHeight="1" x14ac:dyDescent="0.25">
      <c r="A41" s="281" t="s">
        <v>273</v>
      </c>
      <c r="B41" s="282"/>
      <c r="C41" s="283"/>
      <c r="D41" s="284"/>
      <c r="E41" s="284"/>
      <c r="F41" s="284">
        <f>SUM('13'!E72)</f>
        <v>26636</v>
      </c>
      <c r="G41" s="284">
        <f>SUM('13'!F72)</f>
        <v>32696</v>
      </c>
      <c r="H41" s="284">
        <f>SUM('13'!G72)</f>
        <v>34740</v>
      </c>
      <c r="I41" s="285">
        <f t="shared" si="0"/>
        <v>130.42498873704758</v>
      </c>
      <c r="J41" s="420">
        <f>SUM('13'!I72)</f>
        <v>0</v>
      </c>
      <c r="K41" s="279">
        <f t="shared" si="1"/>
        <v>34740</v>
      </c>
      <c r="M41" s="225"/>
    </row>
    <row r="42" spans="1:16" s="209" customFormat="1" ht="18" hidden="1" customHeight="1" x14ac:dyDescent="0.25">
      <c r="A42" s="297" t="s">
        <v>274</v>
      </c>
      <c r="B42" s="298"/>
      <c r="C42" s="299"/>
      <c r="D42" s="300"/>
      <c r="E42" s="300"/>
      <c r="F42" s="300">
        <f>SUM('04'!E105)</f>
        <v>0</v>
      </c>
      <c r="G42" s="300">
        <f>SUM('13'!F73)</f>
        <v>0</v>
      </c>
      <c r="H42" s="300">
        <f>SUM('13'!G73)</f>
        <v>0</v>
      </c>
      <c r="I42" s="301">
        <v>0</v>
      </c>
      <c r="J42" s="422">
        <f>SUM('13'!I73)</f>
        <v>0</v>
      </c>
      <c r="K42" s="279">
        <f t="shared" si="1"/>
        <v>0</v>
      </c>
    </row>
    <row r="43" spans="1:16" s="230" customFormat="1" ht="18" customHeight="1" x14ac:dyDescent="0.25">
      <c r="A43" s="708" t="s">
        <v>57</v>
      </c>
      <c r="B43" s="709"/>
      <c r="C43" s="332">
        <v>14</v>
      </c>
      <c r="D43" s="330">
        <v>18917</v>
      </c>
      <c r="E43" s="330">
        <v>21869</v>
      </c>
      <c r="F43" s="330">
        <f>SUM('14'!E18)</f>
        <v>53135</v>
      </c>
      <c r="G43" s="330">
        <f>SUM('14'!F18)</f>
        <v>53133</v>
      </c>
      <c r="H43" s="330">
        <v>52510</v>
      </c>
      <c r="I43" s="280">
        <f t="shared" si="0"/>
        <v>98.823750823374425</v>
      </c>
      <c r="J43" s="421">
        <f>H43*0.03</f>
        <v>1575.3</v>
      </c>
      <c r="K43" s="279">
        <f t="shared" si="1"/>
        <v>50934.7</v>
      </c>
      <c r="L43" s="229"/>
      <c r="M43" s="229"/>
      <c r="P43" s="231"/>
    </row>
    <row r="44" spans="1:16" s="209" customFormat="1" ht="18" hidden="1" customHeight="1" x14ac:dyDescent="0.25">
      <c r="A44" s="281" t="s">
        <v>273</v>
      </c>
      <c r="B44" s="282"/>
      <c r="C44" s="283"/>
      <c r="D44" s="284"/>
      <c r="E44" s="284"/>
      <c r="F44" s="284">
        <f>SUM('14'!E83)</f>
        <v>53135</v>
      </c>
      <c r="G44" s="284">
        <f>SUM('14'!F83)</f>
        <v>53133</v>
      </c>
      <c r="H44" s="284">
        <f>SUM('14'!G83)</f>
        <v>80460</v>
      </c>
      <c r="I44" s="285">
        <f t="shared" si="0"/>
        <v>151.4256140020702</v>
      </c>
      <c r="J44" s="420">
        <f>SUM('14'!I83)</f>
        <v>0</v>
      </c>
      <c r="K44" s="279">
        <f t="shared" si="1"/>
        <v>80460</v>
      </c>
      <c r="M44" s="225"/>
    </row>
    <row r="45" spans="1:16" s="209" customFormat="1" ht="18" hidden="1" customHeight="1" x14ac:dyDescent="0.25">
      <c r="A45" s="297" t="s">
        <v>274</v>
      </c>
      <c r="B45" s="298"/>
      <c r="C45" s="299"/>
      <c r="D45" s="300"/>
      <c r="E45" s="300"/>
      <c r="F45" s="300">
        <f>SUM('04'!E108)</f>
        <v>0</v>
      </c>
      <c r="G45" s="300">
        <f>SUM('04'!F108)</f>
        <v>0</v>
      </c>
      <c r="H45" s="300">
        <f>SUM('04'!G108)</f>
        <v>0</v>
      </c>
      <c r="I45" s="301">
        <v>0</v>
      </c>
      <c r="J45" s="422">
        <f>SUM('04'!I108)</f>
        <v>0</v>
      </c>
      <c r="K45" s="279">
        <f t="shared" si="1"/>
        <v>0</v>
      </c>
    </row>
    <row r="46" spans="1:16" s="209" customFormat="1" ht="18" customHeight="1" x14ac:dyDescent="0.25">
      <c r="A46" s="720" t="s">
        <v>145</v>
      </c>
      <c r="B46" s="726"/>
      <c r="C46" s="278">
        <v>17</v>
      </c>
      <c r="D46" s="279">
        <v>487</v>
      </c>
      <c r="E46" s="279">
        <v>989</v>
      </c>
      <c r="F46" s="279">
        <f>SUM('17'!E12)</f>
        <v>1305</v>
      </c>
      <c r="G46" s="279">
        <f>SUM('17'!F12)</f>
        <v>1923</v>
      </c>
      <c r="H46" s="279">
        <v>1382</v>
      </c>
      <c r="I46" s="280">
        <f t="shared" si="0"/>
        <v>105.90038314176245</v>
      </c>
      <c r="J46" s="421">
        <f>H46*0.03</f>
        <v>41.46</v>
      </c>
      <c r="K46" s="279">
        <f>H46-J46</f>
        <v>1340.54</v>
      </c>
    </row>
    <row r="47" spans="1:16" s="209" customFormat="1" ht="18" hidden="1" customHeight="1" x14ac:dyDescent="0.25">
      <c r="A47" s="281" t="s">
        <v>273</v>
      </c>
      <c r="B47" s="282"/>
      <c r="C47" s="283"/>
      <c r="D47" s="284"/>
      <c r="E47" s="284"/>
      <c r="F47" s="284">
        <f>SUM('17'!E40)</f>
        <v>1305</v>
      </c>
      <c r="G47" s="284">
        <f>SUM('17'!F40)</f>
        <v>1923</v>
      </c>
      <c r="H47" s="284">
        <f>SUM('17'!G40)</f>
        <v>1355</v>
      </c>
      <c r="I47" s="285">
        <f t="shared" si="0"/>
        <v>103.83141762452108</v>
      </c>
      <c r="J47" s="420">
        <f>SUM('17'!I40)</f>
        <v>0</v>
      </c>
      <c r="K47" s="279">
        <f t="shared" si="1"/>
        <v>1355</v>
      </c>
      <c r="M47" s="225"/>
    </row>
    <row r="48" spans="1:16" s="209" customFormat="1" ht="18" hidden="1" customHeight="1" x14ac:dyDescent="0.25">
      <c r="A48" s="297" t="s">
        <v>274</v>
      </c>
      <c r="B48" s="298"/>
      <c r="C48" s="299"/>
      <c r="D48" s="300"/>
      <c r="E48" s="300"/>
      <c r="F48" s="300">
        <f>SUM('04'!E111)</f>
        <v>0</v>
      </c>
      <c r="G48" s="300">
        <f>SUM('04'!F111)</f>
        <v>0</v>
      </c>
      <c r="H48" s="300">
        <f>SUM('04'!G111)</f>
        <v>0</v>
      </c>
      <c r="I48" s="301">
        <v>0</v>
      </c>
      <c r="J48" s="422">
        <f>SUM('04'!I111)</f>
        <v>0</v>
      </c>
      <c r="K48" s="279">
        <f t="shared" si="1"/>
        <v>0</v>
      </c>
    </row>
    <row r="49" spans="1:14" s="209" customFormat="1" ht="18" customHeight="1" x14ac:dyDescent="0.25">
      <c r="A49" s="720" t="s">
        <v>161</v>
      </c>
      <c r="B49" s="721"/>
      <c r="C49" s="278">
        <v>18</v>
      </c>
      <c r="D49" s="279">
        <v>27425</v>
      </c>
      <c r="E49" s="279">
        <v>34572</v>
      </c>
      <c r="F49" s="279">
        <f>SUM('18'!E34)</f>
        <v>75408</v>
      </c>
      <c r="G49" s="279">
        <f>SUM('18'!F34)</f>
        <v>75237</v>
      </c>
      <c r="H49" s="279">
        <v>67592</v>
      </c>
      <c r="I49" s="280">
        <f t="shared" si="0"/>
        <v>89.635051983874391</v>
      </c>
      <c r="J49" s="421">
        <f>H49*0.03</f>
        <v>2027.76</v>
      </c>
      <c r="K49" s="279">
        <f>H49-J49</f>
        <v>65564.240000000005</v>
      </c>
    </row>
    <row r="50" spans="1:14" s="209" customFormat="1" ht="18" hidden="1" customHeight="1" x14ac:dyDescent="0.25">
      <c r="A50" s="281" t="s">
        <v>273</v>
      </c>
      <c r="B50" s="282"/>
      <c r="C50" s="283"/>
      <c r="D50" s="284"/>
      <c r="E50" s="284"/>
      <c r="F50" s="284">
        <f>SUM('18'!E390)</f>
        <v>75408</v>
      </c>
      <c r="G50" s="284">
        <f>SUM('18'!F390)</f>
        <v>75237</v>
      </c>
      <c r="H50" s="284">
        <f>SUM('18'!G390)</f>
        <v>72454</v>
      </c>
      <c r="I50" s="285">
        <f t="shared" si="0"/>
        <v>96.082643751326131</v>
      </c>
      <c r="J50" s="420">
        <f>SUM('18'!I390)</f>
        <v>0</v>
      </c>
      <c r="K50" s="284">
        <f>SUM('18'!J390)</f>
        <v>0</v>
      </c>
      <c r="M50" s="225"/>
    </row>
    <row r="51" spans="1:14" s="209" customFormat="1" ht="18" hidden="1" customHeight="1" x14ac:dyDescent="0.25">
      <c r="A51" s="297" t="s">
        <v>274</v>
      </c>
      <c r="B51" s="298"/>
      <c r="C51" s="299"/>
      <c r="D51" s="300"/>
      <c r="E51" s="300"/>
      <c r="F51" s="300">
        <f>SUM('18'!E391)</f>
        <v>0</v>
      </c>
      <c r="G51" s="300">
        <f>SUM('18'!F391)</f>
        <v>0</v>
      </c>
      <c r="H51" s="300">
        <f>SUM('18'!G391)</f>
        <v>0</v>
      </c>
      <c r="I51" s="301">
        <v>0</v>
      </c>
      <c r="J51" s="422">
        <f>SUM('18'!I391)</f>
        <v>0</v>
      </c>
      <c r="K51" s="300">
        <f>SUM('18'!J391)</f>
        <v>0</v>
      </c>
    </row>
    <row r="52" spans="1:14" s="209" customFormat="1" ht="18" customHeight="1" x14ac:dyDescent="0.25">
      <c r="A52" s="727" t="s">
        <v>95</v>
      </c>
      <c r="B52" s="728"/>
      <c r="C52" s="426">
        <v>19</v>
      </c>
      <c r="D52" s="427">
        <v>566</v>
      </c>
      <c r="E52" s="427">
        <v>33070</v>
      </c>
      <c r="F52" s="427">
        <v>70485</v>
      </c>
      <c r="G52" s="427">
        <f>SUM('19'!F12)</f>
        <v>34300</v>
      </c>
      <c r="H52" s="427">
        <f>SUM('19'!G12)</f>
        <v>0</v>
      </c>
      <c r="I52" s="428">
        <f t="shared" si="0"/>
        <v>0</v>
      </c>
      <c r="J52" s="429">
        <f>SUM('19'!I12)</f>
        <v>0</v>
      </c>
      <c r="K52" s="427">
        <f>SUM('19'!J12)</f>
        <v>0</v>
      </c>
      <c r="L52" s="240"/>
    </row>
    <row r="53" spans="1:14" s="209" customFormat="1" ht="18" hidden="1" customHeight="1" x14ac:dyDescent="0.25">
      <c r="A53" s="281" t="s">
        <v>273</v>
      </c>
      <c r="B53" s="282"/>
      <c r="C53" s="283"/>
      <c r="D53" s="284"/>
      <c r="E53" s="284"/>
      <c r="F53" s="284">
        <f>SUM('19'!E45)</f>
        <v>70485</v>
      </c>
      <c r="G53" s="284">
        <f>SUM('19'!F45)</f>
        <v>34300</v>
      </c>
      <c r="H53" s="284">
        <f>SUM('19'!G45)</f>
        <v>0</v>
      </c>
      <c r="I53" s="285">
        <f t="shared" si="0"/>
        <v>0</v>
      </c>
      <c r="J53" s="420">
        <f>SUM('19'!I45)</f>
        <v>0</v>
      </c>
      <c r="K53" s="284">
        <f>SUM('19'!J45)</f>
        <v>0</v>
      </c>
      <c r="M53" s="225"/>
    </row>
    <row r="54" spans="1:14" s="209" customFormat="1" ht="18" hidden="1" customHeight="1" x14ac:dyDescent="0.25">
      <c r="A54" s="297" t="s">
        <v>274</v>
      </c>
      <c r="B54" s="298"/>
      <c r="C54" s="299"/>
      <c r="D54" s="300"/>
      <c r="E54" s="300"/>
      <c r="F54" s="300">
        <f>SUM('18'!E394)</f>
        <v>0</v>
      </c>
      <c r="G54" s="300">
        <f>SUM('18'!F394)</f>
        <v>0</v>
      </c>
      <c r="H54" s="300">
        <f>SUM('18'!G394)</f>
        <v>0</v>
      </c>
      <c r="I54" s="301">
        <v>0</v>
      </c>
      <c r="J54" s="422">
        <f>SUM('18'!I394)</f>
        <v>0</v>
      </c>
      <c r="K54" s="300">
        <f>SUM('18'!J394)</f>
        <v>0</v>
      </c>
    </row>
    <row r="55" spans="1:14" s="210" customFormat="1" ht="18" customHeight="1" thickBot="1" x14ac:dyDescent="0.3">
      <c r="A55" s="720" t="s">
        <v>107</v>
      </c>
      <c r="B55" s="721"/>
      <c r="C55" s="278">
        <v>20</v>
      </c>
      <c r="D55" s="279">
        <f>SUM('20'!C10)</f>
        <v>0</v>
      </c>
      <c r="E55" s="279">
        <f>SUM('20'!D10)</f>
        <v>0</v>
      </c>
      <c r="F55" s="279">
        <f>SUM('20'!E10)</f>
        <v>498</v>
      </c>
      <c r="G55" s="279">
        <f>SUM('20'!F10)</f>
        <v>498</v>
      </c>
      <c r="H55" s="279">
        <v>513</v>
      </c>
      <c r="I55" s="280">
        <f t="shared" si="0"/>
        <v>103.01204819277108</v>
      </c>
      <c r="J55" s="421">
        <f>H55*0.03</f>
        <v>15.389999999999999</v>
      </c>
      <c r="K55" s="279">
        <f>H55-J55</f>
        <v>497.61</v>
      </c>
      <c r="L55" s="209"/>
    </row>
    <row r="56" spans="1:14" s="286" customFormat="1" ht="18" hidden="1" customHeight="1" x14ac:dyDescent="0.2">
      <c r="A56" s="281" t="s">
        <v>273</v>
      </c>
      <c r="B56" s="282"/>
      <c r="C56" s="283"/>
      <c r="D56" s="284"/>
      <c r="E56" s="284"/>
      <c r="F56" s="284">
        <f>SUM('20'!E35)</f>
        <v>498</v>
      </c>
      <c r="G56" s="284">
        <f>SUM('20'!F35)</f>
        <v>498</v>
      </c>
      <c r="H56" s="284">
        <f>SUM('20'!G35)</f>
        <v>577</v>
      </c>
      <c r="I56" s="285">
        <f t="shared" si="0"/>
        <v>115.86345381526104</v>
      </c>
      <c r="J56" s="420">
        <f>SUM('20'!I35)</f>
        <v>0</v>
      </c>
      <c r="K56" s="284">
        <f>SUM('20'!J35)</f>
        <v>0</v>
      </c>
      <c r="L56" s="255"/>
    </row>
    <row r="57" spans="1:14" s="286" customFormat="1" ht="18" hidden="1" customHeight="1" thickBot="1" x14ac:dyDescent="0.25">
      <c r="A57" s="287" t="s">
        <v>274</v>
      </c>
      <c r="B57" s="288"/>
      <c r="C57" s="289"/>
      <c r="D57" s="290"/>
      <c r="E57" s="290"/>
      <c r="F57" s="290">
        <f>SUM('20'!E36)</f>
        <v>0</v>
      </c>
      <c r="G57" s="290">
        <f>SUM('20'!F36)</f>
        <v>0</v>
      </c>
      <c r="H57" s="290">
        <f>SUM('20'!G36)</f>
        <v>0</v>
      </c>
      <c r="I57" s="291">
        <v>0</v>
      </c>
      <c r="J57" s="424">
        <f>SUM('20'!I36)</f>
        <v>0</v>
      </c>
      <c r="K57" s="290">
        <f>SUM('20'!J36)</f>
        <v>0</v>
      </c>
      <c r="L57" s="255"/>
    </row>
    <row r="58" spans="1:14" s="6" customFormat="1" ht="25.5" customHeight="1" thickTop="1" thickBot="1" x14ac:dyDescent="0.3">
      <c r="A58" s="722" t="s">
        <v>128</v>
      </c>
      <c r="B58" s="723"/>
      <c r="C58" s="723"/>
      <c r="D58" s="11">
        <f>SUM(D7:D55)</f>
        <v>566898</v>
      </c>
      <c r="E58" s="11">
        <f>SUM(E7:E55)</f>
        <v>585236</v>
      </c>
      <c r="F58" s="11">
        <f>SUM(F7,F10,F13,F16,F19,F22,F25,F28,F31,F34,F37,F40,F43,F46,F49,F52,F55)</f>
        <v>1274195</v>
      </c>
      <c r="G58" s="11">
        <f>SUM(G7,G10,G13,G16,G19,G22,G25,G28,G31,G34,G37,G40,G43,G46,G49,G52,G55)</f>
        <v>1377475</v>
      </c>
      <c r="H58" s="11">
        <f>SUM(H7,H10,H13,H16,H19,H22,H25,H28,H31,H34,H37,H40,H43,H46,H49,H52,H55)</f>
        <v>1042624</v>
      </c>
      <c r="I58" s="29">
        <f t="shared" si="0"/>
        <v>81.826094122171256</v>
      </c>
      <c r="J58" s="425">
        <f>SUM(J7,J10,J13,J16,J19,J22,J25,J28,J31,J34,J37,J40,J43,J46,J49,J52,J55)</f>
        <v>31278.719999999994</v>
      </c>
      <c r="K58" s="11">
        <f>SUM(K7,K10,K13,K16,K19,K22,K25,K28,K31,K34,K37,K40,K43,K46,K49,K52,K55)</f>
        <v>1011345.2799999999</v>
      </c>
      <c r="M58" s="13"/>
      <c r="N58" s="15"/>
    </row>
    <row r="59" spans="1:14" ht="13.5" thickTop="1" x14ac:dyDescent="0.2">
      <c r="A59" s="415"/>
      <c r="B59" s="415"/>
      <c r="C59" s="415"/>
      <c r="D59" s="415"/>
      <c r="E59" s="415"/>
      <c r="F59" s="415"/>
      <c r="G59" s="415"/>
      <c r="H59" s="415"/>
      <c r="I59" s="415"/>
      <c r="J59" s="415"/>
      <c r="K59" s="416"/>
    </row>
    <row r="60" spans="1:14" ht="13.5" customHeight="1" x14ac:dyDescent="0.2">
      <c r="A60" s="724"/>
      <c r="B60" s="724"/>
      <c r="C60" s="724"/>
      <c r="D60" s="724"/>
      <c r="E60" s="724"/>
      <c r="F60" s="724"/>
      <c r="G60" s="724"/>
      <c r="H60" s="724"/>
      <c r="I60" s="724"/>
      <c r="J60" s="415"/>
      <c r="K60" s="416"/>
    </row>
    <row r="61" spans="1:14" x14ac:dyDescent="0.2">
      <c r="A61" s="255" t="s">
        <v>266</v>
      </c>
      <c r="B61" s="7"/>
      <c r="C61" s="7"/>
      <c r="D61" s="19"/>
      <c r="E61" s="19"/>
      <c r="F61" s="19"/>
      <c r="G61" s="19"/>
      <c r="H61" s="19"/>
      <c r="I61" s="20"/>
      <c r="J61" s="19"/>
      <c r="K61" s="19"/>
    </row>
    <row r="62" spans="1:14" ht="14.25" x14ac:dyDescent="0.2">
      <c r="A62" s="239" t="s">
        <v>264</v>
      </c>
      <c r="B62" s="239"/>
      <c r="C62" s="349"/>
      <c r="D62" s="349"/>
      <c r="E62" s="349"/>
      <c r="F62" s="5">
        <f>F58-F63</f>
        <v>861759</v>
      </c>
      <c r="G62" s="5">
        <f>G58-G63</f>
        <v>955011</v>
      </c>
      <c r="H62" s="5">
        <f>H58-H63</f>
        <v>594864</v>
      </c>
      <c r="I62" s="259">
        <f>H62/F62*100</f>
        <v>69.029044083090525</v>
      </c>
      <c r="J62" s="5"/>
      <c r="K62" s="5">
        <f>K58-K63</f>
        <v>1011345.2799999999</v>
      </c>
    </row>
    <row r="63" spans="1:14" ht="14.25" x14ac:dyDescent="0.2">
      <c r="A63" s="6" t="s">
        <v>319</v>
      </c>
      <c r="B63" s="6"/>
      <c r="C63" s="13"/>
      <c r="D63" s="350"/>
      <c r="E63" s="350"/>
      <c r="F63" s="5">
        <f>'01'!E9+'03'!E8+'02'!E8</f>
        <v>412436</v>
      </c>
      <c r="G63" s="5">
        <f>'01'!F9+'03'!F8+'02'!F8</f>
        <v>422464</v>
      </c>
      <c r="H63" s="5">
        <f>'02'!G8+'01'!G9</f>
        <v>447760</v>
      </c>
      <c r="I63" s="260">
        <f>H63/F63*100</f>
        <v>108.56472276910843</v>
      </c>
      <c r="J63" s="5"/>
      <c r="K63" s="5">
        <f>'02'!J8+'01'!J9</f>
        <v>0</v>
      </c>
    </row>
    <row r="64" spans="1:14" ht="15.75" thickBot="1" x14ac:dyDescent="0.3">
      <c r="A64" s="256" t="s">
        <v>265</v>
      </c>
      <c r="B64" s="256"/>
      <c r="C64" s="351"/>
      <c r="D64" s="351"/>
      <c r="E64" s="351"/>
      <c r="F64" s="257">
        <f>SUM(F62:F63)</f>
        <v>1274195</v>
      </c>
      <c r="G64" s="257">
        <f>SUM(G62:G63)</f>
        <v>1377475</v>
      </c>
      <c r="H64" s="257">
        <f>SUM(H62:H63)</f>
        <v>1042624</v>
      </c>
      <c r="I64" s="258">
        <f>H64/F64*100</f>
        <v>81.826094122171256</v>
      </c>
      <c r="J64" s="257"/>
      <c r="K64" s="257">
        <f>SUM(K62:K63)</f>
        <v>1011345.2799999999</v>
      </c>
    </row>
    <row r="65" spans="1:11" ht="13.5" thickTop="1" x14ac:dyDescent="0.2"/>
    <row r="67" spans="1:11" x14ac:dyDescent="0.2">
      <c r="A67" s="255" t="s">
        <v>266</v>
      </c>
      <c r="B67" s="7"/>
      <c r="C67" s="7"/>
      <c r="D67" s="19"/>
      <c r="E67" s="19"/>
      <c r="F67" s="19"/>
      <c r="G67" s="19"/>
      <c r="H67" s="19"/>
      <c r="I67" s="20"/>
      <c r="J67" s="19"/>
      <c r="K67" s="19"/>
    </row>
    <row r="68" spans="1:11" ht="14.25" x14ac:dyDescent="0.2">
      <c r="A68" s="239" t="s">
        <v>317</v>
      </c>
      <c r="B68" s="239"/>
      <c r="C68" s="239"/>
      <c r="D68" s="239"/>
      <c r="E68" s="239"/>
      <c r="F68" s="5">
        <f t="shared" ref="F68:H69" si="2">SUM(F8,F11,F14,F17,F20,F23,F26,F29,F32,F35,F38,F41,F44,F47,F50,F53,F56)</f>
        <v>1265290</v>
      </c>
      <c r="G68" s="5">
        <f t="shared" si="2"/>
        <v>1363570</v>
      </c>
      <c r="H68" s="5">
        <f t="shared" si="2"/>
        <v>1118872</v>
      </c>
      <c r="I68" s="259">
        <f>H68/F68*100</f>
        <v>88.428107390400626</v>
      </c>
      <c r="J68" s="5"/>
      <c r="K68" s="5">
        <f>SUM(K8,K11,K14,K17,K20,K23,K26,K29,K32,K35,K38,K41,K44,K47,K50,K53,K56)</f>
        <v>1045841</v>
      </c>
    </row>
    <row r="69" spans="1:11" ht="14.25" x14ac:dyDescent="0.2">
      <c r="A69" s="6" t="s">
        <v>270</v>
      </c>
      <c r="B69" s="6"/>
      <c r="C69" s="6"/>
      <c r="D69" s="5"/>
      <c r="E69" s="5"/>
      <c r="F69" s="5">
        <f t="shared" si="2"/>
        <v>8905</v>
      </c>
      <c r="G69" s="5">
        <f t="shared" si="2"/>
        <v>13905</v>
      </c>
      <c r="H69" s="5">
        <f t="shared" si="2"/>
        <v>5985</v>
      </c>
      <c r="I69" s="260">
        <f>H69/F69*100</f>
        <v>67.209432902863568</v>
      </c>
      <c r="J69" s="5"/>
      <c r="K69" s="5">
        <f>SUM(K9,K12,K15,K18,K21,K24,K27,K30,K33,K36,K39,K42,K45,K48,K51,K54,K57)</f>
        <v>5985</v>
      </c>
    </row>
    <row r="70" spans="1:11" ht="15.75" thickBot="1" x14ac:dyDescent="0.3">
      <c r="A70" s="256" t="s">
        <v>265</v>
      </c>
      <c r="B70" s="256"/>
      <c r="C70" s="256"/>
      <c r="D70" s="256"/>
      <c r="E70" s="256"/>
      <c r="F70" s="257">
        <f>SUM(F68:F69)</f>
        <v>1274195</v>
      </c>
      <c r="G70" s="257">
        <f>SUM(G68:G69)</f>
        <v>1377475</v>
      </c>
      <c r="H70" s="257">
        <f>SUM(H68:H69)</f>
        <v>1124857</v>
      </c>
      <c r="I70" s="258">
        <f>H70/F70*100</f>
        <v>88.279815883754054</v>
      </c>
      <c r="J70" s="257"/>
      <c r="K70" s="257">
        <f>SUM(K68:K69)</f>
        <v>1051826</v>
      </c>
    </row>
    <row r="71" spans="1:11" ht="13.5" thickTop="1" x14ac:dyDescent="0.2"/>
    <row r="73" spans="1:11" x14ac:dyDescent="0.2">
      <c r="I73" s="16"/>
    </row>
    <row r="74" spans="1:11" x14ac:dyDescent="0.2">
      <c r="I74" s="16"/>
    </row>
    <row r="75" spans="1:11" x14ac:dyDescent="0.2">
      <c r="I75" s="16"/>
    </row>
    <row r="76" spans="1:11" x14ac:dyDescent="0.2">
      <c r="I76" s="16"/>
    </row>
    <row r="77" spans="1:11" x14ac:dyDescent="0.2">
      <c r="I77" s="16"/>
    </row>
    <row r="78" spans="1:11" x14ac:dyDescent="0.2">
      <c r="I78" s="16"/>
    </row>
    <row r="79" spans="1:11" x14ac:dyDescent="0.2">
      <c r="I79" s="16"/>
    </row>
    <row r="80" spans="1:11"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sheetData>
  <mergeCells count="21">
    <mergeCell ref="A55:B55"/>
    <mergeCell ref="A58:C58"/>
    <mergeCell ref="A60:I60"/>
    <mergeCell ref="A37:B37"/>
    <mergeCell ref="A40:B40"/>
    <mergeCell ref="A43:B43"/>
    <mergeCell ref="A46:B46"/>
    <mergeCell ref="A49:B49"/>
    <mergeCell ref="A52:B52"/>
    <mergeCell ref="A34:B34"/>
    <mergeCell ref="A5:B5"/>
    <mergeCell ref="A6:B6"/>
    <mergeCell ref="A7:B7"/>
    <mergeCell ref="A10:B10"/>
    <mergeCell ref="A13:B13"/>
    <mergeCell ref="A16:B16"/>
    <mergeCell ref="A19:B19"/>
    <mergeCell ref="A22:B22"/>
    <mergeCell ref="A25:B25"/>
    <mergeCell ref="A28:B28"/>
    <mergeCell ref="A31:B31"/>
  </mergeCells>
  <pageMargins left="0.70866141732283472" right="0.70866141732283472" top="0.78740157480314965" bottom="0.78740157480314965" header="0.31496062992125984" footer="0.31496062992125984"/>
  <pageSetup paperSize="9" scale="55" firstPageNumber="32"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1" max="7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41"/>
  <sheetViews>
    <sheetView showGridLines="0" view="pageBreakPreview" zoomScaleNormal="100" zoomScaleSheetLayoutView="100" workbookViewId="0">
      <selection activeCell="B23" sqref="B23:H24"/>
    </sheetView>
  </sheetViews>
  <sheetFormatPr defaultColWidth="9.140625" defaultRowHeight="14.25" x14ac:dyDescent="0.2"/>
  <cols>
    <col min="1" max="1" width="5.42578125" style="38" customWidth="1"/>
    <col min="2" max="2" width="8.5703125" style="43" customWidth="1"/>
    <col min="3" max="3" width="9.7109375" style="43" customWidth="1"/>
    <col min="4" max="4" width="58.7109375" style="38" customWidth="1"/>
    <col min="5" max="7" width="14.140625" style="36" customWidth="1"/>
    <col min="8" max="8" width="9.140625" style="38" customWidth="1"/>
    <col min="9" max="10" width="9.140625" style="38"/>
    <col min="11" max="11" width="13.28515625" style="38" customWidth="1"/>
    <col min="12" max="16384" width="9.140625" style="38"/>
  </cols>
  <sheetData>
    <row r="1" spans="1:10" ht="23.25" x14ac:dyDescent="0.35">
      <c r="B1" s="108" t="s">
        <v>102</v>
      </c>
      <c r="G1" s="763" t="s">
        <v>103</v>
      </c>
      <c r="H1" s="763"/>
    </row>
    <row r="3" spans="1:10" x14ac:dyDescent="0.2">
      <c r="B3" s="51" t="s">
        <v>1</v>
      </c>
      <c r="C3" s="51" t="s">
        <v>104</v>
      </c>
    </row>
    <row r="4" spans="1:10" x14ac:dyDescent="0.2">
      <c r="C4" s="51" t="s">
        <v>105</v>
      </c>
    </row>
    <row r="6" spans="1:10" s="40" customFormat="1" ht="13.5" thickBot="1" x14ac:dyDescent="0.25">
      <c r="B6" s="110"/>
      <c r="C6" s="110"/>
      <c r="E6" s="37"/>
      <c r="F6" s="37"/>
      <c r="G6" s="37"/>
      <c r="H6" s="171" t="s">
        <v>6</v>
      </c>
    </row>
    <row r="7" spans="1:10" s="40" customFormat="1" ht="39.75" thickTop="1" thickBot="1" x14ac:dyDescent="0.25">
      <c r="B7" s="66" t="s">
        <v>2</v>
      </c>
      <c r="C7" s="67" t="s">
        <v>3</v>
      </c>
      <c r="D7" s="68" t="s">
        <v>4</v>
      </c>
      <c r="E7" s="69" t="s">
        <v>542</v>
      </c>
      <c r="F7" s="69" t="s">
        <v>543</v>
      </c>
      <c r="G7" s="69" t="s">
        <v>544</v>
      </c>
      <c r="H7" s="27" t="s">
        <v>5</v>
      </c>
    </row>
    <row r="8" spans="1:10" s="75" customFormat="1" ht="12.75" thickTop="1" thickBot="1" x14ac:dyDescent="0.25">
      <c r="B8" s="70">
        <v>1</v>
      </c>
      <c r="C8" s="71">
        <v>2</v>
      </c>
      <c r="D8" s="71">
        <v>3</v>
      </c>
      <c r="E8" s="72">
        <v>4</v>
      </c>
      <c r="F8" s="72">
        <v>5</v>
      </c>
      <c r="G8" s="72">
        <v>6</v>
      </c>
      <c r="H8" s="73" t="s">
        <v>202</v>
      </c>
    </row>
    <row r="9" spans="1:10" ht="15.75" thickTop="1" thickBot="1" x14ac:dyDescent="0.25">
      <c r="B9" s="141">
        <v>6172</v>
      </c>
      <c r="C9" s="142">
        <v>51</v>
      </c>
      <c r="D9" s="146" t="s">
        <v>441</v>
      </c>
      <c r="E9" s="144">
        <f>SUM(I14)</f>
        <v>498</v>
      </c>
      <c r="F9" s="144">
        <f>SUM(J14)</f>
        <v>498</v>
      </c>
      <c r="G9" s="144">
        <f>SUM(G14)</f>
        <v>577</v>
      </c>
      <c r="H9" s="111">
        <f>G9/E9*100</f>
        <v>115.86345381526104</v>
      </c>
    </row>
    <row r="10" spans="1:10" s="97" customFormat="1" ht="17.25" customHeight="1" thickTop="1" thickBot="1" x14ac:dyDescent="0.3">
      <c r="B10" s="750" t="s">
        <v>8</v>
      </c>
      <c r="C10" s="751"/>
      <c r="D10" s="752"/>
      <c r="E10" s="95">
        <f>SUM(E9:E9)</f>
        <v>498</v>
      </c>
      <c r="F10" s="95">
        <f>SUM(F9:F9)</f>
        <v>498</v>
      </c>
      <c r="G10" s="95">
        <f>SUM(G9:G9)</f>
        <v>577</v>
      </c>
      <c r="H10" s="41">
        <f>G10/E10*100</f>
        <v>115.86345381526104</v>
      </c>
    </row>
    <row r="11" spans="1:10" ht="15" thickTop="1" x14ac:dyDescent="0.2">
      <c r="B11" s="38"/>
      <c r="C11" s="38"/>
      <c r="E11" s="38"/>
      <c r="F11" s="38"/>
      <c r="G11" s="38"/>
    </row>
    <row r="12" spans="1:10" x14ac:dyDescent="0.2">
      <c r="B12" s="39"/>
      <c r="C12" s="39"/>
      <c r="D12" s="39"/>
      <c r="E12" s="39"/>
      <c r="F12" s="148"/>
      <c r="G12" s="39"/>
      <c r="H12" s="39"/>
    </row>
    <row r="13" spans="1:10" ht="15" x14ac:dyDescent="0.25">
      <c r="B13" s="44" t="s">
        <v>10</v>
      </c>
    </row>
    <row r="14" spans="1:10" ht="17.25" customHeight="1" thickBot="1" x14ac:dyDescent="0.3">
      <c r="B14" s="45" t="s">
        <v>442</v>
      </c>
      <c r="C14" s="46"/>
      <c r="D14" s="47"/>
      <c r="E14" s="48"/>
      <c r="F14" s="48"/>
      <c r="G14" s="764">
        <f>SUM(G15,G18,G22,G26,G30)</f>
        <v>577</v>
      </c>
      <c r="H14" s="764"/>
      <c r="I14" s="277">
        <f>SUM(I15,I18,I30)</f>
        <v>498</v>
      </c>
      <c r="J14" s="277">
        <f>SUM(J15,J18,J30)</f>
        <v>498</v>
      </c>
    </row>
    <row r="15" spans="1:10" ht="15.75" thickTop="1" x14ac:dyDescent="0.25">
      <c r="A15" s="38">
        <v>5139</v>
      </c>
      <c r="B15" s="42" t="s">
        <v>368</v>
      </c>
      <c r="E15" s="38"/>
      <c r="G15" s="758">
        <v>450</v>
      </c>
      <c r="H15" s="759"/>
      <c r="I15" s="38">
        <v>450</v>
      </c>
      <c r="J15" s="38">
        <v>450</v>
      </c>
    </row>
    <row r="16" spans="1:10" ht="45" customHeight="1" x14ac:dyDescent="0.2">
      <c r="B16" s="781" t="s">
        <v>272</v>
      </c>
      <c r="C16" s="781"/>
      <c r="D16" s="781"/>
      <c r="E16" s="781"/>
      <c r="F16" s="781"/>
      <c r="G16" s="781"/>
      <c r="H16" s="781"/>
    </row>
    <row r="17" spans="1:10" ht="16.5" customHeight="1" x14ac:dyDescent="0.2">
      <c r="B17" s="185"/>
      <c r="C17" s="185"/>
      <c r="D17" s="185"/>
      <c r="E17" s="185"/>
      <c r="F17" s="185"/>
      <c r="G17" s="185"/>
      <c r="H17" s="185"/>
    </row>
    <row r="18" spans="1:10" ht="18" customHeight="1" x14ac:dyDescent="0.25">
      <c r="A18" s="38">
        <v>5166</v>
      </c>
      <c r="B18" s="42" t="s">
        <v>12</v>
      </c>
      <c r="G18" s="758">
        <f>18-2</f>
        <v>16</v>
      </c>
      <c r="H18" s="759"/>
      <c r="I18" s="38">
        <v>16</v>
      </c>
      <c r="J18" s="38">
        <v>16</v>
      </c>
    </row>
    <row r="19" spans="1:10" x14ac:dyDescent="0.2">
      <c r="B19" s="781" t="s">
        <v>106</v>
      </c>
      <c r="C19" s="800"/>
      <c r="D19" s="800"/>
      <c r="E19" s="800"/>
      <c r="F19" s="800"/>
      <c r="G19" s="800"/>
      <c r="H19" s="800"/>
    </row>
    <row r="20" spans="1:10" ht="15" customHeight="1" x14ac:dyDescent="0.2">
      <c r="B20" s="789"/>
      <c r="C20" s="789"/>
      <c r="D20" s="789"/>
      <c r="E20" s="789"/>
      <c r="F20" s="789"/>
      <c r="G20" s="789"/>
      <c r="H20" s="789"/>
    </row>
    <row r="21" spans="1:10" ht="15" customHeight="1" x14ac:dyDescent="0.2">
      <c r="B21" s="543"/>
      <c r="C21" s="543"/>
      <c r="D21" s="543"/>
      <c r="E21" s="543"/>
      <c r="F21" s="543"/>
      <c r="G21" s="543"/>
      <c r="H21" s="543"/>
    </row>
    <row r="22" spans="1:10" ht="18" customHeight="1" x14ac:dyDescent="0.25">
      <c r="A22" s="38">
        <v>5168</v>
      </c>
      <c r="B22" s="544" t="s">
        <v>64</v>
      </c>
      <c r="G22" s="758">
        <v>30</v>
      </c>
      <c r="H22" s="759"/>
    </row>
    <row r="23" spans="1:10" x14ac:dyDescent="0.2">
      <c r="B23" s="735" t="s">
        <v>909</v>
      </c>
      <c r="C23" s="744"/>
      <c r="D23" s="744"/>
      <c r="E23" s="744"/>
      <c r="F23" s="744"/>
      <c r="G23" s="744"/>
      <c r="H23" s="744"/>
    </row>
    <row r="24" spans="1:10" ht="44.25" customHeight="1" x14ac:dyDescent="0.2">
      <c r="B24" s="866"/>
      <c r="C24" s="866"/>
      <c r="D24" s="866"/>
      <c r="E24" s="866"/>
      <c r="F24" s="866"/>
      <c r="G24" s="866"/>
      <c r="H24" s="866"/>
    </row>
    <row r="25" spans="1:10" ht="15" customHeight="1" x14ac:dyDescent="0.2">
      <c r="B25" s="543"/>
      <c r="C25" s="543"/>
      <c r="D25" s="543"/>
      <c r="E25" s="543"/>
      <c r="F25" s="543"/>
      <c r="G25" s="543"/>
      <c r="H25" s="543"/>
    </row>
    <row r="26" spans="1:10" ht="15" customHeight="1" x14ac:dyDescent="0.25">
      <c r="A26" s="38">
        <v>5179</v>
      </c>
      <c r="B26" s="867" t="s">
        <v>108</v>
      </c>
      <c r="C26" s="867"/>
      <c r="D26" s="867"/>
      <c r="E26" s="543"/>
      <c r="F26" s="543"/>
      <c r="G26" s="758">
        <v>49</v>
      </c>
      <c r="H26" s="759"/>
    </row>
    <row r="27" spans="1:10" ht="15" customHeight="1" x14ac:dyDescent="0.2">
      <c r="B27" s="735" t="s">
        <v>910</v>
      </c>
      <c r="C27" s="735"/>
      <c r="D27" s="735"/>
      <c r="E27" s="735"/>
      <c r="F27" s="735"/>
      <c r="G27" s="735"/>
      <c r="H27" s="735"/>
    </row>
    <row r="28" spans="1:10" ht="15" customHeight="1" x14ac:dyDescent="0.2">
      <c r="B28" s="735"/>
      <c r="C28" s="735"/>
      <c r="D28" s="735"/>
      <c r="E28" s="735"/>
      <c r="F28" s="735"/>
      <c r="G28" s="735"/>
      <c r="H28" s="735"/>
    </row>
    <row r="29" spans="1:10" ht="15" customHeight="1" x14ac:dyDescent="0.2">
      <c r="B29" s="543"/>
      <c r="C29" s="543"/>
      <c r="D29" s="543"/>
      <c r="E29" s="543"/>
      <c r="F29" s="543"/>
      <c r="G29" s="543"/>
      <c r="H29" s="543"/>
    </row>
    <row r="30" spans="1:10" ht="15" x14ac:dyDescent="0.25">
      <c r="A30" s="38">
        <v>5192</v>
      </c>
      <c r="B30" s="42" t="s">
        <v>116</v>
      </c>
      <c r="E30" s="38"/>
      <c r="G30" s="758">
        <f>45-13</f>
        <v>32</v>
      </c>
      <c r="H30" s="759"/>
      <c r="I30" s="38">
        <v>32</v>
      </c>
      <c r="J30" s="38">
        <v>32</v>
      </c>
    </row>
    <row r="31" spans="1:10" ht="16.5" customHeight="1" x14ac:dyDescent="0.2">
      <c r="B31" s="781" t="s">
        <v>211</v>
      </c>
      <c r="C31" s="781"/>
      <c r="D31" s="781"/>
      <c r="E31" s="781"/>
      <c r="F31" s="781"/>
      <c r="G31" s="781"/>
      <c r="H31" s="781"/>
    </row>
    <row r="35" spans="2:8" x14ac:dyDescent="0.2">
      <c r="D35" s="261" t="s">
        <v>269</v>
      </c>
      <c r="E35" s="262">
        <f>SUM(I14)</f>
        <v>498</v>
      </c>
      <c r="F35" s="262">
        <f>SUM(F9:F9)</f>
        <v>498</v>
      </c>
      <c r="G35" s="262">
        <f>SUM(G9)</f>
        <v>577</v>
      </c>
    </row>
    <row r="36" spans="2:8" x14ac:dyDescent="0.2">
      <c r="D36" s="261" t="s">
        <v>270</v>
      </c>
      <c r="E36" s="262">
        <v>0</v>
      </c>
      <c r="F36" s="262">
        <v>0</v>
      </c>
      <c r="G36" s="262">
        <v>0</v>
      </c>
    </row>
    <row r="37" spans="2:8" ht="15" x14ac:dyDescent="0.25">
      <c r="D37" s="263" t="s">
        <v>265</v>
      </c>
      <c r="E37" s="264">
        <f>SUM(E35:E36)</f>
        <v>498</v>
      </c>
      <c r="F37" s="264">
        <f>SUM(F35:F36)</f>
        <v>498</v>
      </c>
      <c r="G37" s="264">
        <f>SUM(G35:G36)</f>
        <v>577</v>
      </c>
    </row>
    <row r="38" spans="2:8" x14ac:dyDescent="0.2">
      <c r="D38" s="38" t="s">
        <v>127</v>
      </c>
    </row>
    <row r="41" spans="2:8" ht="15" x14ac:dyDescent="0.2">
      <c r="B41" s="865"/>
      <c r="C41" s="865"/>
      <c r="D41" s="865"/>
      <c r="E41" s="865"/>
      <c r="F41" s="865"/>
      <c r="G41" s="865"/>
      <c r="H41" s="865"/>
    </row>
  </sheetData>
  <mergeCells count="15">
    <mergeCell ref="B41:H41"/>
    <mergeCell ref="G30:H30"/>
    <mergeCell ref="B31:H31"/>
    <mergeCell ref="B19:H20"/>
    <mergeCell ref="G1:H1"/>
    <mergeCell ref="B10:D10"/>
    <mergeCell ref="G14:H14"/>
    <mergeCell ref="G18:H18"/>
    <mergeCell ref="G15:H15"/>
    <mergeCell ref="B16:H16"/>
    <mergeCell ref="G22:H22"/>
    <mergeCell ref="B23:H24"/>
    <mergeCell ref="B26:D26"/>
    <mergeCell ref="G26:H26"/>
    <mergeCell ref="B27:H28"/>
  </mergeCells>
  <pageMargins left="0.70866141732283472" right="0.70866141732283472" top="0.78740157480314965" bottom="0.78740157480314965" header="0.31496062992125984" footer="0.31496062992125984"/>
  <pageSetup paperSize="9" scale="67" firstPageNumber="71"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0" max="10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27"/>
  <sheetViews>
    <sheetView showGridLines="0" tabSelected="1" view="pageBreakPreview" zoomScaleNormal="100" zoomScaleSheetLayoutView="100" workbookViewId="0">
      <selection activeCell="H24" sqref="H24"/>
    </sheetView>
  </sheetViews>
  <sheetFormatPr defaultColWidth="9.140625" defaultRowHeight="14.25" x14ac:dyDescent="0.2"/>
  <cols>
    <col min="1" max="1" width="5.7109375" style="38" customWidth="1"/>
    <col min="2" max="2" width="8.5703125" style="43" customWidth="1"/>
    <col min="3" max="3" width="9.140625" style="43"/>
    <col min="4" max="4" width="58.7109375" style="38" customWidth="1"/>
    <col min="5" max="5" width="15.7109375" style="38" customWidth="1"/>
    <col min="6" max="6" width="14.28515625" style="36" customWidth="1"/>
    <col min="7" max="7" width="14.140625" style="36" customWidth="1"/>
    <col min="8" max="8" width="8.28515625" style="38" customWidth="1"/>
    <col min="9" max="10" width="10.42578125" style="37" customWidth="1"/>
    <col min="11" max="11" width="9.140625" style="40"/>
    <col min="12" max="12" width="9.140625" style="38"/>
    <col min="13" max="13" width="13.28515625" style="38" customWidth="1"/>
    <col min="14" max="16384" width="9.140625" style="38"/>
  </cols>
  <sheetData>
    <row r="1" spans="2:39" ht="23.25" x14ac:dyDescent="0.35">
      <c r="B1" s="108" t="s">
        <v>540</v>
      </c>
      <c r="G1" s="763" t="s">
        <v>535</v>
      </c>
      <c r="H1" s="763"/>
    </row>
    <row r="3" spans="2:39" x14ac:dyDescent="0.2">
      <c r="B3" s="534" t="s">
        <v>1</v>
      </c>
      <c r="C3" s="534" t="s">
        <v>115</v>
      </c>
    </row>
    <row r="4" spans="2:39" x14ac:dyDescent="0.2">
      <c r="C4" s="534" t="s">
        <v>41</v>
      </c>
    </row>
    <row r="5" spans="2:39" s="40" customFormat="1" ht="15.75" thickBot="1" x14ac:dyDescent="0.3">
      <c r="B5" s="109"/>
      <c r="C5" s="110"/>
      <c r="F5" s="37"/>
      <c r="G5" s="37"/>
      <c r="H5" s="171" t="s">
        <v>6</v>
      </c>
      <c r="I5" s="37"/>
      <c r="J5" s="37"/>
    </row>
    <row r="6" spans="2:39" s="40" customFormat="1" ht="39.75" thickTop="1" thickBot="1" x14ac:dyDescent="0.25">
      <c r="B6" s="66" t="s">
        <v>2</v>
      </c>
      <c r="C6" s="67" t="s">
        <v>3</v>
      </c>
      <c r="D6" s="68" t="s">
        <v>4</v>
      </c>
      <c r="E6" s="69" t="s">
        <v>542</v>
      </c>
      <c r="F6" s="69" t="s">
        <v>543</v>
      </c>
      <c r="G6" s="69" t="s">
        <v>544</v>
      </c>
      <c r="H6" s="27" t="s">
        <v>5</v>
      </c>
      <c r="I6" s="65"/>
      <c r="J6" s="65"/>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spans="2:39" s="75" customFormat="1" thickTop="1" thickBot="1" x14ac:dyDescent="0.25">
      <c r="B7" s="70">
        <v>1</v>
      </c>
      <c r="C7" s="71">
        <v>2</v>
      </c>
      <c r="D7" s="71">
        <v>3</v>
      </c>
      <c r="E7" s="72">
        <v>4</v>
      </c>
      <c r="F7" s="72">
        <v>5</v>
      </c>
      <c r="G7" s="72">
        <v>6</v>
      </c>
      <c r="H7" s="73" t="s">
        <v>202</v>
      </c>
      <c r="I7" s="193"/>
      <c r="J7" s="193"/>
      <c r="K7" s="6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2:39" ht="15" hidden="1" thickTop="1" x14ac:dyDescent="0.2">
      <c r="B8" s="88">
        <v>6172</v>
      </c>
      <c r="C8" s="89">
        <v>50</v>
      </c>
      <c r="D8" s="82" t="s">
        <v>173</v>
      </c>
      <c r="E8" s="113"/>
      <c r="F8" s="33"/>
      <c r="G8" s="33"/>
      <c r="H8" s="35" t="e">
        <f>G8/E8*100</f>
        <v>#DIV/0!</v>
      </c>
    </row>
    <row r="9" spans="2:39" ht="29.25" thickTop="1" x14ac:dyDescent="0.2">
      <c r="B9" s="88">
        <v>6221</v>
      </c>
      <c r="C9" s="89">
        <v>53</v>
      </c>
      <c r="D9" s="112" t="s">
        <v>475</v>
      </c>
      <c r="E9" s="25">
        <f>SUM(I17)</f>
        <v>2000</v>
      </c>
      <c r="F9" s="33">
        <f>SUM(J17)</f>
        <v>14250</v>
      </c>
      <c r="G9" s="33">
        <f>SUM(G17)</f>
        <v>1000</v>
      </c>
      <c r="H9" s="35">
        <f>G9/E9*100</f>
        <v>50</v>
      </c>
    </row>
    <row r="10" spans="2:39" ht="15" thickBot="1" x14ac:dyDescent="0.25">
      <c r="B10" s="167">
        <v>6221</v>
      </c>
      <c r="C10" s="168">
        <v>58</v>
      </c>
      <c r="D10" s="175" t="s">
        <v>538</v>
      </c>
      <c r="E10" s="90">
        <f>SUM(I21)</f>
        <v>18000</v>
      </c>
      <c r="F10" s="90">
        <f>SUM(J21)</f>
        <v>201157</v>
      </c>
      <c r="G10" s="49">
        <f>SUM(G21)</f>
        <v>14000</v>
      </c>
      <c r="H10" s="35">
        <f>G10/E10*100</f>
        <v>77.777777777777786</v>
      </c>
    </row>
    <row r="11" spans="2:39" ht="15" hidden="1" thickBot="1" x14ac:dyDescent="0.25">
      <c r="B11" s="88">
        <v>6172</v>
      </c>
      <c r="C11" s="89">
        <v>54</v>
      </c>
      <c r="D11" s="92" t="s">
        <v>9</v>
      </c>
      <c r="E11" s="25"/>
      <c r="F11" s="33"/>
      <c r="G11" s="33"/>
      <c r="H11" s="35"/>
    </row>
    <row r="12" spans="2:39" ht="29.25" hidden="1" thickBot="1" x14ac:dyDescent="0.25">
      <c r="B12" s="167">
        <v>6330</v>
      </c>
      <c r="C12" s="168">
        <v>53</v>
      </c>
      <c r="D12" s="175" t="s">
        <v>174</v>
      </c>
      <c r="E12" s="90"/>
      <c r="F12" s="49"/>
      <c r="G12" s="49"/>
      <c r="H12" s="91"/>
    </row>
    <row r="13" spans="2:39" s="97" customFormat="1" ht="16.5" thickTop="1" thickBot="1" x14ac:dyDescent="0.3">
      <c r="B13" s="750" t="s">
        <v>8</v>
      </c>
      <c r="C13" s="751"/>
      <c r="D13" s="752"/>
      <c r="E13" s="95">
        <f>SUM(E8:E12)</f>
        <v>20000</v>
      </c>
      <c r="F13" s="95">
        <f>SUM(F8:F12)</f>
        <v>215407</v>
      </c>
      <c r="G13" s="95">
        <f>SUM(G8:G12)</f>
        <v>15000</v>
      </c>
      <c r="H13" s="41">
        <f>G13/E13*100</f>
        <v>75</v>
      </c>
      <c r="I13" s="187"/>
      <c r="J13" s="187"/>
      <c r="K13" s="309"/>
    </row>
    <row r="14" spans="2:39" ht="15" thickTop="1" x14ac:dyDescent="0.2">
      <c r="B14" s="571"/>
      <c r="C14" s="571"/>
      <c r="D14" s="571"/>
      <c r="E14" s="571"/>
      <c r="F14" s="571"/>
      <c r="G14" s="571"/>
      <c r="H14" s="571"/>
    </row>
    <row r="15" spans="2:39" x14ac:dyDescent="0.2">
      <c r="B15" s="148"/>
      <c r="C15" s="148"/>
      <c r="D15" s="148"/>
      <c r="E15" s="148"/>
      <c r="F15" s="148"/>
      <c r="G15" s="148"/>
      <c r="H15" s="148"/>
      <c r="J15" s="188"/>
      <c r="K15" s="310"/>
      <c r="L15" s="148"/>
      <c r="M15" s="148"/>
      <c r="N15" s="148"/>
      <c r="O15" s="148"/>
      <c r="P15" s="148"/>
    </row>
    <row r="16" spans="2:39" ht="15" x14ac:dyDescent="0.25">
      <c r="B16" s="44" t="s">
        <v>10</v>
      </c>
      <c r="M16" s="38" t="s">
        <v>127</v>
      </c>
    </row>
    <row r="17" spans="1:11" ht="31.5" customHeight="1" thickBot="1" x14ac:dyDescent="0.3">
      <c r="B17" s="746" t="s">
        <v>536</v>
      </c>
      <c r="C17" s="746"/>
      <c r="D17" s="746"/>
      <c r="E17" s="746"/>
      <c r="F17" s="746"/>
      <c r="G17" s="764">
        <f>SUM(G18)</f>
        <v>1000</v>
      </c>
      <c r="H17" s="764"/>
      <c r="I17" s="189">
        <v>2000</v>
      </c>
      <c r="J17" s="189">
        <v>14250</v>
      </c>
    </row>
    <row r="18" spans="1:11" ht="14.25" customHeight="1" thickTop="1" x14ac:dyDescent="0.25">
      <c r="A18" s="38">
        <v>5331</v>
      </c>
      <c r="B18" s="580" t="s">
        <v>94</v>
      </c>
      <c r="E18" s="36"/>
      <c r="G18" s="758">
        <v>1000</v>
      </c>
      <c r="H18" s="759"/>
      <c r="K18" s="38"/>
    </row>
    <row r="19" spans="1:11" ht="17.25" customHeight="1" x14ac:dyDescent="0.2">
      <c r="B19" s="765" t="s">
        <v>602</v>
      </c>
      <c r="C19" s="765"/>
      <c r="D19" s="765"/>
      <c r="E19" s="765"/>
      <c r="F19" s="765"/>
      <c r="G19" s="765"/>
      <c r="H19" s="765"/>
    </row>
    <row r="20" spans="1:11" ht="17.25" customHeight="1" x14ac:dyDescent="0.25">
      <c r="B20" s="533"/>
      <c r="C20" s="533"/>
      <c r="D20" s="533"/>
      <c r="E20" s="533"/>
      <c r="F20" s="533"/>
      <c r="G20" s="533"/>
      <c r="H20" s="533"/>
    </row>
    <row r="21" spans="1:11" ht="31.5" customHeight="1" thickBot="1" x14ac:dyDescent="0.3">
      <c r="B21" s="746" t="s">
        <v>537</v>
      </c>
      <c r="C21" s="746"/>
      <c r="D21" s="746"/>
      <c r="E21" s="746"/>
      <c r="F21" s="746"/>
      <c r="G21" s="764">
        <f>SUM(G22)</f>
        <v>14000</v>
      </c>
      <c r="H21" s="764"/>
      <c r="I21" s="189">
        <v>18000</v>
      </c>
      <c r="J21" s="189">
        <v>201157</v>
      </c>
    </row>
    <row r="22" spans="1:11" ht="15.75" thickTop="1" x14ac:dyDescent="0.25">
      <c r="A22" s="38">
        <v>5811</v>
      </c>
      <c r="B22" s="535" t="s">
        <v>222</v>
      </c>
      <c r="E22" s="36"/>
      <c r="G22" s="758">
        <v>14000</v>
      </c>
      <c r="H22" s="759"/>
      <c r="K22" s="38"/>
    </row>
    <row r="23" spans="1:11" ht="16.5" customHeight="1" x14ac:dyDescent="0.2">
      <c r="B23" s="765" t="s">
        <v>603</v>
      </c>
      <c r="C23" s="765"/>
      <c r="D23" s="765"/>
      <c r="E23" s="765"/>
      <c r="F23" s="765"/>
      <c r="G23" s="765"/>
      <c r="H23" s="765"/>
    </row>
    <row r="25" spans="1:11" x14ac:dyDescent="0.2">
      <c r="D25" s="261" t="s">
        <v>269</v>
      </c>
      <c r="E25" s="262">
        <f>SUM(E13)</f>
        <v>20000</v>
      </c>
      <c r="F25" s="262">
        <f>SUM(F13)</f>
        <v>215407</v>
      </c>
      <c r="G25" s="262">
        <f>SUM(G13)</f>
        <v>15000</v>
      </c>
    </row>
    <row r="26" spans="1:11" x14ac:dyDescent="0.2">
      <c r="D26" s="261" t="s">
        <v>270</v>
      </c>
      <c r="E26" s="262">
        <v>0</v>
      </c>
      <c r="F26" s="262">
        <v>0</v>
      </c>
      <c r="G26" s="262">
        <v>0</v>
      </c>
    </row>
    <row r="27" spans="1:11" ht="15" x14ac:dyDescent="0.25">
      <c r="D27" s="263" t="s">
        <v>265</v>
      </c>
      <c r="E27" s="264">
        <f>SUM(E25:E26)</f>
        <v>20000</v>
      </c>
      <c r="F27" s="264">
        <f>SUM(F25:F26)</f>
        <v>215407</v>
      </c>
      <c r="G27" s="264">
        <f>SUM(G25:G26)</f>
        <v>15000</v>
      </c>
    </row>
  </sheetData>
  <mergeCells count="10">
    <mergeCell ref="G1:H1"/>
    <mergeCell ref="B13:D13"/>
    <mergeCell ref="G17:H17"/>
    <mergeCell ref="G18:H18"/>
    <mergeCell ref="B19:H19"/>
    <mergeCell ref="B23:H23"/>
    <mergeCell ref="B17:F17"/>
    <mergeCell ref="B21:F21"/>
    <mergeCell ref="G21:H21"/>
    <mergeCell ref="G22:H22"/>
  </mergeCells>
  <pageMargins left="0.70866141732283472" right="0.70866141732283472" top="0.78740157480314965" bottom="0.78740157480314965" header="0.31496062992125984" footer="0.31496062992125984"/>
  <pageSetup paperSize="9" scale="67" firstPageNumber="72"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2" max="10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231"/>
  <sheetViews>
    <sheetView showGridLines="0" view="pageBreakPreview" topLeftCell="A25" zoomScaleNormal="100" zoomScaleSheetLayoutView="100" workbookViewId="0">
      <selection activeCell="H85" sqref="H85"/>
    </sheetView>
  </sheetViews>
  <sheetFormatPr defaultColWidth="9.140625" defaultRowHeight="12.75" x14ac:dyDescent="0.2"/>
  <cols>
    <col min="1" max="1" width="9.140625" style="3"/>
    <col min="2" max="2" width="42.42578125" style="3" customWidth="1"/>
    <col min="3" max="3" width="4.28515625" style="3" customWidth="1"/>
    <col min="4" max="5" width="15.7109375" style="16" hidden="1" customWidth="1"/>
    <col min="6" max="6" width="18.42578125" style="16" customWidth="1"/>
    <col min="7" max="7" width="18.140625" style="16" bestFit="1" customWidth="1"/>
    <col min="8" max="8" width="18.42578125" style="16" customWidth="1"/>
    <col min="9" max="9" width="9" style="17" customWidth="1"/>
    <col min="10" max="10" width="3.140625" style="3" customWidth="1"/>
    <col min="11" max="11" width="10.140625" style="12" customWidth="1"/>
    <col min="12" max="12" width="10.140625" style="14" customWidth="1"/>
    <col min="13" max="13" width="10.140625" style="3" customWidth="1"/>
    <col min="14" max="14" width="10" style="3" bestFit="1" customWidth="1"/>
    <col min="15" max="16384" width="9.140625" style="3"/>
  </cols>
  <sheetData>
    <row r="1" spans="1:14" s="12" customFormat="1" ht="20.25" x14ac:dyDescent="0.3">
      <c r="A1" s="2" t="s">
        <v>906</v>
      </c>
      <c r="B1" s="16"/>
      <c r="C1" s="16"/>
      <c r="D1" s="16"/>
      <c r="E1" s="16"/>
      <c r="F1" s="16"/>
      <c r="G1" s="16"/>
      <c r="H1" s="16"/>
      <c r="I1" s="17"/>
      <c r="J1" s="16"/>
      <c r="K1" s="16"/>
      <c r="L1" s="16"/>
    </row>
    <row r="2" spans="1:14" s="12" customFormat="1" ht="15.75" x14ac:dyDescent="0.25">
      <c r="A2" s="4"/>
      <c r="B2" s="16"/>
      <c r="C2" s="16"/>
      <c r="D2" s="16"/>
      <c r="E2" s="16"/>
      <c r="F2" s="16"/>
      <c r="G2" s="16"/>
      <c r="H2" s="16"/>
      <c r="I2" s="17"/>
      <c r="J2" s="16"/>
      <c r="K2" s="16"/>
      <c r="L2" s="16"/>
    </row>
    <row r="3" spans="1:14" s="12" customFormat="1" ht="15.75" x14ac:dyDescent="0.25">
      <c r="A3" s="4" t="s">
        <v>80</v>
      </c>
      <c r="B3" s="16"/>
      <c r="C3" s="16"/>
      <c r="D3" s="16"/>
      <c r="E3" s="16"/>
      <c r="F3" s="16"/>
      <c r="G3" s="16"/>
      <c r="H3" s="16"/>
      <c r="I3" s="17"/>
      <c r="J3" s="16"/>
      <c r="K3" s="16"/>
      <c r="L3" s="16"/>
    </row>
    <row r="4" spans="1:14" s="12" customFormat="1" ht="13.5" thickBot="1" x14ac:dyDescent="0.25">
      <c r="A4" s="16"/>
      <c r="B4" s="16"/>
      <c r="C4" s="16"/>
      <c r="D4" s="18"/>
      <c r="E4" s="18"/>
      <c r="F4" s="18"/>
      <c r="G4" s="18"/>
      <c r="H4" s="18"/>
      <c r="I4" s="172" t="s">
        <v>6</v>
      </c>
      <c r="J4" s="16"/>
      <c r="K4" s="16"/>
      <c r="L4" s="16"/>
    </row>
    <row r="5" spans="1:14" s="12" customFormat="1" ht="39" customHeight="1" thickTop="1" thickBot="1" x14ac:dyDescent="0.25">
      <c r="A5" s="729" t="s">
        <v>54</v>
      </c>
      <c r="B5" s="730"/>
      <c r="C5" s="457" t="s">
        <v>55</v>
      </c>
      <c r="D5" s="69" t="s">
        <v>163</v>
      </c>
      <c r="E5" s="69" t="s">
        <v>164</v>
      </c>
      <c r="F5" s="69" t="s">
        <v>542</v>
      </c>
      <c r="G5" s="69" t="s">
        <v>543</v>
      </c>
      <c r="H5" s="69" t="s">
        <v>544</v>
      </c>
      <c r="I5" s="27" t="s">
        <v>5</v>
      </c>
    </row>
    <row r="6" spans="1:14" s="12" customFormat="1" ht="14.25" thickTop="1" thickBot="1" x14ac:dyDescent="0.25">
      <c r="A6" s="731">
        <v>1</v>
      </c>
      <c r="B6" s="732"/>
      <c r="C6" s="458">
        <v>2</v>
      </c>
      <c r="D6" s="9" t="s">
        <v>168</v>
      </c>
      <c r="E6" s="9" t="s">
        <v>169</v>
      </c>
      <c r="F6" s="9">
        <v>3</v>
      </c>
      <c r="G6" s="9">
        <v>4</v>
      </c>
      <c r="H6" s="9">
        <v>5</v>
      </c>
      <c r="I6" s="28" t="s">
        <v>203</v>
      </c>
    </row>
    <row r="7" spans="1:14" s="443" customFormat="1" ht="18" customHeight="1" thickTop="1" x14ac:dyDescent="0.25">
      <c r="A7" s="714" t="s">
        <v>0</v>
      </c>
      <c r="B7" s="715"/>
      <c r="C7" s="294">
        <v>1</v>
      </c>
      <c r="D7" s="295">
        <v>25921</v>
      </c>
      <c r="E7" s="295">
        <v>28085</v>
      </c>
      <c r="F7" s="295">
        <f>SUM('01'!E16)</f>
        <v>46761</v>
      </c>
      <c r="G7" s="295">
        <f>SUM('01'!F16)</f>
        <v>46910</v>
      </c>
      <c r="H7" s="295">
        <f>SUM('01'!G16)</f>
        <v>48558</v>
      </c>
      <c r="I7" s="296">
        <f>H7/F7*100</f>
        <v>103.8429460447809</v>
      </c>
    </row>
    <row r="8" spans="1:14" s="443" customFormat="1" ht="18" customHeight="1" x14ac:dyDescent="0.25">
      <c r="A8" s="281" t="s">
        <v>273</v>
      </c>
      <c r="B8" s="282"/>
      <c r="C8" s="283"/>
      <c r="D8" s="284"/>
      <c r="E8" s="284"/>
      <c r="F8" s="284">
        <f>SUM('01'!E181)</f>
        <v>46761</v>
      </c>
      <c r="G8" s="284">
        <f>SUM('01'!F181)</f>
        <v>46910</v>
      </c>
      <c r="H8" s="284">
        <f>SUM('01'!G181)</f>
        <v>48558</v>
      </c>
      <c r="I8" s="285">
        <f>H8/F8*100</f>
        <v>103.8429460447809</v>
      </c>
    </row>
    <row r="9" spans="1:14" s="443" customFormat="1" ht="18" customHeight="1" x14ac:dyDescent="0.25">
      <c r="A9" s="297" t="s">
        <v>274</v>
      </c>
      <c r="B9" s="298"/>
      <c r="C9" s="299"/>
      <c r="D9" s="300"/>
      <c r="E9" s="300"/>
      <c r="F9" s="300">
        <f>SUM('20'!E11)</f>
        <v>0</v>
      </c>
      <c r="G9" s="300">
        <f>SUM('20'!F11)</f>
        <v>0</v>
      </c>
      <c r="H9" s="300">
        <f>SUM('20'!G11)</f>
        <v>0</v>
      </c>
      <c r="I9" s="301">
        <v>0</v>
      </c>
    </row>
    <row r="10" spans="1:14" s="209" customFormat="1" ht="18" customHeight="1" x14ac:dyDescent="0.25">
      <c r="A10" s="716" t="s">
        <v>277</v>
      </c>
      <c r="B10" s="717"/>
      <c r="C10" s="306">
        <v>2</v>
      </c>
      <c r="D10" s="279">
        <v>37794</v>
      </c>
      <c r="E10" s="279">
        <f>24167+14</f>
        <v>24181</v>
      </c>
      <c r="F10" s="279">
        <f>SUM('02'!E13)</f>
        <v>394343</v>
      </c>
      <c r="G10" s="279">
        <f>SUM('02'!F13)</f>
        <v>405295</v>
      </c>
      <c r="H10" s="279">
        <f>SUM('02'!G13)</f>
        <v>430315</v>
      </c>
      <c r="I10" s="280">
        <f>H10/F10*100</f>
        <v>109.12200799811332</v>
      </c>
    </row>
    <row r="11" spans="1:14" s="209" customFormat="1" ht="18" customHeight="1" x14ac:dyDescent="0.25">
      <c r="A11" s="281" t="s">
        <v>273</v>
      </c>
      <c r="B11" s="282"/>
      <c r="C11" s="283"/>
      <c r="D11" s="284"/>
      <c r="E11" s="284"/>
      <c r="F11" s="284">
        <f>SUM('02'!E80)</f>
        <v>394343</v>
      </c>
      <c r="G11" s="284">
        <f>SUM('02'!F80)</f>
        <v>405295</v>
      </c>
      <c r="H11" s="284">
        <f>SUM('02'!G80)</f>
        <v>430315</v>
      </c>
      <c r="I11" s="285">
        <f>H11/F11*100</f>
        <v>109.12200799811332</v>
      </c>
      <c r="K11" s="225"/>
    </row>
    <row r="12" spans="1:14" s="209" customFormat="1" ht="18" customHeight="1" x14ac:dyDescent="0.25">
      <c r="A12" s="297" t="s">
        <v>274</v>
      </c>
      <c r="B12" s="298"/>
      <c r="C12" s="299"/>
      <c r="D12" s="300"/>
      <c r="E12" s="300"/>
      <c r="F12" s="300">
        <f>SUM('02'!E81)</f>
        <v>0</v>
      </c>
      <c r="G12" s="300">
        <f>SUM('02'!F81)</f>
        <v>0</v>
      </c>
      <c r="H12" s="300">
        <f>SUM('02'!G81)</f>
        <v>0</v>
      </c>
      <c r="I12" s="301">
        <v>0</v>
      </c>
    </row>
    <row r="13" spans="1:14" s="209" customFormat="1" ht="18" customHeight="1" x14ac:dyDescent="0.25">
      <c r="A13" s="708" t="s">
        <v>86</v>
      </c>
      <c r="B13" s="709"/>
      <c r="C13" s="306">
        <v>3</v>
      </c>
      <c r="D13" s="279">
        <v>305370</v>
      </c>
      <c r="E13" s="279">
        <v>315147</v>
      </c>
      <c r="F13" s="279">
        <f>SUM('03'!E13)</f>
        <v>118632</v>
      </c>
      <c r="G13" s="279">
        <f>SUM('03'!F13)</f>
        <v>119560</v>
      </c>
      <c r="H13" s="412">
        <f>SUM('03'!G13)</f>
        <v>126807</v>
      </c>
      <c r="I13" s="280">
        <f>H13/F13*100</f>
        <v>106.89105806190572</v>
      </c>
      <c r="N13" s="225"/>
    </row>
    <row r="14" spans="1:14" s="209" customFormat="1" ht="18" customHeight="1" x14ac:dyDescent="0.25">
      <c r="A14" s="281" t="s">
        <v>273</v>
      </c>
      <c r="B14" s="282"/>
      <c r="C14" s="283"/>
      <c r="D14" s="284"/>
      <c r="E14" s="284"/>
      <c r="F14" s="284">
        <f>SUM('03'!E174)</f>
        <v>118632</v>
      </c>
      <c r="G14" s="284">
        <f>SUM('03'!F174)</f>
        <v>119560</v>
      </c>
      <c r="H14" s="413">
        <f>SUM('03'!G174)</f>
        <v>126807</v>
      </c>
      <c r="I14" s="285">
        <f>H14/F14*100</f>
        <v>106.89105806190572</v>
      </c>
      <c r="K14" s="225"/>
    </row>
    <row r="15" spans="1:14" s="209" customFormat="1" ht="18" customHeight="1" x14ac:dyDescent="0.25">
      <c r="A15" s="297" t="s">
        <v>274</v>
      </c>
      <c r="B15" s="298"/>
      <c r="C15" s="299"/>
      <c r="D15" s="300"/>
      <c r="E15" s="300"/>
      <c r="F15" s="300">
        <f>SUM('04'!E92)</f>
        <v>0</v>
      </c>
      <c r="G15" s="300">
        <f>SUM('04'!F92)</f>
        <v>0</v>
      </c>
      <c r="H15" s="300">
        <f>SUM('04'!G92)</f>
        <v>0</v>
      </c>
      <c r="I15" s="301">
        <v>0</v>
      </c>
    </row>
    <row r="16" spans="1:14" s="443" customFormat="1" ht="18" customHeight="1" x14ac:dyDescent="0.25">
      <c r="A16" s="716" t="s">
        <v>119</v>
      </c>
      <c r="B16" s="717"/>
      <c r="C16" s="306">
        <v>4</v>
      </c>
      <c r="D16" s="446">
        <v>37794</v>
      </c>
      <c r="E16" s="446">
        <f>24167+14</f>
        <v>24181</v>
      </c>
      <c r="F16" s="279">
        <f>SUM('04'!E12)</f>
        <v>50940</v>
      </c>
      <c r="G16" s="279">
        <f>SUM('04'!F12)</f>
        <v>56294</v>
      </c>
      <c r="H16" s="279">
        <f>SUM('04'!G12)</f>
        <v>51540</v>
      </c>
      <c r="I16" s="280">
        <f>H16/F16*100</f>
        <v>101.17785630153122</v>
      </c>
      <c r="J16" s="209"/>
      <c r="K16" s="209"/>
    </row>
    <row r="17" spans="1:14" s="443" customFormat="1" ht="18" customHeight="1" x14ac:dyDescent="0.25">
      <c r="A17" s="281" t="s">
        <v>273</v>
      </c>
      <c r="B17" s="282"/>
      <c r="C17" s="283"/>
      <c r="D17" s="444"/>
      <c r="E17" s="444"/>
      <c r="F17" s="284">
        <f>SUM('04'!E94)</f>
        <v>42035</v>
      </c>
      <c r="G17" s="284">
        <f>SUM('04'!F94)</f>
        <v>42389</v>
      </c>
      <c r="H17" s="284">
        <f>SUM('04'!G94)</f>
        <v>45555</v>
      </c>
      <c r="I17" s="285">
        <f>H17/F17*100</f>
        <v>108.37397406922801</v>
      </c>
      <c r="J17" s="209"/>
      <c r="K17" s="225"/>
    </row>
    <row r="18" spans="1:14" s="443" customFormat="1" ht="18" customHeight="1" x14ac:dyDescent="0.25">
      <c r="A18" s="297" t="s">
        <v>274</v>
      </c>
      <c r="B18" s="298"/>
      <c r="C18" s="299"/>
      <c r="D18" s="445"/>
      <c r="E18" s="445"/>
      <c r="F18" s="300">
        <f>SUM('04'!E95)</f>
        <v>8905</v>
      </c>
      <c r="G18" s="300">
        <f>SUM('04'!F95)</f>
        <v>13905</v>
      </c>
      <c r="H18" s="300">
        <f>SUM('04'!G95)</f>
        <v>5985</v>
      </c>
      <c r="I18" s="301">
        <v>0</v>
      </c>
      <c r="J18" s="209"/>
      <c r="K18" s="209"/>
    </row>
    <row r="19" spans="1:14" s="210" customFormat="1" ht="18" customHeight="1" x14ac:dyDescent="0.25">
      <c r="A19" s="716" t="s">
        <v>143</v>
      </c>
      <c r="B19" s="717"/>
      <c r="C19" s="306">
        <v>6</v>
      </c>
      <c r="D19" s="279">
        <v>24589</v>
      </c>
      <c r="E19" s="279">
        <v>28131</v>
      </c>
      <c r="F19" s="279">
        <f>SUM('06'!E10)</f>
        <v>41055</v>
      </c>
      <c r="G19" s="279">
        <f>SUM('06'!F10)</f>
        <v>43269</v>
      </c>
      <c r="H19" s="279">
        <f>SUM('06'!G10)</f>
        <v>45111</v>
      </c>
      <c r="I19" s="280">
        <f>H19/F19*100</f>
        <v>109.87943003288272</v>
      </c>
      <c r="J19" s="209"/>
      <c r="K19" s="209"/>
      <c r="L19" s="209"/>
    </row>
    <row r="20" spans="1:14" s="210" customFormat="1" ht="18" customHeight="1" x14ac:dyDescent="0.25">
      <c r="A20" s="281" t="s">
        <v>273</v>
      </c>
      <c r="B20" s="282"/>
      <c r="C20" s="283"/>
      <c r="D20" s="284"/>
      <c r="E20" s="284"/>
      <c r="F20" s="284">
        <f>SUM('06'!E64)</f>
        <v>41055</v>
      </c>
      <c r="G20" s="284">
        <f>SUM('06'!F64)</f>
        <v>43269</v>
      </c>
      <c r="H20" s="284">
        <f>SUM('06'!G64)</f>
        <v>45111</v>
      </c>
      <c r="I20" s="285">
        <f>H20/F20*100</f>
        <v>109.87943003288272</v>
      </c>
      <c r="J20" s="209"/>
      <c r="K20" s="209"/>
      <c r="L20" s="209"/>
    </row>
    <row r="21" spans="1:14" s="210" customFormat="1" ht="18" customHeight="1" x14ac:dyDescent="0.25">
      <c r="A21" s="297" t="s">
        <v>274</v>
      </c>
      <c r="B21" s="298"/>
      <c r="C21" s="299"/>
      <c r="D21" s="300"/>
      <c r="E21" s="300"/>
      <c r="F21" s="300">
        <f>SUM('06'!E65)</f>
        <v>0</v>
      </c>
      <c r="G21" s="300">
        <f>SUM('06'!F65)</f>
        <v>0</v>
      </c>
      <c r="H21" s="300">
        <f>SUM('06'!G65)</f>
        <v>0</v>
      </c>
      <c r="I21" s="301">
        <v>0</v>
      </c>
      <c r="J21" s="209"/>
      <c r="K21" s="209"/>
      <c r="L21" s="209"/>
    </row>
    <row r="22" spans="1:14" s="443" customFormat="1" ht="18" customHeight="1" x14ac:dyDescent="0.25">
      <c r="A22" s="708" t="s">
        <v>56</v>
      </c>
      <c r="B22" s="709"/>
      <c r="C22" s="306">
        <v>7</v>
      </c>
      <c r="D22" s="279">
        <v>46380</v>
      </c>
      <c r="E22" s="279">
        <v>45038</v>
      </c>
      <c r="F22" s="279">
        <f>SUM('07'!E12)</f>
        <v>334064</v>
      </c>
      <c r="G22" s="279">
        <f>SUM('07'!F12)</f>
        <v>320332</v>
      </c>
      <c r="H22" s="279">
        <f>SUM('07'!G12)</f>
        <v>252715</v>
      </c>
      <c r="I22" s="280">
        <f>H22/F22*100</f>
        <v>75.648678097610031</v>
      </c>
    </row>
    <row r="23" spans="1:14" s="448" customFormat="1" ht="18" customHeight="1" x14ac:dyDescent="0.25">
      <c r="A23" s="281" t="s">
        <v>273</v>
      </c>
      <c r="B23" s="282"/>
      <c r="C23" s="283"/>
      <c r="D23" s="284"/>
      <c r="E23" s="284"/>
      <c r="F23" s="284">
        <f>SUM('07'!E53)</f>
        <v>334064</v>
      </c>
      <c r="G23" s="284">
        <f>SUM('07'!F53)</f>
        <v>320332</v>
      </c>
      <c r="H23" s="284">
        <f>SUM('07'!G53)</f>
        <v>252715</v>
      </c>
      <c r="I23" s="285">
        <f>H23/F23*100</f>
        <v>75.648678097610031</v>
      </c>
      <c r="J23" s="443"/>
      <c r="K23" s="443"/>
      <c r="L23" s="443"/>
    </row>
    <row r="24" spans="1:14" s="448" customFormat="1" ht="18" customHeight="1" x14ac:dyDescent="0.25">
      <c r="A24" s="297" t="s">
        <v>274</v>
      </c>
      <c r="B24" s="298"/>
      <c r="C24" s="299"/>
      <c r="D24" s="300"/>
      <c r="E24" s="300"/>
      <c r="F24" s="300">
        <f>SUM('06'!E68)</f>
        <v>0</v>
      </c>
      <c r="G24" s="300">
        <f>SUM('06'!F68)</f>
        <v>0</v>
      </c>
      <c r="H24" s="300">
        <f>SUM('06'!G68)</f>
        <v>0</v>
      </c>
      <c r="I24" s="301">
        <v>0</v>
      </c>
      <c r="J24" s="443"/>
      <c r="K24" s="443"/>
      <c r="L24" s="443"/>
    </row>
    <row r="25" spans="1:14" s="239" customFormat="1" ht="18" customHeight="1" x14ac:dyDescent="0.25">
      <c r="A25" s="718" t="s">
        <v>123</v>
      </c>
      <c r="B25" s="719"/>
      <c r="C25" s="306">
        <v>8</v>
      </c>
      <c r="D25" s="330">
        <v>7505</v>
      </c>
      <c r="E25" s="330">
        <v>9297</v>
      </c>
      <c r="F25" s="330">
        <f>SUM('08'!E16)</f>
        <v>39023</v>
      </c>
      <c r="G25" s="330">
        <f>SUM('08'!F16)</f>
        <v>132630</v>
      </c>
      <c r="H25" s="330">
        <f>SUM('08'!G16)</f>
        <v>37442</v>
      </c>
      <c r="I25" s="280">
        <f>H25/F25*100</f>
        <v>95.948543166850314</v>
      </c>
    </row>
    <row r="26" spans="1:14" s="209" customFormat="1" ht="18" customHeight="1" x14ac:dyDescent="0.25">
      <c r="A26" s="281" t="s">
        <v>273</v>
      </c>
      <c r="B26" s="282"/>
      <c r="C26" s="283"/>
      <c r="D26" s="284"/>
      <c r="E26" s="284"/>
      <c r="F26" s="284">
        <f>SUM('08'!E257)</f>
        <v>39023</v>
      </c>
      <c r="G26" s="284">
        <f>SUM('08'!F257)</f>
        <v>132630</v>
      </c>
      <c r="H26" s="284">
        <f>SUM('08'!G257)</f>
        <v>37442</v>
      </c>
      <c r="I26" s="285">
        <f>H26/F26*100</f>
        <v>95.948543166850314</v>
      </c>
      <c r="K26" s="225"/>
    </row>
    <row r="27" spans="1:14" s="209" customFormat="1" ht="18" customHeight="1" x14ac:dyDescent="0.25">
      <c r="A27" s="297" t="s">
        <v>274</v>
      </c>
      <c r="B27" s="298"/>
      <c r="C27" s="299"/>
      <c r="D27" s="300"/>
      <c r="E27" s="300"/>
      <c r="F27" s="300">
        <f>SUM('04'!E102)</f>
        <v>0</v>
      </c>
      <c r="G27" s="300">
        <f>SUM('04'!F102)</f>
        <v>0</v>
      </c>
      <c r="H27" s="300">
        <f>SUM('04'!G102)</f>
        <v>0</v>
      </c>
      <c r="I27" s="301">
        <v>0</v>
      </c>
    </row>
    <row r="28" spans="1:14" s="449" customFormat="1" ht="18" customHeight="1" x14ac:dyDescent="0.25">
      <c r="A28" s="708" t="s">
        <v>51</v>
      </c>
      <c r="B28" s="709"/>
      <c r="C28" s="306">
        <v>9</v>
      </c>
      <c r="D28" s="446">
        <v>4793</v>
      </c>
      <c r="E28" s="446">
        <v>5130</v>
      </c>
      <c r="F28" s="279">
        <f>SUM('09'!E19)</f>
        <v>6195</v>
      </c>
      <c r="G28" s="279">
        <f>SUM('09'!F19)</f>
        <v>6060</v>
      </c>
      <c r="H28" s="279">
        <f>SUM('09'!G19)</f>
        <v>8640</v>
      </c>
      <c r="I28" s="280">
        <f>H28/F28*100</f>
        <v>139.46731234866826</v>
      </c>
      <c r="J28" s="229"/>
      <c r="K28" s="229"/>
      <c r="N28" s="450"/>
    </row>
    <row r="29" spans="1:14" s="443" customFormat="1" ht="18" customHeight="1" x14ac:dyDescent="0.25">
      <c r="A29" s="281" t="s">
        <v>273</v>
      </c>
      <c r="B29" s="282"/>
      <c r="C29" s="283"/>
      <c r="D29" s="444"/>
      <c r="E29" s="444"/>
      <c r="F29" s="284">
        <f>SUM('09'!E155)</f>
        <v>6195</v>
      </c>
      <c r="G29" s="284">
        <f>SUM('09'!F155)</f>
        <v>6060</v>
      </c>
      <c r="H29" s="284">
        <f>SUM('09'!G155)</f>
        <v>8640</v>
      </c>
      <c r="I29" s="285">
        <f>H29/F29*100</f>
        <v>139.46731234866826</v>
      </c>
      <c r="J29" s="209"/>
      <c r="K29" s="225"/>
    </row>
    <row r="30" spans="1:14" s="443" customFormat="1" ht="18" customHeight="1" x14ac:dyDescent="0.25">
      <c r="A30" s="297" t="s">
        <v>274</v>
      </c>
      <c r="B30" s="298"/>
      <c r="C30" s="299"/>
      <c r="D30" s="445"/>
      <c r="E30" s="445"/>
      <c r="F30" s="300">
        <f>SUM('04'!E105)</f>
        <v>0</v>
      </c>
      <c r="G30" s="300">
        <f>SUM('04'!F105)</f>
        <v>0</v>
      </c>
      <c r="H30" s="300">
        <f>SUM('04'!G105)</f>
        <v>0</v>
      </c>
      <c r="I30" s="301">
        <v>0</v>
      </c>
      <c r="J30" s="209"/>
      <c r="K30" s="209"/>
    </row>
    <row r="31" spans="1:14" s="449" customFormat="1" ht="18" customHeight="1" x14ac:dyDescent="0.25">
      <c r="A31" s="708" t="s">
        <v>146</v>
      </c>
      <c r="B31" s="709"/>
      <c r="C31" s="278">
        <v>10</v>
      </c>
      <c r="D31" s="446">
        <v>14184</v>
      </c>
      <c r="E31" s="446">
        <f>10107+870</f>
        <v>10977</v>
      </c>
      <c r="F31" s="279">
        <f>SUM('10'!E17)</f>
        <v>12058</v>
      </c>
      <c r="G31" s="279">
        <f>SUM('10'!F17)</f>
        <v>12005</v>
      </c>
      <c r="H31" s="279">
        <f>SUM('10'!G17)</f>
        <v>12558</v>
      </c>
      <c r="I31" s="280">
        <f>H31/F31*100</f>
        <v>104.1466246475369</v>
      </c>
      <c r="J31" s="229"/>
    </row>
    <row r="32" spans="1:14" s="443" customFormat="1" ht="18" customHeight="1" x14ac:dyDescent="0.25">
      <c r="A32" s="281" t="s">
        <v>273</v>
      </c>
      <c r="B32" s="282"/>
      <c r="C32" s="283"/>
      <c r="D32" s="444"/>
      <c r="E32" s="444"/>
      <c r="F32" s="284">
        <f>SUM('10'!E144)</f>
        <v>12058</v>
      </c>
      <c r="G32" s="284">
        <f>SUM('10'!F144)</f>
        <v>12005</v>
      </c>
      <c r="H32" s="284">
        <f>SUM('10'!G144)</f>
        <v>12558</v>
      </c>
      <c r="I32" s="285">
        <f>H32/F32*100</f>
        <v>104.1466246475369</v>
      </c>
      <c r="J32" s="209"/>
      <c r="K32" s="447"/>
    </row>
    <row r="33" spans="1:14" s="443" customFormat="1" ht="18" customHeight="1" x14ac:dyDescent="0.25">
      <c r="A33" s="297" t="s">
        <v>274</v>
      </c>
      <c r="B33" s="298"/>
      <c r="C33" s="299"/>
      <c r="D33" s="445"/>
      <c r="E33" s="445"/>
      <c r="F33" s="300">
        <f>SUM('04'!E104)</f>
        <v>0</v>
      </c>
      <c r="G33" s="300">
        <f>SUM('04'!F104)</f>
        <v>0</v>
      </c>
      <c r="H33" s="300">
        <f>SUM('04'!G104)</f>
        <v>0</v>
      </c>
      <c r="I33" s="301">
        <v>0</v>
      </c>
      <c r="J33" s="209"/>
    </row>
    <row r="34" spans="1:14" s="209" customFormat="1" ht="18" customHeight="1" x14ac:dyDescent="0.25">
      <c r="A34" s="708" t="s">
        <v>52</v>
      </c>
      <c r="B34" s="709"/>
      <c r="C34" s="278">
        <v>11</v>
      </c>
      <c r="D34" s="279">
        <v>5245</v>
      </c>
      <c r="E34" s="279">
        <v>1330</v>
      </c>
      <c r="F34" s="279">
        <f>SUM('11'!E16)</f>
        <v>2737</v>
      </c>
      <c r="G34" s="279">
        <f>SUM('11'!F16)</f>
        <v>4476</v>
      </c>
      <c r="H34" s="279">
        <f>SUM('11'!G16)</f>
        <v>4416</v>
      </c>
      <c r="I34" s="280">
        <f>H34/F34*100</f>
        <v>161.34453781512605</v>
      </c>
      <c r="N34" s="225"/>
    </row>
    <row r="35" spans="1:14" s="209" customFormat="1" ht="18" customHeight="1" x14ac:dyDescent="0.25">
      <c r="A35" s="281" t="s">
        <v>273</v>
      </c>
      <c r="B35" s="282"/>
      <c r="C35" s="283"/>
      <c r="D35" s="284"/>
      <c r="E35" s="284"/>
      <c r="F35" s="284">
        <f>SUM('11'!E231)</f>
        <v>2737</v>
      </c>
      <c r="G35" s="284">
        <f>SUM('11'!F231)</f>
        <v>4476</v>
      </c>
      <c r="H35" s="284">
        <f>SUM('11'!G231)</f>
        <v>4416</v>
      </c>
      <c r="I35" s="285">
        <f>H35/F35*100</f>
        <v>161.34453781512605</v>
      </c>
      <c r="K35" s="225"/>
    </row>
    <row r="36" spans="1:14" s="209" customFormat="1" ht="18" customHeight="1" x14ac:dyDescent="0.25">
      <c r="A36" s="297" t="s">
        <v>274</v>
      </c>
      <c r="B36" s="298"/>
      <c r="C36" s="299"/>
      <c r="D36" s="300"/>
      <c r="E36" s="300"/>
      <c r="F36" s="300">
        <f>SUM('04'!E107)</f>
        <v>0</v>
      </c>
      <c r="G36" s="300">
        <f>SUM('04'!F107)</f>
        <v>0</v>
      </c>
      <c r="H36" s="300">
        <f>SUM('04'!G107)</f>
        <v>0</v>
      </c>
      <c r="I36" s="301">
        <v>0</v>
      </c>
    </row>
    <row r="37" spans="1:14" s="443" customFormat="1" ht="18" customHeight="1" x14ac:dyDescent="0.25">
      <c r="A37" s="720" t="s">
        <v>53</v>
      </c>
      <c r="B37" s="721"/>
      <c r="C37" s="278">
        <v>12</v>
      </c>
      <c r="D37" s="279">
        <v>835</v>
      </c>
      <c r="E37" s="279">
        <v>3238</v>
      </c>
      <c r="F37" s="279">
        <f>SUM('12'!E14)</f>
        <v>920</v>
      </c>
      <c r="G37" s="279">
        <f>SUM('12'!F14)</f>
        <v>32857</v>
      </c>
      <c r="H37" s="279">
        <f>SUM('12'!G14)</f>
        <v>870</v>
      </c>
      <c r="I37" s="280">
        <f>H37/F37*100</f>
        <v>94.565217391304344</v>
      </c>
      <c r="J37" s="447"/>
      <c r="K37" s="447"/>
      <c r="L37" s="447"/>
      <c r="M37" s="447"/>
      <c r="N37" s="447"/>
    </row>
    <row r="38" spans="1:14" s="443" customFormat="1" ht="18" customHeight="1" x14ac:dyDescent="0.25">
      <c r="A38" s="281" t="s">
        <v>273</v>
      </c>
      <c r="B38" s="282"/>
      <c r="C38" s="283"/>
      <c r="D38" s="284"/>
      <c r="E38" s="284"/>
      <c r="F38" s="284">
        <f>SUM('12'!E44)</f>
        <v>920</v>
      </c>
      <c r="G38" s="284">
        <f>SUM('12'!F44)</f>
        <v>32857</v>
      </c>
      <c r="H38" s="284">
        <f>SUM('12'!G44)</f>
        <v>870</v>
      </c>
      <c r="I38" s="285">
        <f>H38/F38*100</f>
        <v>94.565217391304344</v>
      </c>
      <c r="K38" s="447"/>
    </row>
    <row r="39" spans="1:14" s="443" customFormat="1" ht="18" customHeight="1" x14ac:dyDescent="0.25">
      <c r="A39" s="297" t="s">
        <v>274</v>
      </c>
      <c r="B39" s="298"/>
      <c r="C39" s="299"/>
      <c r="D39" s="300"/>
      <c r="E39" s="300"/>
      <c r="F39" s="300">
        <f>SUM('04'!E102)</f>
        <v>0</v>
      </c>
      <c r="G39" s="300">
        <f>SUM('13'!F70)</f>
        <v>0</v>
      </c>
      <c r="H39" s="300">
        <f>SUM('13'!G70)</f>
        <v>0</v>
      </c>
      <c r="I39" s="301">
        <v>0</v>
      </c>
    </row>
    <row r="40" spans="1:14" s="210" customFormat="1" ht="18" customHeight="1" x14ac:dyDescent="0.25">
      <c r="A40" s="720" t="s">
        <v>155</v>
      </c>
      <c r="B40" s="725"/>
      <c r="C40" s="278">
        <v>13</v>
      </c>
      <c r="D40" s="279">
        <v>9093</v>
      </c>
      <c r="E40" s="279">
        <v>1</v>
      </c>
      <c r="F40" s="279">
        <f>SUM('13'!E14)</f>
        <v>26636</v>
      </c>
      <c r="G40" s="279">
        <f>SUM('13'!F14)</f>
        <v>32696</v>
      </c>
      <c r="H40" s="279">
        <f>SUM('13'!G14)</f>
        <v>34740</v>
      </c>
      <c r="I40" s="280">
        <f>H40/F40*100</f>
        <v>130.42498873704758</v>
      </c>
      <c r="J40" s="225"/>
      <c r="K40" s="225"/>
      <c r="L40" s="232"/>
      <c r="M40" s="232"/>
      <c r="N40" s="232"/>
    </row>
    <row r="41" spans="1:14" s="209" customFormat="1" ht="18" customHeight="1" x14ac:dyDescent="0.25">
      <c r="A41" s="281" t="s">
        <v>273</v>
      </c>
      <c r="B41" s="282"/>
      <c r="C41" s="283"/>
      <c r="D41" s="284"/>
      <c r="E41" s="284"/>
      <c r="F41" s="284">
        <f>SUM('13'!E72)</f>
        <v>26636</v>
      </c>
      <c r="G41" s="284">
        <f>SUM('13'!F72)</f>
        <v>32696</v>
      </c>
      <c r="H41" s="284">
        <f>SUM('13'!G72)</f>
        <v>34740</v>
      </c>
      <c r="I41" s="285">
        <f>H41/F41*100</f>
        <v>130.42498873704758</v>
      </c>
      <c r="K41" s="225"/>
    </row>
    <row r="42" spans="1:14" s="209" customFormat="1" ht="18" customHeight="1" x14ac:dyDescent="0.25">
      <c r="A42" s="297" t="s">
        <v>274</v>
      </c>
      <c r="B42" s="298"/>
      <c r="C42" s="299"/>
      <c r="D42" s="300"/>
      <c r="E42" s="300"/>
      <c r="F42" s="300">
        <f>SUM('04'!E105)</f>
        <v>0</v>
      </c>
      <c r="G42" s="300">
        <f>SUM('13'!F73)</f>
        <v>0</v>
      </c>
      <c r="H42" s="300">
        <f>SUM('13'!G73)</f>
        <v>0</v>
      </c>
      <c r="I42" s="301">
        <v>0</v>
      </c>
    </row>
    <row r="43" spans="1:14" s="451" customFormat="1" ht="18" customHeight="1" x14ac:dyDescent="0.25">
      <c r="A43" s="708" t="s">
        <v>57</v>
      </c>
      <c r="B43" s="709"/>
      <c r="C43" s="332">
        <v>14</v>
      </c>
      <c r="D43" s="330">
        <v>18917</v>
      </c>
      <c r="E43" s="330">
        <v>21869</v>
      </c>
      <c r="F43" s="330">
        <f>SUM('14'!E18)</f>
        <v>53135</v>
      </c>
      <c r="G43" s="330">
        <f>SUM('14'!F18)</f>
        <v>53133</v>
      </c>
      <c r="H43" s="330">
        <f>SUM('14'!G18)</f>
        <v>80460</v>
      </c>
      <c r="I43" s="280">
        <f>H43/F43*100</f>
        <v>151.4256140020702</v>
      </c>
      <c r="J43" s="229"/>
      <c r="K43" s="229"/>
      <c r="N43" s="452"/>
    </row>
    <row r="44" spans="1:14" s="443" customFormat="1" ht="18" customHeight="1" x14ac:dyDescent="0.25">
      <c r="A44" s="281" t="s">
        <v>273</v>
      </c>
      <c r="B44" s="282"/>
      <c r="C44" s="283"/>
      <c r="D44" s="284"/>
      <c r="E44" s="284"/>
      <c r="F44" s="284">
        <f>SUM('14'!E83)</f>
        <v>53135</v>
      </c>
      <c r="G44" s="284">
        <f>SUM('14'!F83)</f>
        <v>53133</v>
      </c>
      <c r="H44" s="284">
        <f>SUM('14'!G83)</f>
        <v>80460</v>
      </c>
      <c r="I44" s="285">
        <f>H44/F44*100</f>
        <v>151.4256140020702</v>
      </c>
      <c r="J44" s="209"/>
      <c r="K44" s="225"/>
    </row>
    <row r="45" spans="1:14" s="443" customFormat="1" ht="18" customHeight="1" x14ac:dyDescent="0.25">
      <c r="A45" s="297" t="s">
        <v>274</v>
      </c>
      <c r="B45" s="298"/>
      <c r="C45" s="299"/>
      <c r="D45" s="300"/>
      <c r="E45" s="300"/>
      <c r="F45" s="300">
        <f>SUM('04'!E108)</f>
        <v>0</v>
      </c>
      <c r="G45" s="300">
        <f>SUM('04'!F108)</f>
        <v>0</v>
      </c>
      <c r="H45" s="300">
        <f>SUM('04'!G108)</f>
        <v>0</v>
      </c>
      <c r="I45" s="301">
        <v>0</v>
      </c>
      <c r="J45" s="209"/>
      <c r="K45" s="209"/>
    </row>
    <row r="46" spans="1:14" s="443" customFormat="1" ht="18" customHeight="1" x14ac:dyDescent="0.25">
      <c r="A46" s="720" t="s">
        <v>145</v>
      </c>
      <c r="B46" s="726"/>
      <c r="C46" s="278">
        <v>17</v>
      </c>
      <c r="D46" s="446">
        <v>487</v>
      </c>
      <c r="E46" s="446">
        <v>989</v>
      </c>
      <c r="F46" s="279">
        <f>SUM('17'!E12)</f>
        <v>1305</v>
      </c>
      <c r="G46" s="279">
        <f>SUM('17'!F12)</f>
        <v>1923</v>
      </c>
      <c r="H46" s="279">
        <f>SUM('17'!G12)</f>
        <v>1355</v>
      </c>
      <c r="I46" s="280">
        <f>H46/F46*100</f>
        <v>103.83141762452108</v>
      </c>
      <c r="J46" s="209"/>
    </row>
    <row r="47" spans="1:14" s="443" customFormat="1" ht="18" customHeight="1" x14ac:dyDescent="0.25">
      <c r="A47" s="281" t="s">
        <v>273</v>
      </c>
      <c r="B47" s="282"/>
      <c r="C47" s="283"/>
      <c r="D47" s="444"/>
      <c r="E47" s="444"/>
      <c r="F47" s="284">
        <f>SUM('17'!E40)</f>
        <v>1305</v>
      </c>
      <c r="G47" s="284">
        <f>SUM('17'!F40)</f>
        <v>1923</v>
      </c>
      <c r="H47" s="284">
        <f>SUM('17'!G40)</f>
        <v>1355</v>
      </c>
      <c r="I47" s="285">
        <f>H47/F47*100</f>
        <v>103.83141762452108</v>
      </c>
      <c r="J47" s="209"/>
      <c r="K47" s="447"/>
    </row>
    <row r="48" spans="1:14" s="443" customFormat="1" ht="18" customHeight="1" x14ac:dyDescent="0.25">
      <c r="A48" s="297" t="s">
        <v>274</v>
      </c>
      <c r="B48" s="298"/>
      <c r="C48" s="299"/>
      <c r="D48" s="300"/>
      <c r="E48" s="300"/>
      <c r="F48" s="300">
        <f>SUM('04'!E111)</f>
        <v>0</v>
      </c>
      <c r="G48" s="300">
        <f>SUM('04'!F111)</f>
        <v>0</v>
      </c>
      <c r="H48" s="300">
        <f>SUM('04'!G111)</f>
        <v>0</v>
      </c>
      <c r="I48" s="301">
        <v>0</v>
      </c>
      <c r="J48" s="209"/>
      <c r="K48" s="209"/>
    </row>
    <row r="49" spans="1:11" s="443" customFormat="1" ht="18" customHeight="1" x14ac:dyDescent="0.25">
      <c r="A49" s="720" t="s">
        <v>161</v>
      </c>
      <c r="B49" s="721"/>
      <c r="C49" s="278">
        <v>18</v>
      </c>
      <c r="D49" s="279">
        <v>27425</v>
      </c>
      <c r="E49" s="279">
        <v>34572</v>
      </c>
      <c r="F49" s="279">
        <f>SUM('18'!E34)</f>
        <v>75408</v>
      </c>
      <c r="G49" s="279">
        <f>SUM('18'!F34)</f>
        <v>75237</v>
      </c>
      <c r="H49" s="279">
        <f>SUM('18'!G34)</f>
        <v>72454</v>
      </c>
      <c r="I49" s="280">
        <f>H49/F49*100</f>
        <v>96.082643751326131</v>
      </c>
      <c r="J49" s="209"/>
      <c r="K49" s="209"/>
    </row>
    <row r="50" spans="1:11" s="443" customFormat="1" ht="18" customHeight="1" x14ac:dyDescent="0.25">
      <c r="A50" s="281" t="s">
        <v>273</v>
      </c>
      <c r="B50" s="282"/>
      <c r="C50" s="283"/>
      <c r="D50" s="284"/>
      <c r="E50" s="284"/>
      <c r="F50" s="284">
        <f>SUM('18'!E390)</f>
        <v>75408</v>
      </c>
      <c r="G50" s="284">
        <f>SUM('18'!F390)</f>
        <v>75237</v>
      </c>
      <c r="H50" s="284">
        <f>SUM('18'!G390)</f>
        <v>72454</v>
      </c>
      <c r="I50" s="285">
        <f>H50/F50*100</f>
        <v>96.082643751326131</v>
      </c>
      <c r="J50" s="209"/>
      <c r="K50" s="225"/>
    </row>
    <row r="51" spans="1:11" s="443" customFormat="1" ht="18" customHeight="1" x14ac:dyDescent="0.25">
      <c r="A51" s="297" t="s">
        <v>274</v>
      </c>
      <c r="B51" s="298"/>
      <c r="C51" s="299"/>
      <c r="D51" s="300"/>
      <c r="E51" s="300"/>
      <c r="F51" s="300">
        <f>SUM('18'!E391)</f>
        <v>0</v>
      </c>
      <c r="G51" s="300">
        <f>SUM('18'!F391)</f>
        <v>0</v>
      </c>
      <c r="H51" s="300">
        <f>SUM('18'!G391)</f>
        <v>0</v>
      </c>
      <c r="I51" s="301">
        <v>0</v>
      </c>
      <c r="J51" s="209"/>
      <c r="K51" s="209"/>
    </row>
    <row r="52" spans="1:11" s="210" customFormat="1" ht="18" customHeight="1" x14ac:dyDescent="0.25">
      <c r="A52" s="720" t="s">
        <v>107</v>
      </c>
      <c r="B52" s="721"/>
      <c r="C52" s="278">
        <v>20</v>
      </c>
      <c r="D52" s="279">
        <f>SUM('20'!C10)</f>
        <v>0</v>
      </c>
      <c r="E52" s="279">
        <f>SUM('20'!D10)</f>
        <v>0</v>
      </c>
      <c r="F52" s="279">
        <f>SUM('20'!E10)</f>
        <v>498</v>
      </c>
      <c r="G52" s="279">
        <f>SUM('20'!F10)</f>
        <v>498</v>
      </c>
      <c r="H52" s="279">
        <f>SUM('20'!G10)</f>
        <v>577</v>
      </c>
      <c r="I52" s="280">
        <f>H52/F52*100</f>
        <v>115.86345381526104</v>
      </c>
      <c r="J52" s="209"/>
    </row>
    <row r="53" spans="1:11" s="286" customFormat="1" ht="18" customHeight="1" x14ac:dyDescent="0.2">
      <c r="A53" s="281" t="s">
        <v>273</v>
      </c>
      <c r="B53" s="282"/>
      <c r="C53" s="283"/>
      <c r="D53" s="284"/>
      <c r="E53" s="284"/>
      <c r="F53" s="284">
        <f>SUM('20'!E35)</f>
        <v>498</v>
      </c>
      <c r="G53" s="284">
        <f>SUM('20'!F35)</f>
        <v>498</v>
      </c>
      <c r="H53" s="284">
        <f>SUM('20'!G35)</f>
        <v>577</v>
      </c>
      <c r="I53" s="285">
        <f>H53/F53*100</f>
        <v>115.86345381526104</v>
      </c>
      <c r="J53" s="255"/>
    </row>
    <row r="54" spans="1:11" s="286" customFormat="1" ht="18" customHeight="1" x14ac:dyDescent="0.2">
      <c r="A54" s="297" t="s">
        <v>274</v>
      </c>
      <c r="B54" s="298"/>
      <c r="C54" s="299"/>
      <c r="D54" s="300"/>
      <c r="E54" s="300"/>
      <c r="F54" s="300">
        <f>SUM('20'!E36)</f>
        <v>0</v>
      </c>
      <c r="G54" s="300">
        <f>SUM('20'!F36)</f>
        <v>0</v>
      </c>
      <c r="H54" s="300">
        <f>SUM('20'!G36)</f>
        <v>0</v>
      </c>
      <c r="I54" s="301">
        <v>0</v>
      </c>
      <c r="J54" s="255"/>
    </row>
    <row r="55" spans="1:11" s="210" customFormat="1" ht="18" customHeight="1" x14ac:dyDescent="0.25">
      <c r="A55" s="720" t="s">
        <v>539</v>
      </c>
      <c r="B55" s="721"/>
      <c r="C55" s="278">
        <v>98</v>
      </c>
      <c r="D55" s="279">
        <f>SUM('20'!C13)</f>
        <v>0</v>
      </c>
      <c r="E55" s="279">
        <f>SUM('20'!D13)</f>
        <v>0</v>
      </c>
      <c r="F55" s="279">
        <f>SUM(F56:F57)</f>
        <v>20000</v>
      </c>
      <c r="G55" s="279">
        <f>SUM(G56:G57)</f>
        <v>215407</v>
      </c>
      <c r="H55" s="279">
        <f>SUM(H56:H57)</f>
        <v>15000</v>
      </c>
      <c r="I55" s="280">
        <f>H55/F55*100</f>
        <v>75</v>
      </c>
      <c r="J55" s="209"/>
    </row>
    <row r="56" spans="1:11" s="209" customFormat="1" ht="18" customHeight="1" x14ac:dyDescent="0.25">
      <c r="A56" s="281" t="s">
        <v>273</v>
      </c>
      <c r="B56" s="282"/>
      <c r="C56" s="283"/>
      <c r="D56" s="284"/>
      <c r="E56" s="284"/>
      <c r="F56" s="284">
        <f>SUM('98'!E25)</f>
        <v>20000</v>
      </c>
      <c r="G56" s="284">
        <f>SUM('98'!F25)</f>
        <v>215407</v>
      </c>
      <c r="H56" s="284">
        <f>SUM('98'!G25)</f>
        <v>15000</v>
      </c>
      <c r="I56" s="285">
        <f>H56/F56*100</f>
        <v>75</v>
      </c>
      <c r="K56" s="225"/>
    </row>
    <row r="57" spans="1:11" s="286" customFormat="1" ht="18" customHeight="1" thickBot="1" x14ac:dyDescent="0.25">
      <c r="A57" s="297" t="s">
        <v>274</v>
      </c>
      <c r="B57" s="298"/>
      <c r="C57" s="299"/>
      <c r="D57" s="300"/>
      <c r="E57" s="300"/>
      <c r="F57" s="300">
        <f>SUM('20'!E39)</f>
        <v>0</v>
      </c>
      <c r="G57" s="300">
        <f>SUM('20'!F39)</f>
        <v>0</v>
      </c>
      <c r="H57" s="300">
        <f>SUM('20'!G39)</f>
        <v>0</v>
      </c>
      <c r="I57" s="301">
        <v>0</v>
      </c>
      <c r="J57" s="255"/>
    </row>
    <row r="58" spans="1:11" s="13" customFormat="1" ht="25.5" customHeight="1" thickTop="1" thickBot="1" x14ac:dyDescent="0.3">
      <c r="A58" s="722" t="s">
        <v>128</v>
      </c>
      <c r="B58" s="723"/>
      <c r="C58" s="723"/>
      <c r="D58" s="11">
        <f>SUM(D7:D52)</f>
        <v>566332</v>
      </c>
      <c r="E58" s="11">
        <f>SUM(E7:E52)</f>
        <v>552166</v>
      </c>
      <c r="F58" s="11">
        <f>SUM(F7,F10,F13,F16,F19,F22,F25,F28,F31,F34,F37,F40,F43,F46,F49,F52,F55)</f>
        <v>1223710</v>
      </c>
      <c r="G58" s="11">
        <f>SUM(G7,G10,G13,G16,G19,G22,G25,G28,G31,G34,G37,G40,G43,G46,G49,G52,G55)</f>
        <v>1558582</v>
      </c>
      <c r="H58" s="11">
        <f>SUM(H7,H10,H13,H16,H19,H22,H25,H28,H31,H34,H37,H40,H43,H46,H49,H52,H55)</f>
        <v>1223558</v>
      </c>
      <c r="I58" s="29">
        <f>H58/F58*100</f>
        <v>99.987578756404702</v>
      </c>
      <c r="J58" s="6"/>
      <c r="K58" s="6"/>
    </row>
    <row r="59" spans="1:11" s="12" customFormat="1" ht="13.5" thickTop="1" x14ac:dyDescent="0.2">
      <c r="A59" s="604"/>
      <c r="B59" s="604"/>
      <c r="C59" s="604"/>
      <c r="D59" s="604"/>
      <c r="E59" s="604"/>
      <c r="F59" s="604"/>
      <c r="G59" s="604"/>
      <c r="H59" s="604"/>
      <c r="I59" s="604"/>
    </row>
    <row r="60" spans="1:11" s="12" customFormat="1" ht="13.5" customHeight="1" x14ac:dyDescent="0.2">
      <c r="A60" s="724"/>
      <c r="B60" s="724"/>
      <c r="C60" s="724"/>
      <c r="D60" s="724"/>
      <c r="E60" s="724"/>
      <c r="F60" s="724"/>
      <c r="G60" s="724"/>
      <c r="H60" s="724"/>
      <c r="I60" s="724"/>
    </row>
    <row r="61" spans="1:11" s="12" customFormat="1" x14ac:dyDescent="0.2">
      <c r="A61" s="255" t="s">
        <v>266</v>
      </c>
      <c r="B61" s="19"/>
      <c r="C61" s="19"/>
      <c r="D61" s="19"/>
      <c r="E61" s="19"/>
      <c r="F61" s="19"/>
      <c r="G61" s="19"/>
      <c r="H61" s="19"/>
      <c r="I61" s="20"/>
    </row>
    <row r="62" spans="1:11" s="12" customFormat="1" ht="14.25" x14ac:dyDescent="0.2">
      <c r="A62" s="239" t="s">
        <v>264</v>
      </c>
      <c r="B62" s="239"/>
      <c r="C62" s="239"/>
      <c r="D62" s="239"/>
      <c r="E62" s="239"/>
      <c r="F62" s="5">
        <f>F58-F63</f>
        <v>811274</v>
      </c>
      <c r="G62" s="5">
        <f>G58-G63</f>
        <v>1136118</v>
      </c>
      <c r="H62" s="5">
        <f>H58-H63</f>
        <v>775798</v>
      </c>
      <c r="I62" s="259">
        <f>H62/F62*100</f>
        <v>95.62712474453761</v>
      </c>
    </row>
    <row r="63" spans="1:11" s="12" customFormat="1" ht="14.25" x14ac:dyDescent="0.2">
      <c r="A63" s="6" t="s">
        <v>905</v>
      </c>
      <c r="B63" s="6"/>
      <c r="C63" s="6"/>
      <c r="D63" s="5"/>
      <c r="E63" s="5"/>
      <c r="F63" s="5">
        <f>'01'!E9+'03'!E8+'02'!E8</f>
        <v>412436</v>
      </c>
      <c r="G63" s="5">
        <f>'01'!F9+'03'!F8+'02'!F8</f>
        <v>422464</v>
      </c>
      <c r="H63" s="5">
        <f>'02'!G8+'01'!G9</f>
        <v>447760</v>
      </c>
      <c r="I63" s="260">
        <f>H63/F63*100</f>
        <v>108.56472276910843</v>
      </c>
    </row>
    <row r="64" spans="1:11" s="12" customFormat="1" ht="15.75" thickBot="1" x14ac:dyDescent="0.3">
      <c r="A64" s="256" t="s">
        <v>265</v>
      </c>
      <c r="B64" s="256"/>
      <c r="C64" s="256"/>
      <c r="D64" s="256"/>
      <c r="E64" s="256"/>
      <c r="F64" s="257">
        <f>SUM(F62:F63)</f>
        <v>1223710</v>
      </c>
      <c r="G64" s="257">
        <f>SUM(G62:G63)</f>
        <v>1558582</v>
      </c>
      <c r="H64" s="257">
        <f>SUM(H62:H63)</f>
        <v>1223558</v>
      </c>
      <c r="I64" s="258">
        <f>H64/F64*100</f>
        <v>99.987578756404702</v>
      </c>
    </row>
    <row r="65" spans="1:9" s="12" customFormat="1" ht="13.5" thickTop="1" x14ac:dyDescent="0.2">
      <c r="A65" s="16"/>
      <c r="B65" s="16"/>
      <c r="C65" s="16"/>
      <c r="D65" s="16"/>
      <c r="E65" s="16"/>
      <c r="F65" s="16"/>
      <c r="G65" s="16"/>
      <c r="H65" s="16"/>
      <c r="I65" s="17"/>
    </row>
    <row r="66" spans="1:9" s="12" customFormat="1" x14ac:dyDescent="0.2">
      <c r="A66" s="16"/>
      <c r="B66" s="16"/>
      <c r="C66" s="16"/>
      <c r="D66" s="16"/>
      <c r="E66" s="16"/>
      <c r="F66" s="16"/>
      <c r="G66" s="16"/>
      <c r="H66" s="16"/>
      <c r="I66" s="17"/>
    </row>
    <row r="67" spans="1:9" s="12" customFormat="1" x14ac:dyDescent="0.2">
      <c r="A67" s="255" t="s">
        <v>266</v>
      </c>
      <c r="B67" s="19"/>
      <c r="C67" s="19"/>
      <c r="D67" s="19"/>
      <c r="E67" s="19"/>
      <c r="F67" s="19"/>
      <c r="G67" s="19"/>
      <c r="H67" s="19"/>
      <c r="I67" s="20"/>
    </row>
    <row r="68" spans="1:9" s="12" customFormat="1" ht="14.25" x14ac:dyDescent="0.2">
      <c r="A68" s="239" t="s">
        <v>317</v>
      </c>
      <c r="B68" s="239"/>
      <c r="C68" s="239"/>
      <c r="D68" s="239"/>
      <c r="E68" s="239"/>
      <c r="F68" s="5">
        <f>SUM(F8,F11,F14,F17,F20,F23,F26,F29,F32,F35,F38,F41,F44,F47,F50,F53,F55)</f>
        <v>1214805</v>
      </c>
      <c r="G68" s="5">
        <f>SUM(G8,G11,G14,G17,G20,G23,G26,G29,G32,G35,G38,G41,G44,G47,G50,G53,G55)</f>
        <v>1544677</v>
      </c>
      <c r="H68" s="5">
        <f>SUM(H8,H11,H14,H17,H20,H23,H26,H29,H32,H35,H38,H41,H44,H47,H50,H53,H55)</f>
        <v>1217573</v>
      </c>
      <c r="I68" s="259">
        <f>H68/F68*100</f>
        <v>100.22785549944228</v>
      </c>
    </row>
    <row r="69" spans="1:9" s="12" customFormat="1" ht="14.25" x14ac:dyDescent="0.2">
      <c r="A69" s="6" t="s">
        <v>270</v>
      </c>
      <c r="B69" s="6"/>
      <c r="C69" s="6"/>
      <c r="D69" s="5"/>
      <c r="E69" s="5"/>
      <c r="F69" s="5">
        <f>SUM(F9,F12,F15,F18,F21,F24,F27,F30,F33,F36,F39,F42,F45,F48,F51,,F54)</f>
        <v>8905</v>
      </c>
      <c r="G69" s="5">
        <f>SUM(G9,G12,G15,G18,G21,G24,G27,G30,G33,G36,G39,G42,G45,G48,G51,,G54)</f>
        <v>13905</v>
      </c>
      <c r="H69" s="5">
        <f>SUM(H9,H12,H15,H18,H21,H24,H27,H30,H33,H36,H39,H42,H45,H48,H51,,H54)</f>
        <v>5985</v>
      </c>
      <c r="I69" s="260">
        <f>H69/F69*100</f>
        <v>67.209432902863568</v>
      </c>
    </row>
    <row r="70" spans="1:9" s="12" customFormat="1" ht="15.75" thickBot="1" x14ac:dyDescent="0.3">
      <c r="A70" s="256" t="s">
        <v>265</v>
      </c>
      <c r="B70" s="256"/>
      <c r="C70" s="256"/>
      <c r="D70" s="256"/>
      <c r="E70" s="256"/>
      <c r="F70" s="257">
        <f>SUM(F68:F69)</f>
        <v>1223710</v>
      </c>
      <c r="G70" s="257">
        <f>SUM(G68:G69)</f>
        <v>1558582</v>
      </c>
      <c r="H70" s="257">
        <f>SUM(H68:H69)</f>
        <v>1223558</v>
      </c>
      <c r="I70" s="258">
        <f>H70/F70*100</f>
        <v>99.987578756404702</v>
      </c>
    </row>
    <row r="71" spans="1:9" s="12" customFormat="1" ht="13.5" thickTop="1" x14ac:dyDescent="0.2">
      <c r="A71" s="16"/>
      <c r="B71" s="16"/>
      <c r="C71" s="16"/>
      <c r="D71" s="16"/>
      <c r="E71" s="16"/>
      <c r="F71" s="16"/>
      <c r="G71" s="16"/>
      <c r="H71" s="16"/>
      <c r="I71" s="17"/>
    </row>
    <row r="72" spans="1:9" s="12" customFormat="1" x14ac:dyDescent="0.2">
      <c r="A72" s="16"/>
      <c r="B72" s="16"/>
      <c r="C72" s="16"/>
      <c r="D72" s="16"/>
      <c r="E72" s="16"/>
      <c r="F72" s="16"/>
      <c r="G72" s="16"/>
      <c r="H72" s="16"/>
      <c r="I72" s="17"/>
    </row>
    <row r="73" spans="1:9" s="12" customFormat="1" x14ac:dyDescent="0.2"/>
    <row r="74" spans="1:9" s="12" customFormat="1" x14ac:dyDescent="0.2"/>
    <row r="75" spans="1:9" s="12" customFormat="1" x14ac:dyDescent="0.2"/>
    <row r="76" spans="1:9" s="12" customFormat="1" x14ac:dyDescent="0.2"/>
    <row r="77" spans="1:9" s="12" customFormat="1" x14ac:dyDescent="0.2"/>
    <row r="78" spans="1:9" s="12" customFormat="1" x14ac:dyDescent="0.2"/>
    <row r="79" spans="1:9" s="12" customFormat="1" x14ac:dyDescent="0.2"/>
    <row r="80" spans="1:9"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pans="9:9" s="12" customFormat="1" x14ac:dyDescent="0.2"/>
    <row r="194" spans="9:9" s="12" customFormat="1" x14ac:dyDescent="0.2"/>
    <row r="195" spans="9:9" s="12" customFormat="1" x14ac:dyDescent="0.2"/>
    <row r="196" spans="9:9" s="12" customFormat="1" x14ac:dyDescent="0.2"/>
    <row r="197" spans="9:9" s="12" customFormat="1" x14ac:dyDescent="0.2"/>
    <row r="198" spans="9:9" s="12" customFormat="1" x14ac:dyDescent="0.2"/>
    <row r="199" spans="9:9" s="12" customFormat="1" x14ac:dyDescent="0.2"/>
    <row r="200" spans="9:9" s="12" customFormat="1" x14ac:dyDescent="0.2"/>
    <row r="201" spans="9:9" s="12" customFormat="1" x14ac:dyDescent="0.2"/>
    <row r="202" spans="9:9" s="12" customFormat="1" x14ac:dyDescent="0.2"/>
    <row r="203" spans="9:9" s="12" customFormat="1" x14ac:dyDescent="0.2"/>
    <row r="204" spans="9:9" s="12" customFormat="1" x14ac:dyDescent="0.2"/>
    <row r="205" spans="9:9" s="12" customFormat="1" x14ac:dyDescent="0.2"/>
    <row r="206" spans="9:9" s="12" customFormat="1" x14ac:dyDescent="0.2"/>
    <row r="207" spans="9:9" s="12" customFormat="1" x14ac:dyDescent="0.2"/>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sheetData>
  <mergeCells count="21">
    <mergeCell ref="A43:B43"/>
    <mergeCell ref="A40:B40"/>
    <mergeCell ref="A60:I60"/>
    <mergeCell ref="A46:B46"/>
    <mergeCell ref="A58:C58"/>
    <mergeCell ref="A49:B49"/>
    <mergeCell ref="A52:B52"/>
    <mergeCell ref="A55:B55"/>
    <mergeCell ref="A5:B5"/>
    <mergeCell ref="A6:B6"/>
    <mergeCell ref="A16:B16"/>
    <mergeCell ref="A37:B37"/>
    <mergeCell ref="A25:B25"/>
    <mergeCell ref="A19:B19"/>
    <mergeCell ref="A7:B7"/>
    <mergeCell ref="A13:B13"/>
    <mergeCell ref="A22:B22"/>
    <mergeCell ref="A28:B28"/>
    <mergeCell ref="A31:B31"/>
    <mergeCell ref="A34:B34"/>
    <mergeCell ref="A10:B10"/>
  </mergeCells>
  <pageMargins left="0.70866141732283472" right="0.70866141732283472" top="0.78740157480314965" bottom="0.78740157480314965" header="0.31496062992125984" footer="0.31496062992125984"/>
  <pageSetup paperSize="9" scale="70" firstPageNumber="31"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1" manualBreakCount="1">
    <brk id="5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425"/>
  <sheetViews>
    <sheetView view="pageBreakPreview" topLeftCell="A115" zoomScaleNormal="100" zoomScaleSheetLayoutView="100" workbookViewId="0">
      <selection activeCell="D59" sqref="D59"/>
    </sheetView>
  </sheetViews>
  <sheetFormatPr defaultColWidth="9.140625" defaultRowHeight="14.25" x14ac:dyDescent="0.2"/>
  <cols>
    <col min="1" max="1" width="5.28515625" style="38" customWidth="1"/>
    <col min="2" max="2" width="8.5703125" style="43" customWidth="1"/>
    <col min="3" max="3" width="9.140625" style="43"/>
    <col min="4" max="4" width="58.7109375" style="38" customWidth="1"/>
    <col min="5" max="5" width="15.7109375" style="38" customWidth="1"/>
    <col min="6" max="6" width="15.42578125" style="36" customWidth="1"/>
    <col min="7" max="7" width="15.7109375" style="36" customWidth="1"/>
    <col min="8" max="8" width="8.28515625" style="38" customWidth="1"/>
    <col min="9" max="9" width="9.7109375" style="65" customWidth="1"/>
    <col min="10" max="10" width="9.140625" style="65"/>
    <col min="11" max="11" width="9.140625" style="170"/>
    <col min="12" max="12" width="9.140625" style="23"/>
    <col min="13" max="13" width="13.28515625" style="23" customWidth="1"/>
    <col min="14" max="39" width="9.140625" style="23"/>
    <col min="40" max="16384" width="9.140625" style="38"/>
  </cols>
  <sheetData>
    <row r="1" spans="1:39" ht="23.25" x14ac:dyDescent="0.35">
      <c r="B1" s="61" t="s">
        <v>0</v>
      </c>
      <c r="C1" s="22"/>
      <c r="D1" s="23"/>
      <c r="E1" s="23"/>
      <c r="F1" s="24"/>
      <c r="G1" s="748" t="s">
        <v>193</v>
      </c>
      <c r="H1" s="749"/>
    </row>
    <row r="2" spans="1:39" x14ac:dyDescent="0.2">
      <c r="B2" s="22"/>
      <c r="C2" s="22"/>
      <c r="D2" s="23"/>
      <c r="E2" s="23"/>
      <c r="F2" s="24"/>
      <c r="G2" s="24"/>
      <c r="H2" s="23"/>
    </row>
    <row r="3" spans="1:39" x14ac:dyDescent="0.2">
      <c r="B3" s="251" t="s">
        <v>1</v>
      </c>
      <c r="C3" s="251" t="s">
        <v>17</v>
      </c>
      <c r="D3" s="23"/>
      <c r="E3" s="23"/>
      <c r="F3" s="24"/>
      <c r="G3" s="24"/>
      <c r="H3" s="23"/>
    </row>
    <row r="4" spans="1:39" x14ac:dyDescent="0.2">
      <c r="B4" s="22"/>
      <c r="C4" s="251" t="s">
        <v>172</v>
      </c>
      <c r="D4" s="23"/>
      <c r="E4" s="23"/>
      <c r="F4" s="24"/>
      <c r="G4" s="24"/>
      <c r="H4" s="23"/>
    </row>
    <row r="5" spans="1:39" s="40" customFormat="1" ht="15.75" thickBot="1" x14ac:dyDescent="0.3">
      <c r="A5" s="38"/>
      <c r="B5" s="62"/>
      <c r="C5" s="63"/>
      <c r="D5" s="64"/>
      <c r="E5" s="64"/>
      <c r="F5" s="65"/>
      <c r="G5" s="65"/>
      <c r="H5" s="170" t="s">
        <v>6</v>
      </c>
      <c r="I5" s="65"/>
      <c r="J5" s="65"/>
      <c r="K5" s="170"/>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row>
    <row r="6" spans="1:39" s="40" customFormat="1" ht="39.75" thickTop="1" thickBot="1" x14ac:dyDescent="0.25">
      <c r="A6" s="38"/>
      <c r="B6" s="66" t="s">
        <v>2</v>
      </c>
      <c r="C6" s="67" t="s">
        <v>3</v>
      </c>
      <c r="D6" s="68" t="s">
        <v>4</v>
      </c>
      <c r="E6" s="69" t="s">
        <v>542</v>
      </c>
      <c r="F6" s="69" t="s">
        <v>543</v>
      </c>
      <c r="G6" s="69" t="s">
        <v>544</v>
      </c>
      <c r="H6" s="27" t="s">
        <v>5</v>
      </c>
      <c r="I6" s="65"/>
      <c r="J6" s="65"/>
      <c r="K6" s="170"/>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spans="1:39" s="75" customFormat="1" ht="15.75" thickTop="1" thickBot="1" x14ac:dyDescent="0.25">
      <c r="A7" s="43"/>
      <c r="B7" s="70">
        <v>1</v>
      </c>
      <c r="C7" s="71">
        <v>2</v>
      </c>
      <c r="D7" s="71">
        <v>3</v>
      </c>
      <c r="E7" s="72">
        <v>4</v>
      </c>
      <c r="F7" s="72">
        <v>5</v>
      </c>
      <c r="G7" s="72">
        <v>6</v>
      </c>
      <c r="H7" s="73" t="s">
        <v>202</v>
      </c>
      <c r="I7" s="193"/>
      <c r="J7" s="193"/>
      <c r="K7" s="170"/>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1:39" ht="15" customHeight="1" thickTop="1" x14ac:dyDescent="0.2">
      <c r="B8" s="76">
        <v>3341</v>
      </c>
      <c r="C8" s="77">
        <v>50</v>
      </c>
      <c r="D8" s="78" t="s">
        <v>508</v>
      </c>
      <c r="E8" s="599">
        <f>SUM(I24)</f>
        <v>0</v>
      </c>
      <c r="F8" s="34">
        <f>SUM(J24)</f>
        <v>0</v>
      </c>
      <c r="G8" s="34">
        <f>SUM(G19)</f>
        <v>650</v>
      </c>
      <c r="H8" s="79"/>
    </row>
    <row r="9" spans="1:39" ht="15" customHeight="1" x14ac:dyDescent="0.2">
      <c r="B9" s="80">
        <v>6113</v>
      </c>
      <c r="C9" s="81">
        <v>50</v>
      </c>
      <c r="D9" s="82" t="s">
        <v>508</v>
      </c>
      <c r="E9" s="601">
        <f>SUM(I25)</f>
        <v>36971</v>
      </c>
      <c r="F9" s="31">
        <f>SUM(J25)</f>
        <v>36971</v>
      </c>
      <c r="G9" s="31">
        <f>SUM(G25)</f>
        <v>39210</v>
      </c>
      <c r="H9" s="83">
        <f>G9/E9*100</f>
        <v>106.05609802277461</v>
      </c>
    </row>
    <row r="10" spans="1:39" ht="14.25" customHeight="1" x14ac:dyDescent="0.2">
      <c r="B10" s="80">
        <v>6113</v>
      </c>
      <c r="C10" s="81">
        <v>51</v>
      </c>
      <c r="D10" s="82" t="s">
        <v>441</v>
      </c>
      <c r="E10" s="601">
        <f>SUM(I55)</f>
        <v>9044</v>
      </c>
      <c r="F10" s="601">
        <f>SUM(J55)</f>
        <v>9193</v>
      </c>
      <c r="G10" s="31">
        <f>SUM(G55)</f>
        <v>7930</v>
      </c>
      <c r="H10" s="83">
        <f>G10/E10*100</f>
        <v>87.682441397611683</v>
      </c>
    </row>
    <row r="11" spans="1:39" ht="28.5" x14ac:dyDescent="0.2">
      <c r="B11" s="173">
        <v>6113</v>
      </c>
      <c r="C11" s="174">
        <v>53</v>
      </c>
      <c r="D11" s="175" t="s">
        <v>475</v>
      </c>
      <c r="E11" s="602">
        <f>SUM(I155)</f>
        <v>15</v>
      </c>
      <c r="F11" s="602">
        <f>SUM(J155)</f>
        <v>15</v>
      </c>
      <c r="G11" s="176">
        <f>SUM(G155)</f>
        <v>22</v>
      </c>
      <c r="H11" s="200">
        <f>G11/E11*100</f>
        <v>146.66666666666666</v>
      </c>
    </row>
    <row r="12" spans="1:39" ht="14.25" customHeight="1" x14ac:dyDescent="0.2">
      <c r="B12" s="84">
        <v>6113</v>
      </c>
      <c r="C12" s="177">
        <v>54</v>
      </c>
      <c r="D12" s="86" t="s">
        <v>480</v>
      </c>
      <c r="E12" s="603">
        <f>SUM(I163)</f>
        <v>100</v>
      </c>
      <c r="F12" s="603">
        <f>SUM(J163)</f>
        <v>100</v>
      </c>
      <c r="G12" s="33">
        <f>SUM(G163)</f>
        <v>100</v>
      </c>
      <c r="H12" s="83">
        <f>G12/E12*100</f>
        <v>100</v>
      </c>
    </row>
    <row r="13" spans="1:39" ht="14.25" customHeight="1" x14ac:dyDescent="0.2">
      <c r="B13" s="84">
        <v>6172</v>
      </c>
      <c r="C13" s="177">
        <v>51</v>
      </c>
      <c r="D13" s="82" t="s">
        <v>441</v>
      </c>
      <c r="E13" s="603"/>
      <c r="F13" s="603"/>
      <c r="G13" s="33">
        <f>SUM(G167)</f>
        <v>45</v>
      </c>
      <c r="H13" s="83"/>
    </row>
    <row r="14" spans="1:39" ht="14.25" customHeight="1" x14ac:dyDescent="0.2">
      <c r="B14" s="84">
        <v>6172</v>
      </c>
      <c r="C14" s="177">
        <v>54</v>
      </c>
      <c r="D14" s="86" t="s">
        <v>480</v>
      </c>
      <c r="E14" s="603">
        <f>SUM(I171)</f>
        <v>15</v>
      </c>
      <c r="F14" s="603">
        <f>SUM(J171)</f>
        <v>15</v>
      </c>
      <c r="G14" s="33">
        <f>SUM(G171)</f>
        <v>15</v>
      </c>
      <c r="H14" s="83"/>
    </row>
    <row r="15" spans="1:39" ht="29.25" thickBot="1" x14ac:dyDescent="0.25">
      <c r="B15" s="169">
        <v>6330</v>
      </c>
      <c r="C15" s="177">
        <v>53</v>
      </c>
      <c r="D15" s="175" t="s">
        <v>475</v>
      </c>
      <c r="E15" s="49">
        <f>SUM(I175)</f>
        <v>616</v>
      </c>
      <c r="F15" s="49">
        <f>SUM(J175)</f>
        <v>616</v>
      </c>
      <c r="G15" s="49">
        <f>SUM(G175)</f>
        <v>586</v>
      </c>
      <c r="H15" s="200">
        <f>G15/E15*100</f>
        <v>95.129870129870127</v>
      </c>
    </row>
    <row r="16" spans="1:39" s="97" customFormat="1" ht="16.5" thickTop="1" thickBot="1" x14ac:dyDescent="0.3">
      <c r="B16" s="750" t="s">
        <v>8</v>
      </c>
      <c r="C16" s="751"/>
      <c r="D16" s="752"/>
      <c r="E16" s="95">
        <f>SUM(E8:E15)</f>
        <v>46761</v>
      </c>
      <c r="F16" s="95">
        <f>SUM(F8:F15)</f>
        <v>46910</v>
      </c>
      <c r="G16" s="95">
        <f>SUM(G8:G15)</f>
        <v>48558</v>
      </c>
      <c r="H16" s="41">
        <f>G16/E16*100</f>
        <v>103.8429460447809</v>
      </c>
      <c r="I16" s="292"/>
      <c r="J16" s="292"/>
      <c r="K16" s="600"/>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row>
    <row r="17" spans="1:10" ht="15" thickTop="1" x14ac:dyDescent="0.2">
      <c r="B17" s="22"/>
      <c r="C17" s="22"/>
      <c r="D17" s="23"/>
      <c r="E17" s="23"/>
      <c r="F17" s="24"/>
      <c r="G17" s="24"/>
      <c r="H17" s="23"/>
    </row>
    <row r="18" spans="1:10" ht="15" x14ac:dyDescent="0.25">
      <c r="B18" s="98" t="s">
        <v>10</v>
      </c>
      <c r="C18" s="22"/>
      <c r="D18" s="23"/>
      <c r="E18" s="23"/>
      <c r="F18" s="24"/>
      <c r="G18" s="24"/>
      <c r="H18" s="23"/>
    </row>
    <row r="19" spans="1:10" ht="15.75" thickBot="1" x14ac:dyDescent="0.3">
      <c r="B19" s="45" t="s">
        <v>629</v>
      </c>
      <c r="C19" s="46"/>
      <c r="D19" s="47"/>
      <c r="E19" s="48"/>
      <c r="F19" s="48"/>
      <c r="G19" s="737">
        <f>SUM(G20)</f>
        <v>650</v>
      </c>
      <c r="H19" s="738"/>
      <c r="I19" s="293">
        <v>0</v>
      </c>
      <c r="J19" s="293">
        <v>0</v>
      </c>
    </row>
    <row r="20" spans="1:10" ht="15.75" thickTop="1" x14ac:dyDescent="0.25">
      <c r="A20" s="38">
        <v>5041</v>
      </c>
      <c r="B20" s="21" t="s">
        <v>65</v>
      </c>
      <c r="C20" s="152"/>
      <c r="D20" s="152"/>
      <c r="E20" s="152"/>
      <c r="F20" s="152"/>
      <c r="G20" s="733">
        <v>650</v>
      </c>
      <c r="H20" s="734"/>
    </row>
    <row r="21" spans="1:10" ht="15" customHeight="1" x14ac:dyDescent="0.2">
      <c r="B21" s="735" t="s">
        <v>630</v>
      </c>
      <c r="C21" s="735"/>
      <c r="D21" s="735"/>
      <c r="E21" s="735"/>
      <c r="F21" s="735"/>
      <c r="G21" s="735"/>
      <c r="H21" s="735"/>
    </row>
    <row r="22" spans="1:10" ht="15" customHeight="1" x14ac:dyDescent="0.2">
      <c r="B22" s="735"/>
      <c r="C22" s="735"/>
      <c r="D22" s="735"/>
      <c r="E22" s="735"/>
      <c r="F22" s="735"/>
      <c r="G22" s="735"/>
      <c r="H22" s="735"/>
    </row>
    <row r="23" spans="1:10" ht="15" customHeight="1" x14ac:dyDescent="0.2">
      <c r="B23" s="735"/>
      <c r="C23" s="735"/>
      <c r="D23" s="735"/>
      <c r="E23" s="735"/>
      <c r="F23" s="735"/>
      <c r="G23" s="735"/>
      <c r="H23" s="735"/>
    </row>
    <row r="24" spans="1:10" ht="15" x14ac:dyDescent="0.25">
      <c r="B24" s="98"/>
      <c r="C24" s="22"/>
      <c r="D24" s="23"/>
      <c r="E24" s="23"/>
      <c r="F24" s="24"/>
      <c r="G24" s="24"/>
      <c r="H24" s="23"/>
    </row>
    <row r="25" spans="1:10" ht="15.75" thickBot="1" x14ac:dyDescent="0.3">
      <c r="B25" s="45" t="s">
        <v>509</v>
      </c>
      <c r="C25" s="46"/>
      <c r="D25" s="47"/>
      <c r="E25" s="48"/>
      <c r="F25" s="48"/>
      <c r="G25" s="737">
        <f>SUM(G26,G30,G34,G38,G42,G46,G49,G52)</f>
        <v>39210</v>
      </c>
      <c r="H25" s="738"/>
      <c r="I25" s="293">
        <f>SUM(I26:I54)</f>
        <v>36971</v>
      </c>
      <c r="J25" s="293">
        <f>SUM(J26:J54)</f>
        <v>36971</v>
      </c>
    </row>
    <row r="26" spans="1:10" ht="15.75" thickTop="1" x14ac:dyDescent="0.25">
      <c r="A26" s="38">
        <v>5019</v>
      </c>
      <c r="B26" s="21" t="s">
        <v>11</v>
      </c>
      <c r="C26" s="62"/>
      <c r="D26" s="96"/>
      <c r="E26" s="99"/>
      <c r="F26" s="99"/>
      <c r="G26" s="733">
        <v>140</v>
      </c>
      <c r="H26" s="753"/>
      <c r="I26" s="65">
        <v>140</v>
      </c>
      <c r="J26" s="65">
        <v>140</v>
      </c>
    </row>
    <row r="27" spans="1:10" ht="15" customHeight="1" x14ac:dyDescent="0.2">
      <c r="B27" s="739" t="s">
        <v>631</v>
      </c>
      <c r="C27" s="739"/>
      <c r="D27" s="739"/>
      <c r="E27" s="739"/>
      <c r="F27" s="739"/>
      <c r="G27" s="739"/>
      <c r="H27" s="739"/>
    </row>
    <row r="28" spans="1:10" ht="15" customHeight="1" x14ac:dyDescent="0.2">
      <c r="B28" s="739"/>
      <c r="C28" s="739"/>
      <c r="D28" s="739"/>
      <c r="E28" s="739"/>
      <c r="F28" s="739"/>
      <c r="G28" s="739"/>
      <c r="H28" s="739"/>
    </row>
    <row r="29" spans="1:10" ht="15" x14ac:dyDescent="0.25">
      <c r="B29" s="569"/>
      <c r="C29" s="152"/>
      <c r="D29" s="152"/>
      <c r="E29" s="152"/>
      <c r="F29" s="152"/>
      <c r="G29" s="152"/>
      <c r="H29" s="568"/>
    </row>
    <row r="30" spans="1:10" ht="15" x14ac:dyDescent="0.25">
      <c r="A30" s="38">
        <v>5021</v>
      </c>
      <c r="B30" s="21" t="s">
        <v>18</v>
      </c>
      <c r="C30" s="152"/>
      <c r="D30" s="152"/>
      <c r="E30" s="152"/>
      <c r="F30" s="152"/>
      <c r="G30" s="733">
        <f>5340</f>
        <v>5340</v>
      </c>
      <c r="H30" s="736"/>
      <c r="I30" s="65">
        <v>5340</v>
      </c>
      <c r="J30" s="65">
        <v>5340</v>
      </c>
    </row>
    <row r="31" spans="1:10" ht="17.25" customHeight="1" x14ac:dyDescent="0.2">
      <c r="B31" s="739" t="s">
        <v>632</v>
      </c>
      <c r="C31" s="739"/>
      <c r="D31" s="739"/>
      <c r="E31" s="739"/>
      <c r="F31" s="739"/>
      <c r="G31" s="739"/>
      <c r="H31" s="739"/>
    </row>
    <row r="32" spans="1:10" ht="25.5" customHeight="1" x14ac:dyDescent="0.2">
      <c r="B32" s="739"/>
      <c r="C32" s="739"/>
      <c r="D32" s="739"/>
      <c r="E32" s="739"/>
      <c r="F32" s="739"/>
      <c r="G32" s="739"/>
      <c r="H32" s="739"/>
    </row>
    <row r="33" spans="1:10" ht="15" x14ac:dyDescent="0.25">
      <c r="B33" s="251"/>
      <c r="C33" s="22"/>
      <c r="D33" s="23"/>
      <c r="E33" s="24"/>
      <c r="F33" s="24"/>
      <c r="G33" s="102"/>
      <c r="H33" s="568"/>
    </row>
    <row r="34" spans="1:10" ht="15" x14ac:dyDescent="0.25">
      <c r="A34" s="38">
        <v>5023</v>
      </c>
      <c r="B34" s="21" t="s">
        <v>19</v>
      </c>
      <c r="C34" s="22"/>
      <c r="D34" s="23"/>
      <c r="E34" s="24"/>
      <c r="F34" s="24"/>
      <c r="G34" s="733">
        <v>20587</v>
      </c>
      <c r="H34" s="736"/>
      <c r="I34" s="65">
        <v>23076</v>
      </c>
      <c r="J34" s="65">
        <v>23076</v>
      </c>
    </row>
    <row r="35" spans="1:10" ht="17.25" customHeight="1" x14ac:dyDescent="0.2">
      <c r="B35" s="735" t="s">
        <v>633</v>
      </c>
      <c r="C35" s="735"/>
      <c r="D35" s="735"/>
      <c r="E35" s="735"/>
      <c r="F35" s="735"/>
      <c r="G35" s="735"/>
      <c r="H35" s="735"/>
    </row>
    <row r="36" spans="1:10" ht="15" customHeight="1" x14ac:dyDescent="0.2">
      <c r="B36" s="735"/>
      <c r="C36" s="735"/>
      <c r="D36" s="735"/>
      <c r="E36" s="735"/>
      <c r="F36" s="735"/>
      <c r="G36" s="735"/>
      <c r="H36" s="735"/>
    </row>
    <row r="37" spans="1:10" ht="15" x14ac:dyDescent="0.25">
      <c r="B37" s="22"/>
      <c r="C37" s="22"/>
      <c r="D37" s="23"/>
      <c r="E37" s="24"/>
      <c r="F37" s="24"/>
      <c r="G37" s="24"/>
      <c r="H37" s="568"/>
    </row>
    <row r="38" spans="1:10" ht="15" x14ac:dyDescent="0.25">
      <c r="A38" s="38">
        <v>5026</v>
      </c>
      <c r="B38" s="21" t="s">
        <v>634</v>
      </c>
      <c r="C38" s="22"/>
      <c r="D38" s="23"/>
      <c r="E38" s="24"/>
      <c r="F38" s="24"/>
      <c r="G38" s="733">
        <v>4446</v>
      </c>
      <c r="H38" s="736"/>
      <c r="I38" s="65">
        <v>0</v>
      </c>
      <c r="J38" s="65">
        <v>0</v>
      </c>
    </row>
    <row r="39" spans="1:10" ht="17.25" customHeight="1" x14ac:dyDescent="0.2">
      <c r="B39" s="735" t="s">
        <v>635</v>
      </c>
      <c r="C39" s="735"/>
      <c r="D39" s="735"/>
      <c r="E39" s="735"/>
      <c r="F39" s="735"/>
      <c r="G39" s="735"/>
      <c r="H39" s="735"/>
    </row>
    <row r="40" spans="1:10" ht="26.25" customHeight="1" x14ac:dyDescent="0.2">
      <c r="B40" s="735"/>
      <c r="C40" s="735"/>
      <c r="D40" s="735"/>
      <c r="E40" s="735"/>
      <c r="F40" s="735"/>
      <c r="G40" s="735"/>
      <c r="H40" s="735"/>
    </row>
    <row r="41" spans="1:10" ht="15" customHeight="1" x14ac:dyDescent="0.2">
      <c r="B41" s="567"/>
      <c r="C41" s="567"/>
      <c r="D41" s="567"/>
      <c r="E41" s="567"/>
      <c r="F41" s="567"/>
      <c r="G41" s="567"/>
      <c r="H41" s="567"/>
    </row>
    <row r="42" spans="1:10" ht="15" x14ac:dyDescent="0.25">
      <c r="A42" s="38">
        <v>5029</v>
      </c>
      <c r="B42" s="21" t="s">
        <v>233</v>
      </c>
      <c r="C42" s="22"/>
      <c r="D42" s="23"/>
      <c r="E42" s="24"/>
      <c r="F42" s="24"/>
      <c r="G42" s="733">
        <v>50</v>
      </c>
      <c r="H42" s="736"/>
      <c r="I42" s="65">
        <v>50</v>
      </c>
      <c r="J42" s="65">
        <v>50</v>
      </c>
    </row>
    <row r="43" spans="1:10" ht="15" customHeight="1" x14ac:dyDescent="0.2">
      <c r="B43" s="743" t="s">
        <v>363</v>
      </c>
      <c r="C43" s="743"/>
      <c r="D43" s="743"/>
      <c r="E43" s="743"/>
      <c r="F43" s="743"/>
      <c r="G43" s="743"/>
      <c r="H43" s="743"/>
    </row>
    <row r="44" spans="1:10" ht="15" customHeight="1" x14ac:dyDescent="0.2">
      <c r="B44" s="743"/>
      <c r="C44" s="743"/>
      <c r="D44" s="743"/>
      <c r="E44" s="743"/>
      <c r="F44" s="743"/>
      <c r="G44" s="743"/>
      <c r="H44" s="743"/>
    </row>
    <row r="45" spans="1:10" ht="15" x14ac:dyDescent="0.25">
      <c r="B45" s="22"/>
      <c r="C45" s="22"/>
      <c r="D45" s="23"/>
      <c r="E45" s="24"/>
      <c r="F45" s="24"/>
      <c r="G45" s="24"/>
      <c r="H45" s="568"/>
    </row>
    <row r="46" spans="1:10" ht="15" x14ac:dyDescent="0.25">
      <c r="A46" s="38">
        <v>5031</v>
      </c>
      <c r="B46" s="21" t="s">
        <v>20</v>
      </c>
      <c r="C46" s="22"/>
      <c r="D46" s="23"/>
      <c r="E46" s="24"/>
      <c r="F46" s="24"/>
      <c r="G46" s="733">
        <v>5865</v>
      </c>
      <c r="H46" s="736"/>
      <c r="I46" s="65">
        <v>5140</v>
      </c>
      <c r="J46" s="65">
        <v>5140</v>
      </c>
    </row>
    <row r="47" spans="1:10" ht="15" customHeight="1" x14ac:dyDescent="0.2">
      <c r="B47" s="735" t="s">
        <v>364</v>
      </c>
      <c r="C47" s="735"/>
      <c r="D47" s="735"/>
      <c r="E47" s="735"/>
      <c r="F47" s="735"/>
      <c r="G47" s="735"/>
      <c r="H47" s="735"/>
    </row>
    <row r="48" spans="1:10" ht="15" x14ac:dyDescent="0.25">
      <c r="B48" s="22"/>
      <c r="C48" s="22"/>
      <c r="D48" s="23"/>
      <c r="E48" s="24"/>
      <c r="F48" s="24"/>
      <c r="G48" s="23"/>
      <c r="H48" s="568"/>
    </row>
    <row r="49" spans="1:11" ht="15" x14ac:dyDescent="0.25">
      <c r="A49" s="38">
        <v>5032</v>
      </c>
      <c r="B49" s="21" t="s">
        <v>35</v>
      </c>
      <c r="C49" s="22"/>
      <c r="D49" s="23"/>
      <c r="E49" s="24"/>
      <c r="F49" s="24"/>
      <c r="G49" s="733">
        <v>2734</v>
      </c>
      <c r="H49" s="736"/>
      <c r="I49" s="65">
        <v>2557</v>
      </c>
      <c r="J49" s="65">
        <v>2557</v>
      </c>
    </row>
    <row r="50" spans="1:11" ht="15" customHeight="1" x14ac:dyDescent="0.2">
      <c r="B50" s="735" t="s">
        <v>365</v>
      </c>
      <c r="C50" s="735"/>
      <c r="D50" s="735"/>
      <c r="E50" s="735"/>
      <c r="F50" s="735"/>
      <c r="G50" s="735"/>
      <c r="H50" s="735"/>
    </row>
    <row r="51" spans="1:11" ht="15" x14ac:dyDescent="0.25">
      <c r="B51" s="152"/>
      <c r="C51" s="152"/>
      <c r="D51" s="152"/>
      <c r="E51" s="152"/>
      <c r="F51" s="152"/>
      <c r="G51" s="152"/>
      <c r="H51" s="568"/>
    </row>
    <row r="52" spans="1:11" ht="15" x14ac:dyDescent="0.25">
      <c r="A52" s="38">
        <v>5039</v>
      </c>
      <c r="B52" s="21" t="s">
        <v>21</v>
      </c>
      <c r="C52" s="62"/>
      <c r="D52" s="96"/>
      <c r="E52" s="24"/>
      <c r="F52" s="24"/>
      <c r="G52" s="733">
        <v>48</v>
      </c>
      <c r="H52" s="736"/>
      <c r="I52" s="65">
        <v>48</v>
      </c>
      <c r="J52" s="65">
        <v>43</v>
      </c>
    </row>
    <row r="53" spans="1:11" ht="15" x14ac:dyDescent="0.25">
      <c r="B53" s="735" t="s">
        <v>366</v>
      </c>
      <c r="C53" s="744"/>
      <c r="D53" s="744"/>
      <c r="E53" s="744"/>
      <c r="F53" s="744"/>
      <c r="G53" s="744"/>
      <c r="H53" s="568"/>
      <c r="I53" s="65">
        <v>620</v>
      </c>
      <c r="J53" s="65">
        <v>625</v>
      </c>
      <c r="K53" s="170" t="s">
        <v>896</v>
      </c>
    </row>
    <row r="54" spans="1:11" ht="15" x14ac:dyDescent="0.25">
      <c r="B54" s="569"/>
      <c r="C54" s="152"/>
      <c r="D54" s="152"/>
      <c r="E54" s="152"/>
      <c r="F54" s="152"/>
      <c r="G54" s="152"/>
      <c r="H54" s="568"/>
    </row>
    <row r="55" spans="1:11" ht="15.75" thickBot="1" x14ac:dyDescent="0.3">
      <c r="B55" s="45" t="s">
        <v>440</v>
      </c>
      <c r="C55" s="46"/>
      <c r="D55" s="47"/>
      <c r="E55" s="48"/>
      <c r="F55" s="48"/>
      <c r="G55" s="737">
        <f>SUM(G56,G59,G63,G68,G74,G78,G82,G86,G91,G94,G98,G102,G107,G111,G114,G117,G120,G126:H127,G130,G135,G139,G143,G147,G151)</f>
        <v>7930</v>
      </c>
      <c r="H55" s="738"/>
      <c r="I55" s="293">
        <f>SUM(I56:I153)</f>
        <v>9044</v>
      </c>
      <c r="J55" s="293">
        <f>SUM(J56:J153)</f>
        <v>9193</v>
      </c>
    </row>
    <row r="56" spans="1:11" ht="15.75" thickTop="1" x14ac:dyDescent="0.25">
      <c r="A56" s="38">
        <v>5133</v>
      </c>
      <c r="B56" s="21" t="s">
        <v>81</v>
      </c>
      <c r="C56" s="62"/>
      <c r="D56" s="96"/>
      <c r="E56" s="99"/>
      <c r="F56" s="99"/>
      <c r="G56" s="741">
        <v>3</v>
      </c>
      <c r="H56" s="742"/>
      <c r="I56" s="65">
        <v>3</v>
      </c>
      <c r="J56" s="65">
        <v>3</v>
      </c>
    </row>
    <row r="57" spans="1:11" ht="15" customHeight="1" x14ac:dyDescent="0.2">
      <c r="B57" s="739" t="s">
        <v>275</v>
      </c>
      <c r="C57" s="739"/>
      <c r="D57" s="739"/>
      <c r="E57" s="739"/>
      <c r="F57" s="739"/>
      <c r="G57" s="739"/>
      <c r="H57" s="739"/>
    </row>
    <row r="58" spans="1:11" ht="15" x14ac:dyDescent="0.25">
      <c r="B58" s="104"/>
      <c r="C58" s="105"/>
      <c r="D58" s="103"/>
      <c r="E58" s="102"/>
      <c r="F58" s="102"/>
      <c r="G58" s="579"/>
      <c r="H58" s="23"/>
    </row>
    <row r="59" spans="1:11" ht="15" x14ac:dyDescent="0.25">
      <c r="A59" s="38">
        <v>5136</v>
      </c>
      <c r="B59" s="21" t="s">
        <v>511</v>
      </c>
      <c r="C59" s="62"/>
      <c r="D59" s="96"/>
      <c r="E59" s="99"/>
      <c r="F59" s="99"/>
      <c r="G59" s="733">
        <v>70</v>
      </c>
      <c r="H59" s="736"/>
      <c r="I59" s="65">
        <v>70</v>
      </c>
      <c r="J59" s="65">
        <v>70</v>
      </c>
    </row>
    <row r="60" spans="1:11" ht="14.25" customHeight="1" x14ac:dyDescent="0.2">
      <c r="B60" s="735" t="s">
        <v>636</v>
      </c>
      <c r="C60" s="735"/>
      <c r="D60" s="735"/>
      <c r="E60" s="735"/>
      <c r="F60" s="735"/>
      <c r="G60" s="735"/>
      <c r="H60" s="735"/>
    </row>
    <row r="61" spans="1:11" x14ac:dyDescent="0.2">
      <c r="B61" s="735"/>
      <c r="C61" s="735"/>
      <c r="D61" s="735"/>
      <c r="E61" s="735"/>
      <c r="F61" s="735"/>
      <c r="G61" s="735"/>
      <c r="H61" s="735"/>
    </row>
    <row r="62" spans="1:11" x14ac:dyDescent="0.2">
      <c r="B62" s="22"/>
      <c r="C62" s="22"/>
      <c r="D62" s="23"/>
      <c r="E62" s="24"/>
      <c r="F62" s="24"/>
      <c r="G62" s="24"/>
      <c r="H62" s="23"/>
    </row>
    <row r="63" spans="1:11" ht="15" x14ac:dyDescent="0.25">
      <c r="A63" s="38">
        <v>5137</v>
      </c>
      <c r="B63" s="21" t="s">
        <v>505</v>
      </c>
      <c r="C63" s="22"/>
      <c r="D63" s="23"/>
      <c r="E63" s="24"/>
      <c r="F63" s="24"/>
      <c r="G63" s="733">
        <v>320</v>
      </c>
      <c r="H63" s="736"/>
      <c r="I63" s="65">
        <v>150</v>
      </c>
      <c r="J63" s="65">
        <v>150</v>
      </c>
    </row>
    <row r="64" spans="1:11" ht="14.25" customHeight="1" x14ac:dyDescent="0.2">
      <c r="B64" s="739" t="s">
        <v>637</v>
      </c>
      <c r="C64" s="739"/>
      <c r="D64" s="739"/>
      <c r="E64" s="739"/>
      <c r="F64" s="739"/>
      <c r="G64" s="739"/>
      <c r="H64" s="739"/>
    </row>
    <row r="65" spans="1:10" ht="18" customHeight="1" x14ac:dyDescent="0.2">
      <c r="B65" s="739"/>
      <c r="C65" s="739"/>
      <c r="D65" s="739"/>
      <c r="E65" s="739"/>
      <c r="F65" s="739"/>
      <c r="G65" s="739"/>
      <c r="H65" s="739"/>
    </row>
    <row r="66" spans="1:10" ht="25.5" customHeight="1" x14ac:dyDescent="0.2">
      <c r="B66" s="739"/>
      <c r="C66" s="739"/>
      <c r="D66" s="739"/>
      <c r="E66" s="739"/>
      <c r="F66" s="739"/>
      <c r="G66" s="739"/>
      <c r="H66" s="739"/>
    </row>
    <row r="67" spans="1:10" x14ac:dyDescent="0.2">
      <c r="B67" s="22"/>
      <c r="C67" s="22"/>
      <c r="D67" s="23"/>
      <c r="E67" s="24"/>
      <c r="F67" s="24"/>
      <c r="G67" s="24"/>
      <c r="H67" s="23"/>
    </row>
    <row r="68" spans="1:10" ht="15" x14ac:dyDescent="0.25">
      <c r="A68" s="38">
        <v>5139</v>
      </c>
      <c r="B68" s="21" t="s">
        <v>368</v>
      </c>
      <c r="C68" s="22"/>
      <c r="D68" s="23"/>
      <c r="E68" s="24"/>
      <c r="F68" s="24"/>
      <c r="G68" s="733">
        <v>300</v>
      </c>
      <c r="H68" s="736"/>
      <c r="I68" s="65">
        <v>300</v>
      </c>
      <c r="J68" s="65">
        <v>300</v>
      </c>
    </row>
    <row r="69" spans="1:10" ht="15" customHeight="1" x14ac:dyDescent="0.2">
      <c r="B69" s="739" t="s">
        <v>638</v>
      </c>
      <c r="C69" s="739"/>
      <c r="D69" s="739"/>
      <c r="E69" s="739"/>
      <c r="F69" s="739"/>
      <c r="G69" s="739"/>
      <c r="H69" s="739"/>
    </row>
    <row r="70" spans="1:10" ht="13.5" customHeight="1" x14ac:dyDescent="0.2">
      <c r="B70" s="739"/>
      <c r="C70" s="739"/>
      <c r="D70" s="739"/>
      <c r="E70" s="739"/>
      <c r="F70" s="739"/>
      <c r="G70" s="739"/>
      <c r="H70" s="739"/>
    </row>
    <row r="71" spans="1:10" ht="15.75" customHeight="1" x14ac:dyDescent="0.2">
      <c r="B71" s="739"/>
      <c r="C71" s="739"/>
      <c r="D71" s="739"/>
      <c r="E71" s="739"/>
      <c r="F71" s="739"/>
      <c r="G71" s="739"/>
      <c r="H71" s="739"/>
    </row>
    <row r="72" spans="1:10" ht="13.5" customHeight="1" x14ac:dyDescent="0.2">
      <c r="B72" s="739"/>
      <c r="C72" s="739"/>
      <c r="D72" s="739"/>
      <c r="E72" s="739"/>
      <c r="F72" s="739"/>
      <c r="G72" s="739"/>
      <c r="H72" s="739"/>
    </row>
    <row r="73" spans="1:10" x14ac:dyDescent="0.2">
      <c r="B73" s="22"/>
      <c r="C73" s="22"/>
      <c r="D73" s="23"/>
      <c r="E73" s="24"/>
      <c r="F73" s="24"/>
      <c r="G73" s="24"/>
      <c r="H73" s="23"/>
    </row>
    <row r="74" spans="1:10" ht="15" x14ac:dyDescent="0.25">
      <c r="A74" s="38">
        <v>5142</v>
      </c>
      <c r="B74" s="21" t="s">
        <v>512</v>
      </c>
      <c r="C74" s="22"/>
      <c r="D74" s="23"/>
      <c r="E74" s="24"/>
      <c r="F74" s="24"/>
      <c r="G74" s="733">
        <v>2</v>
      </c>
      <c r="H74" s="736"/>
      <c r="I74" s="65">
        <v>2</v>
      </c>
      <c r="J74" s="65">
        <v>2</v>
      </c>
    </row>
    <row r="75" spans="1:10" ht="15" customHeight="1" x14ac:dyDescent="0.2">
      <c r="B75" s="735" t="s">
        <v>367</v>
      </c>
      <c r="C75" s="735"/>
      <c r="D75" s="735"/>
      <c r="E75" s="735"/>
      <c r="F75" s="735"/>
      <c r="G75" s="735"/>
      <c r="H75" s="735"/>
    </row>
    <row r="76" spans="1:10" ht="15" customHeight="1" x14ac:dyDescent="0.2">
      <c r="B76" s="735"/>
      <c r="C76" s="735"/>
      <c r="D76" s="735"/>
      <c r="E76" s="735"/>
      <c r="F76" s="735"/>
      <c r="G76" s="735"/>
      <c r="H76" s="735"/>
    </row>
    <row r="77" spans="1:10" x14ac:dyDescent="0.2">
      <c r="B77" s="22"/>
      <c r="C77" s="22"/>
      <c r="D77" s="23"/>
      <c r="E77" s="24"/>
      <c r="F77" s="24"/>
      <c r="G77" s="24"/>
      <c r="H77" s="23"/>
    </row>
    <row r="78" spans="1:10" ht="15" x14ac:dyDescent="0.25">
      <c r="A78" s="38">
        <v>5151</v>
      </c>
      <c r="B78" s="21" t="s">
        <v>369</v>
      </c>
      <c r="C78" s="62"/>
      <c r="D78" s="96"/>
      <c r="E78" s="99"/>
      <c r="F78" s="99"/>
      <c r="G78" s="733">
        <v>60</v>
      </c>
      <c r="H78" s="736"/>
      <c r="I78" s="65">
        <v>61</v>
      </c>
      <c r="J78" s="65">
        <v>61</v>
      </c>
    </row>
    <row r="79" spans="1:10" ht="14.25" customHeight="1" x14ac:dyDescent="0.2">
      <c r="B79" s="735" t="s">
        <v>639</v>
      </c>
      <c r="C79" s="735"/>
      <c r="D79" s="735"/>
      <c r="E79" s="735"/>
      <c r="F79" s="735"/>
      <c r="G79" s="735"/>
      <c r="H79" s="735"/>
    </row>
    <row r="80" spans="1:10" ht="14.25" customHeight="1" x14ac:dyDescent="0.2">
      <c r="B80" s="735"/>
      <c r="C80" s="735"/>
      <c r="D80" s="735"/>
      <c r="E80" s="735"/>
      <c r="F80" s="735"/>
      <c r="G80" s="735"/>
      <c r="H80" s="735"/>
    </row>
    <row r="81" spans="1:10" x14ac:dyDescent="0.2">
      <c r="B81" s="251"/>
      <c r="C81" s="22"/>
      <c r="D81" s="23"/>
      <c r="E81" s="24"/>
      <c r="F81" s="24"/>
      <c r="G81" s="24"/>
      <c r="H81" s="23"/>
    </row>
    <row r="82" spans="1:10" ht="15" x14ac:dyDescent="0.25">
      <c r="A82" s="38">
        <v>5152</v>
      </c>
      <c r="B82" s="21" t="s">
        <v>22</v>
      </c>
      <c r="C82" s="22"/>
      <c r="D82" s="23"/>
      <c r="E82" s="24"/>
      <c r="F82" s="24"/>
      <c r="G82" s="733">
        <v>800</v>
      </c>
      <c r="H82" s="736"/>
      <c r="I82" s="65">
        <v>1650</v>
      </c>
      <c r="J82" s="65">
        <v>1430</v>
      </c>
    </row>
    <row r="83" spans="1:10" ht="14.25" customHeight="1" x14ac:dyDescent="0.2">
      <c r="B83" s="735" t="s">
        <v>640</v>
      </c>
      <c r="C83" s="735"/>
      <c r="D83" s="735"/>
      <c r="E83" s="735"/>
      <c r="F83" s="735"/>
      <c r="G83" s="735"/>
      <c r="H83" s="735"/>
    </row>
    <row r="84" spans="1:10" ht="14.25" customHeight="1" x14ac:dyDescent="0.2">
      <c r="B84" s="735"/>
      <c r="C84" s="735"/>
      <c r="D84" s="735"/>
      <c r="E84" s="735"/>
      <c r="F84" s="735"/>
      <c r="G84" s="735"/>
      <c r="H84" s="735"/>
    </row>
    <row r="85" spans="1:10" x14ac:dyDescent="0.2">
      <c r="B85" s="251"/>
      <c r="C85" s="22"/>
      <c r="D85" s="23"/>
      <c r="E85" s="24"/>
      <c r="F85" s="24"/>
      <c r="G85" s="24"/>
      <c r="H85" s="23"/>
    </row>
    <row r="86" spans="1:10" ht="15" x14ac:dyDescent="0.25">
      <c r="A86" s="38">
        <v>5154</v>
      </c>
      <c r="B86" s="21" t="s">
        <v>23</v>
      </c>
      <c r="C86" s="62"/>
      <c r="D86" s="96"/>
      <c r="E86" s="99"/>
      <c r="F86" s="99"/>
      <c r="G86" s="733">
        <v>1000</v>
      </c>
      <c r="H86" s="736"/>
      <c r="I86" s="65">
        <v>2250</v>
      </c>
      <c r="J86" s="65">
        <v>2250</v>
      </c>
    </row>
    <row r="87" spans="1:10" ht="14.25" customHeight="1" x14ac:dyDescent="0.2">
      <c r="B87" s="735" t="s">
        <v>641</v>
      </c>
      <c r="C87" s="735"/>
      <c r="D87" s="735"/>
      <c r="E87" s="735"/>
      <c r="F87" s="735"/>
      <c r="G87" s="735"/>
      <c r="H87" s="735"/>
    </row>
    <row r="88" spans="1:10" ht="14.25" customHeight="1" x14ac:dyDescent="0.2">
      <c r="B88" s="735"/>
      <c r="C88" s="735"/>
      <c r="D88" s="735"/>
      <c r="E88" s="735"/>
      <c r="F88" s="735"/>
      <c r="G88" s="735"/>
      <c r="H88" s="735"/>
    </row>
    <row r="89" spans="1:10" ht="14.25" customHeight="1" x14ac:dyDescent="0.2">
      <c r="B89" s="735"/>
      <c r="C89" s="735"/>
      <c r="D89" s="735"/>
      <c r="E89" s="735"/>
      <c r="F89" s="735"/>
      <c r="G89" s="735"/>
      <c r="H89" s="735"/>
    </row>
    <row r="90" spans="1:10" x14ac:dyDescent="0.2">
      <c r="B90" s="251"/>
      <c r="C90" s="22"/>
      <c r="D90" s="23"/>
      <c r="E90" s="24"/>
      <c r="F90" s="24"/>
      <c r="G90" s="24"/>
      <c r="H90" s="23"/>
    </row>
    <row r="91" spans="1:10" ht="15" x14ac:dyDescent="0.25">
      <c r="A91" s="38">
        <v>5156</v>
      </c>
      <c r="B91" s="21" t="s">
        <v>24</v>
      </c>
      <c r="C91" s="22"/>
      <c r="D91" s="23"/>
      <c r="E91" s="24"/>
      <c r="F91" s="24"/>
      <c r="G91" s="733">
        <v>900</v>
      </c>
      <c r="H91" s="736"/>
      <c r="I91" s="65">
        <v>900</v>
      </c>
      <c r="J91" s="65">
        <v>900</v>
      </c>
    </row>
    <row r="92" spans="1:10" ht="15" customHeight="1" x14ac:dyDescent="0.2">
      <c r="B92" s="739" t="s">
        <v>642</v>
      </c>
      <c r="C92" s="739"/>
      <c r="D92" s="739"/>
      <c r="E92" s="739"/>
      <c r="F92" s="739"/>
      <c r="G92" s="739"/>
      <c r="H92" s="739"/>
    </row>
    <row r="93" spans="1:10" x14ac:dyDescent="0.2">
      <c r="B93" s="251"/>
      <c r="C93" s="22"/>
      <c r="D93" s="23"/>
      <c r="E93" s="24"/>
      <c r="F93" s="24"/>
      <c r="G93" s="24"/>
      <c r="H93" s="23"/>
    </row>
    <row r="94" spans="1:10" ht="15" x14ac:dyDescent="0.25">
      <c r="A94" s="38">
        <v>5161</v>
      </c>
      <c r="B94" s="21" t="s">
        <v>66</v>
      </c>
      <c r="C94" s="22"/>
      <c r="D94" s="23"/>
      <c r="E94" s="24"/>
      <c r="F94" s="24"/>
      <c r="G94" s="733">
        <v>3</v>
      </c>
      <c r="H94" s="736"/>
      <c r="I94" s="65">
        <v>3</v>
      </c>
      <c r="J94" s="65">
        <v>3</v>
      </c>
    </row>
    <row r="95" spans="1:10" ht="15" customHeight="1" x14ac:dyDescent="0.2">
      <c r="B95" s="739" t="s">
        <v>643</v>
      </c>
      <c r="C95" s="739"/>
      <c r="D95" s="739"/>
      <c r="E95" s="739"/>
      <c r="F95" s="739"/>
      <c r="G95" s="739"/>
      <c r="H95" s="739"/>
    </row>
    <row r="96" spans="1:10" ht="27" customHeight="1" x14ac:dyDescent="0.2">
      <c r="B96" s="739"/>
      <c r="C96" s="739"/>
      <c r="D96" s="739"/>
      <c r="E96" s="739"/>
      <c r="F96" s="739"/>
      <c r="G96" s="739"/>
      <c r="H96" s="739"/>
    </row>
    <row r="97" spans="1:10" x14ac:dyDescent="0.2">
      <c r="B97" s="251"/>
      <c r="C97" s="22"/>
      <c r="D97" s="23"/>
      <c r="E97" s="24"/>
      <c r="F97" s="24"/>
      <c r="G97" s="24"/>
      <c r="H97" s="23"/>
    </row>
    <row r="98" spans="1:10" ht="15" x14ac:dyDescent="0.25">
      <c r="A98" s="38">
        <v>5162</v>
      </c>
      <c r="B98" s="21" t="s">
        <v>196</v>
      </c>
      <c r="C98" s="22"/>
      <c r="D98" s="23"/>
      <c r="E98" s="24"/>
      <c r="F98" s="24"/>
      <c r="G98" s="733">
        <v>400</v>
      </c>
      <c r="H98" s="736"/>
      <c r="I98" s="65">
        <v>320</v>
      </c>
      <c r="J98" s="65">
        <v>320</v>
      </c>
    </row>
    <row r="99" spans="1:10" ht="14.25" customHeight="1" x14ac:dyDescent="0.2">
      <c r="B99" s="739" t="s">
        <v>644</v>
      </c>
      <c r="C99" s="739"/>
      <c r="D99" s="739"/>
      <c r="E99" s="739"/>
      <c r="F99" s="739"/>
      <c r="G99" s="739"/>
      <c r="H99" s="739"/>
    </row>
    <row r="100" spans="1:10" ht="28.5" customHeight="1" x14ac:dyDescent="0.2">
      <c r="B100" s="739"/>
      <c r="C100" s="739"/>
      <c r="D100" s="739"/>
      <c r="E100" s="739"/>
      <c r="F100" s="739"/>
      <c r="G100" s="739"/>
      <c r="H100" s="739"/>
    </row>
    <row r="101" spans="1:10" x14ac:dyDescent="0.2">
      <c r="B101" s="251"/>
      <c r="C101" s="22"/>
      <c r="D101" s="23"/>
      <c r="E101" s="24"/>
      <c r="F101" s="24"/>
      <c r="G101" s="24"/>
      <c r="H101" s="23"/>
    </row>
    <row r="102" spans="1:10" ht="15" x14ac:dyDescent="0.25">
      <c r="A102" s="38">
        <v>5163</v>
      </c>
      <c r="B102" s="21" t="s">
        <v>25</v>
      </c>
      <c r="C102" s="22"/>
      <c r="D102" s="23"/>
      <c r="E102" s="24"/>
      <c r="F102" s="24"/>
      <c r="G102" s="733">
        <v>28</v>
      </c>
      <c r="H102" s="736"/>
      <c r="I102" s="65">
        <v>27</v>
      </c>
      <c r="J102" s="65">
        <v>27</v>
      </c>
    </row>
    <row r="103" spans="1:10" ht="14.25" customHeight="1" x14ac:dyDescent="0.2">
      <c r="B103" s="735" t="s">
        <v>645</v>
      </c>
      <c r="C103" s="735"/>
      <c r="D103" s="735"/>
      <c r="E103" s="735"/>
      <c r="F103" s="735"/>
      <c r="G103" s="735"/>
      <c r="H103" s="735"/>
    </row>
    <row r="104" spans="1:10" x14ac:dyDescent="0.2">
      <c r="B104" s="735"/>
      <c r="C104" s="735"/>
      <c r="D104" s="735"/>
      <c r="E104" s="735"/>
      <c r="F104" s="735"/>
      <c r="G104" s="735"/>
      <c r="H104" s="735"/>
    </row>
    <row r="105" spans="1:10" x14ac:dyDescent="0.2">
      <c r="B105" s="735"/>
      <c r="C105" s="735"/>
      <c r="D105" s="735"/>
      <c r="E105" s="735"/>
      <c r="F105" s="735"/>
      <c r="G105" s="735"/>
      <c r="H105" s="735"/>
    </row>
    <row r="106" spans="1:10" x14ac:dyDescent="0.2">
      <c r="B106" s="251"/>
      <c r="C106" s="22"/>
      <c r="D106" s="23"/>
      <c r="E106" s="24"/>
      <c r="F106" s="24"/>
      <c r="G106" s="24"/>
      <c r="H106" s="23"/>
    </row>
    <row r="107" spans="1:10" ht="15" x14ac:dyDescent="0.25">
      <c r="A107" s="38">
        <v>5164</v>
      </c>
      <c r="B107" s="21" t="s">
        <v>26</v>
      </c>
      <c r="C107" s="22"/>
      <c r="D107" s="23"/>
      <c r="E107" s="24"/>
      <c r="F107" s="24"/>
      <c r="G107" s="733">
        <v>80</v>
      </c>
      <c r="H107" s="736"/>
      <c r="I107" s="65">
        <v>80</v>
      </c>
      <c r="J107" s="65">
        <v>80</v>
      </c>
    </row>
    <row r="108" spans="1:10" ht="15" customHeight="1" x14ac:dyDescent="0.2">
      <c r="B108" s="735" t="s">
        <v>370</v>
      </c>
      <c r="C108" s="735"/>
      <c r="D108" s="735"/>
      <c r="E108" s="735"/>
      <c r="F108" s="735"/>
      <c r="G108" s="735"/>
      <c r="H108" s="735"/>
    </row>
    <row r="109" spans="1:10" ht="16.5" customHeight="1" x14ac:dyDescent="0.2">
      <c r="B109" s="735"/>
      <c r="C109" s="735"/>
      <c r="D109" s="735"/>
      <c r="E109" s="735"/>
      <c r="F109" s="735"/>
      <c r="G109" s="735"/>
      <c r="H109" s="735"/>
    </row>
    <row r="110" spans="1:10" x14ac:dyDescent="0.2">
      <c r="B110" s="251"/>
      <c r="C110" s="22"/>
      <c r="D110" s="23"/>
      <c r="E110" s="24"/>
      <c r="F110" s="24"/>
      <c r="G110" s="24"/>
      <c r="H110" s="23"/>
    </row>
    <row r="111" spans="1:10" ht="15" x14ac:dyDescent="0.25">
      <c r="A111" s="38">
        <v>5166</v>
      </c>
      <c r="B111" s="21" t="s">
        <v>12</v>
      </c>
      <c r="C111" s="22"/>
      <c r="D111" s="23"/>
      <c r="E111" s="24"/>
      <c r="F111" s="24"/>
      <c r="G111" s="733">
        <v>60</v>
      </c>
      <c r="H111" s="736"/>
      <c r="I111" s="65">
        <v>60</v>
      </c>
      <c r="J111" s="65">
        <v>60</v>
      </c>
    </row>
    <row r="112" spans="1:10" ht="29.25" customHeight="1" x14ac:dyDescent="0.25">
      <c r="B112" s="739" t="s">
        <v>646</v>
      </c>
      <c r="C112" s="739"/>
      <c r="D112" s="739"/>
      <c r="E112" s="739"/>
      <c r="F112" s="739"/>
      <c r="G112" s="739"/>
      <c r="H112" s="736"/>
    </row>
    <row r="113" spans="1:10" x14ac:dyDescent="0.2">
      <c r="B113" s="251"/>
      <c r="C113" s="22"/>
      <c r="D113" s="23"/>
      <c r="E113" s="24"/>
      <c r="F113" s="24"/>
      <c r="G113" s="24"/>
      <c r="H113" s="23"/>
    </row>
    <row r="114" spans="1:10" ht="15" x14ac:dyDescent="0.25">
      <c r="A114" s="38">
        <v>5167</v>
      </c>
      <c r="B114" s="21" t="s">
        <v>13</v>
      </c>
      <c r="C114" s="22"/>
      <c r="D114" s="23"/>
      <c r="E114" s="24"/>
      <c r="F114" s="24"/>
      <c r="G114" s="733">
        <v>330</v>
      </c>
      <c r="H114" s="736"/>
      <c r="I114" s="65">
        <v>330</v>
      </c>
      <c r="J114" s="65">
        <v>330</v>
      </c>
    </row>
    <row r="115" spans="1:10" ht="28.5" customHeight="1" x14ac:dyDescent="0.2">
      <c r="B115" s="739" t="s">
        <v>647</v>
      </c>
      <c r="C115" s="739"/>
      <c r="D115" s="739"/>
      <c r="E115" s="739"/>
      <c r="F115" s="739"/>
      <c r="G115" s="739"/>
      <c r="H115" s="739"/>
    </row>
    <row r="116" spans="1:10" ht="15" x14ac:dyDescent="0.25">
      <c r="B116" s="569"/>
      <c r="C116" s="152"/>
      <c r="D116" s="152"/>
      <c r="E116" s="152"/>
      <c r="F116" s="152"/>
      <c r="G116" s="152"/>
      <c r="H116" s="23"/>
    </row>
    <row r="117" spans="1:10" ht="14.25" customHeight="1" x14ac:dyDescent="0.25">
      <c r="A117" s="38">
        <v>5168</v>
      </c>
      <c r="B117" s="754" t="s">
        <v>64</v>
      </c>
      <c r="C117" s="754"/>
      <c r="D117" s="754"/>
      <c r="E117" s="754"/>
      <c r="F117" s="754"/>
      <c r="G117" s="733">
        <v>130</v>
      </c>
      <c r="H117" s="736"/>
      <c r="I117" s="65">
        <v>30</v>
      </c>
      <c r="J117" s="65">
        <v>30</v>
      </c>
    </row>
    <row r="118" spans="1:10" ht="43.5" customHeight="1" x14ac:dyDescent="0.2">
      <c r="B118" s="739" t="s">
        <v>648</v>
      </c>
      <c r="C118" s="739"/>
      <c r="D118" s="739"/>
      <c r="E118" s="739"/>
      <c r="F118" s="739"/>
      <c r="G118" s="739"/>
      <c r="H118" s="739"/>
    </row>
    <row r="119" spans="1:10" ht="15" x14ac:dyDescent="0.25">
      <c r="B119" s="569"/>
      <c r="C119" s="152"/>
      <c r="D119" s="152"/>
      <c r="E119" s="152"/>
      <c r="F119" s="152"/>
      <c r="G119" s="152"/>
      <c r="H119" s="23"/>
    </row>
    <row r="120" spans="1:10" ht="15" x14ac:dyDescent="0.25">
      <c r="A120" s="38">
        <v>5169</v>
      </c>
      <c r="B120" s="21" t="s">
        <v>14</v>
      </c>
      <c r="C120" s="22"/>
      <c r="D120" s="23"/>
      <c r="E120" s="24"/>
      <c r="F120" s="24"/>
      <c r="G120" s="733">
        <v>620</v>
      </c>
      <c r="H120" s="736"/>
      <c r="I120" s="65">
        <v>550</v>
      </c>
      <c r="J120" s="65">
        <v>600</v>
      </c>
    </row>
    <row r="121" spans="1:10" ht="14.25" hidden="1" customHeight="1" x14ac:dyDescent="0.2">
      <c r="B121" s="743" t="s">
        <v>649</v>
      </c>
      <c r="C121" s="743"/>
      <c r="D121" s="743"/>
      <c r="E121" s="743"/>
      <c r="F121" s="743"/>
      <c r="G121" s="743"/>
      <c r="H121" s="743"/>
    </row>
    <row r="122" spans="1:10" ht="10.15" customHeight="1" x14ac:dyDescent="0.2">
      <c r="B122" s="743"/>
      <c r="C122" s="743"/>
      <c r="D122" s="743"/>
      <c r="E122" s="743"/>
      <c r="F122" s="743"/>
      <c r="G122" s="743"/>
      <c r="H122" s="743"/>
    </row>
    <row r="123" spans="1:10" ht="14.25" customHeight="1" x14ac:dyDescent="0.2">
      <c r="B123" s="743"/>
      <c r="C123" s="743"/>
      <c r="D123" s="743"/>
      <c r="E123" s="743"/>
      <c r="F123" s="743"/>
      <c r="G123" s="743"/>
      <c r="H123" s="743"/>
    </row>
    <row r="124" spans="1:10" ht="15" customHeight="1" x14ac:dyDescent="0.2">
      <c r="B124" s="743"/>
      <c r="C124" s="743"/>
      <c r="D124" s="743"/>
      <c r="E124" s="743"/>
      <c r="F124" s="743"/>
      <c r="G124" s="743"/>
      <c r="H124" s="743"/>
    </row>
    <row r="125" spans="1:10" ht="87" customHeight="1" x14ac:dyDescent="0.2">
      <c r="B125" s="743"/>
      <c r="C125" s="743"/>
      <c r="D125" s="743"/>
      <c r="E125" s="743"/>
      <c r="F125" s="743"/>
      <c r="G125" s="743"/>
      <c r="H125" s="743"/>
    </row>
    <row r="126" spans="1:10" ht="12" customHeight="1" x14ac:dyDescent="0.25">
      <c r="B126" s="152"/>
      <c r="C126" s="152"/>
      <c r="D126" s="152"/>
      <c r="E126" s="152"/>
      <c r="F126" s="152"/>
      <c r="G126" s="152"/>
      <c r="H126" s="23"/>
    </row>
    <row r="127" spans="1:10" ht="15" x14ac:dyDescent="0.25">
      <c r="A127" s="38">
        <v>5171</v>
      </c>
      <c r="B127" s="21" t="s">
        <v>15</v>
      </c>
      <c r="C127" s="251"/>
      <c r="D127" s="251"/>
      <c r="E127" s="251"/>
      <c r="F127" s="569"/>
      <c r="G127" s="733">
        <v>270</v>
      </c>
      <c r="H127" s="736"/>
      <c r="I127" s="65">
        <v>180</v>
      </c>
      <c r="J127" s="65">
        <v>183</v>
      </c>
    </row>
    <row r="128" spans="1:10" ht="42.75" customHeight="1" x14ac:dyDescent="0.2">
      <c r="B128" s="735" t="s">
        <v>650</v>
      </c>
      <c r="C128" s="735"/>
      <c r="D128" s="735"/>
      <c r="E128" s="735"/>
      <c r="F128" s="735"/>
      <c r="G128" s="735"/>
      <c r="H128" s="735"/>
    </row>
    <row r="129" spans="1:11" x14ac:dyDescent="0.2">
      <c r="B129" s="251"/>
      <c r="C129" s="569"/>
      <c r="D129" s="569"/>
      <c r="E129" s="569"/>
      <c r="F129" s="569"/>
      <c r="G129" s="569"/>
      <c r="H129" s="23"/>
      <c r="I129" s="65">
        <v>100</v>
      </c>
      <c r="J129" s="65">
        <v>76</v>
      </c>
      <c r="K129" s="170" t="s">
        <v>897</v>
      </c>
    </row>
    <row r="130" spans="1:11" ht="15" x14ac:dyDescent="0.25">
      <c r="A130" s="38">
        <v>5173</v>
      </c>
      <c r="B130" s="21" t="s">
        <v>205</v>
      </c>
      <c r="C130" s="569"/>
      <c r="D130" s="569"/>
      <c r="E130" s="569"/>
      <c r="F130" s="569"/>
      <c r="G130" s="733">
        <v>1400</v>
      </c>
      <c r="H130" s="736"/>
      <c r="I130" s="65">
        <v>800</v>
      </c>
      <c r="J130" s="65">
        <v>1140</v>
      </c>
    </row>
    <row r="131" spans="1:11" ht="14.25" customHeight="1" x14ac:dyDescent="0.2">
      <c r="B131" s="735" t="s">
        <v>651</v>
      </c>
      <c r="C131" s="735"/>
      <c r="D131" s="735"/>
      <c r="E131" s="735"/>
      <c r="F131" s="735"/>
      <c r="G131" s="735"/>
      <c r="H131" s="735"/>
    </row>
    <row r="132" spans="1:11" x14ac:dyDescent="0.2">
      <c r="B132" s="735"/>
      <c r="C132" s="735"/>
      <c r="D132" s="735"/>
      <c r="E132" s="735"/>
      <c r="F132" s="735"/>
      <c r="G132" s="735"/>
      <c r="H132" s="735"/>
    </row>
    <row r="133" spans="1:11" ht="43.5" customHeight="1" x14ac:dyDescent="0.2">
      <c r="B133" s="735"/>
      <c r="C133" s="735"/>
      <c r="D133" s="735"/>
      <c r="E133" s="735"/>
      <c r="F133" s="735"/>
      <c r="G133" s="735"/>
      <c r="H133" s="735"/>
    </row>
    <row r="134" spans="1:11" ht="14.25" customHeight="1" x14ac:dyDescent="0.2">
      <c r="B134" s="251"/>
      <c r="C134" s="569"/>
      <c r="D134" s="569"/>
      <c r="E134" s="569"/>
      <c r="F134" s="569"/>
      <c r="G134" s="569"/>
      <c r="H134" s="23"/>
    </row>
    <row r="135" spans="1:11" ht="15" x14ac:dyDescent="0.25">
      <c r="A135" s="38">
        <v>5175</v>
      </c>
      <c r="B135" s="21" t="s">
        <v>27</v>
      </c>
      <c r="C135" s="569"/>
      <c r="D135" s="569"/>
      <c r="E135" s="569"/>
      <c r="F135" s="569"/>
      <c r="G135" s="733">
        <v>1080</v>
      </c>
      <c r="H135" s="734"/>
      <c r="I135" s="65">
        <v>1080</v>
      </c>
      <c r="J135" s="65">
        <v>1080</v>
      </c>
    </row>
    <row r="136" spans="1:11" ht="14.25" customHeight="1" x14ac:dyDescent="0.2">
      <c r="B136" s="735" t="s">
        <v>371</v>
      </c>
      <c r="C136" s="735"/>
      <c r="D136" s="735"/>
      <c r="E136" s="735"/>
      <c r="F136" s="735"/>
      <c r="G136" s="735"/>
      <c r="H136" s="735"/>
    </row>
    <row r="137" spans="1:11" x14ac:dyDescent="0.2">
      <c r="B137" s="735"/>
      <c r="C137" s="735"/>
      <c r="D137" s="735"/>
      <c r="E137" s="735"/>
      <c r="F137" s="735"/>
      <c r="G137" s="735"/>
      <c r="H137" s="735"/>
    </row>
    <row r="138" spans="1:11" x14ac:dyDescent="0.2">
      <c r="B138" s="251"/>
      <c r="C138" s="569"/>
      <c r="D138" s="569"/>
      <c r="E138" s="569"/>
      <c r="F138" s="569"/>
      <c r="G138" s="569"/>
      <c r="H138" s="23"/>
    </row>
    <row r="139" spans="1:11" ht="15" x14ac:dyDescent="0.25">
      <c r="A139" s="38">
        <v>5176</v>
      </c>
      <c r="B139" s="21" t="s">
        <v>381</v>
      </c>
      <c r="C139" s="569"/>
      <c r="D139" s="569"/>
      <c r="E139" s="569"/>
      <c r="F139" s="569"/>
      <c r="G139" s="733">
        <v>20</v>
      </c>
      <c r="H139" s="736"/>
      <c r="I139" s="65">
        <v>20</v>
      </c>
      <c r="J139" s="65">
        <v>20</v>
      </c>
    </row>
    <row r="140" spans="1:11" ht="14.25" hidden="1" customHeight="1" x14ac:dyDescent="0.2">
      <c r="B140" s="739" t="s">
        <v>652</v>
      </c>
      <c r="C140" s="739"/>
      <c r="D140" s="739"/>
      <c r="E140" s="739"/>
      <c r="F140" s="739"/>
      <c r="G140" s="739"/>
      <c r="H140" s="739"/>
    </row>
    <row r="141" spans="1:11" ht="30" customHeight="1" x14ac:dyDescent="0.2">
      <c r="B141" s="739"/>
      <c r="C141" s="739"/>
      <c r="D141" s="739"/>
      <c r="E141" s="739"/>
      <c r="F141" s="739"/>
      <c r="G141" s="739"/>
      <c r="H141" s="739"/>
    </row>
    <row r="142" spans="1:11" x14ac:dyDescent="0.2">
      <c r="B142" s="251"/>
      <c r="C142" s="569"/>
      <c r="D142" s="569"/>
      <c r="E142" s="569"/>
      <c r="F142" s="569"/>
      <c r="G142" s="569"/>
      <c r="H142" s="23"/>
    </row>
    <row r="143" spans="1:11" ht="15" x14ac:dyDescent="0.25">
      <c r="A143" s="38">
        <v>5179</v>
      </c>
      <c r="B143" s="21" t="s">
        <v>117</v>
      </c>
      <c r="C143" s="569"/>
      <c r="D143" s="569"/>
      <c r="E143" s="569"/>
      <c r="F143" s="569"/>
      <c r="G143" s="733">
        <v>9</v>
      </c>
      <c r="H143" s="736"/>
      <c r="I143" s="65">
        <v>8</v>
      </c>
      <c r="J143" s="65">
        <v>8</v>
      </c>
    </row>
    <row r="144" spans="1:11" ht="14.25" customHeight="1" x14ac:dyDescent="0.2">
      <c r="B144" s="739" t="s">
        <v>118</v>
      </c>
      <c r="C144" s="739"/>
      <c r="D144" s="739"/>
      <c r="E144" s="739"/>
      <c r="F144" s="739"/>
      <c r="G144" s="739"/>
      <c r="H144" s="739"/>
    </row>
    <row r="145" spans="1:39" ht="15" customHeight="1" x14ac:dyDescent="0.2">
      <c r="B145" s="739"/>
      <c r="C145" s="739"/>
      <c r="D145" s="739"/>
      <c r="E145" s="739"/>
      <c r="F145" s="739"/>
      <c r="G145" s="739"/>
      <c r="H145" s="739"/>
    </row>
    <row r="146" spans="1:39" ht="15" customHeight="1" x14ac:dyDescent="0.2">
      <c r="B146" s="251"/>
      <c r="C146" s="569"/>
      <c r="D146" s="569"/>
      <c r="E146" s="569"/>
      <c r="F146" s="569"/>
      <c r="G146" s="569"/>
      <c r="H146" s="23"/>
    </row>
    <row r="147" spans="1:39" ht="15" x14ac:dyDescent="0.25">
      <c r="A147" s="38">
        <v>5189</v>
      </c>
      <c r="B147" s="21" t="s">
        <v>372</v>
      </c>
      <c r="C147" s="569"/>
      <c r="D147" s="569"/>
      <c r="E147" s="569"/>
      <c r="F147" s="569"/>
      <c r="G147" s="733">
        <v>15</v>
      </c>
      <c r="H147" s="736"/>
      <c r="I147" s="65">
        <v>40</v>
      </c>
      <c r="J147" s="65">
        <v>40</v>
      </c>
      <c r="K147" s="23"/>
    </row>
    <row r="148" spans="1:39" ht="14.25" customHeight="1" x14ac:dyDescent="0.2">
      <c r="B148" s="735" t="s">
        <v>898</v>
      </c>
      <c r="C148" s="735"/>
      <c r="D148" s="735"/>
      <c r="E148" s="735"/>
      <c r="F148" s="735"/>
      <c r="G148" s="735"/>
      <c r="H148" s="735"/>
      <c r="K148" s="23"/>
    </row>
    <row r="149" spans="1:39" x14ac:dyDescent="0.2">
      <c r="B149" s="735"/>
      <c r="C149" s="735"/>
      <c r="D149" s="735"/>
      <c r="E149" s="735"/>
      <c r="F149" s="735"/>
      <c r="G149" s="735"/>
      <c r="H149" s="735"/>
      <c r="I149" s="37"/>
      <c r="J149" s="37"/>
      <c r="K149" s="40"/>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row>
    <row r="150" spans="1:39" ht="15" customHeight="1" x14ac:dyDescent="0.2">
      <c r="B150" s="251"/>
      <c r="C150" s="569"/>
      <c r="D150" s="569"/>
      <c r="E150" s="569"/>
      <c r="F150" s="569"/>
      <c r="G150" s="569"/>
      <c r="H150" s="23"/>
    </row>
    <row r="151" spans="1:39" ht="15" x14ac:dyDescent="0.25">
      <c r="A151" s="38">
        <v>5194</v>
      </c>
      <c r="B151" s="21" t="s">
        <v>373</v>
      </c>
      <c r="C151" s="569"/>
      <c r="D151" s="569"/>
      <c r="E151" s="569"/>
      <c r="F151" s="569"/>
      <c r="G151" s="733">
        <v>30</v>
      </c>
      <c r="H151" s="736"/>
      <c r="I151" s="65">
        <v>30</v>
      </c>
      <c r="J151" s="65">
        <v>30</v>
      </c>
    </row>
    <row r="152" spans="1:39" ht="14.25" customHeight="1" x14ac:dyDescent="0.2">
      <c r="B152" s="735" t="s">
        <v>653</v>
      </c>
      <c r="C152" s="735"/>
      <c r="D152" s="735"/>
      <c r="E152" s="735"/>
      <c r="F152" s="735"/>
      <c r="G152" s="735"/>
      <c r="H152" s="735"/>
    </row>
    <row r="153" spans="1:39" ht="27" customHeight="1" x14ac:dyDescent="0.2">
      <c r="B153" s="735"/>
      <c r="C153" s="735"/>
      <c r="D153" s="735"/>
      <c r="E153" s="735"/>
      <c r="F153" s="735"/>
      <c r="G153" s="735"/>
      <c r="H153" s="735"/>
    </row>
    <row r="154" spans="1:39" ht="15" x14ac:dyDescent="0.25">
      <c r="B154" s="569"/>
      <c r="C154" s="152"/>
      <c r="D154" s="152"/>
      <c r="E154" s="152"/>
      <c r="F154" s="152"/>
      <c r="G154" s="152"/>
      <c r="H154" s="23"/>
    </row>
    <row r="155" spans="1:39" ht="34.5" customHeight="1" thickBot="1" x14ac:dyDescent="0.3">
      <c r="B155" s="746" t="s">
        <v>476</v>
      </c>
      <c r="C155" s="747"/>
      <c r="D155" s="747"/>
      <c r="E155" s="747"/>
      <c r="F155" s="747"/>
      <c r="G155" s="737">
        <f>SUM(G156,G159)</f>
        <v>22</v>
      </c>
      <c r="H155" s="738"/>
      <c r="I155" s="293">
        <f>SUM(I156:I159)</f>
        <v>15</v>
      </c>
      <c r="J155" s="293">
        <f>SUM(J156:J159)</f>
        <v>15</v>
      </c>
    </row>
    <row r="156" spans="1:39" ht="15.75" thickTop="1" x14ac:dyDescent="0.25">
      <c r="A156" s="38">
        <v>5361</v>
      </c>
      <c r="B156" s="107" t="s">
        <v>28</v>
      </c>
      <c r="C156" s="152"/>
      <c r="D156" s="152"/>
      <c r="E156" s="152"/>
      <c r="F156" s="152"/>
      <c r="G156" s="741">
        <v>2</v>
      </c>
      <c r="H156" s="742"/>
      <c r="I156" s="65">
        <v>2</v>
      </c>
      <c r="J156" s="65">
        <v>2</v>
      </c>
    </row>
    <row r="157" spans="1:39" ht="30" customHeight="1" x14ac:dyDescent="0.2">
      <c r="B157" s="739" t="s">
        <v>654</v>
      </c>
      <c r="C157" s="739"/>
      <c r="D157" s="739"/>
      <c r="E157" s="739"/>
      <c r="F157" s="739"/>
      <c r="G157" s="739"/>
      <c r="H157" s="739"/>
    </row>
    <row r="158" spans="1:39" ht="15" x14ac:dyDescent="0.25">
      <c r="B158" s="251"/>
      <c r="C158" s="152"/>
      <c r="D158" s="152"/>
      <c r="E158" s="152"/>
      <c r="F158" s="152"/>
      <c r="G158" s="152"/>
      <c r="H158" s="23"/>
    </row>
    <row r="159" spans="1:39" ht="15" x14ac:dyDescent="0.25">
      <c r="A159" s="38">
        <v>5362</v>
      </c>
      <c r="B159" s="21" t="s">
        <v>384</v>
      </c>
      <c r="C159" s="152"/>
      <c r="D159" s="152"/>
      <c r="E159" s="152"/>
      <c r="F159" s="152"/>
      <c r="G159" s="733">
        <v>20</v>
      </c>
      <c r="H159" s="736"/>
      <c r="I159" s="65">
        <v>13</v>
      </c>
      <c r="J159" s="65">
        <v>13</v>
      </c>
    </row>
    <row r="160" spans="1:39" ht="14.25" customHeight="1" x14ac:dyDescent="0.2">
      <c r="B160" s="739" t="s">
        <v>655</v>
      </c>
      <c r="C160" s="739"/>
      <c r="D160" s="739"/>
      <c r="E160" s="739"/>
      <c r="F160" s="739"/>
      <c r="G160" s="739"/>
      <c r="H160" s="739"/>
    </row>
    <row r="161" spans="1:11" ht="14.25" customHeight="1" x14ac:dyDescent="0.2">
      <c r="B161" s="739"/>
      <c r="C161" s="739"/>
      <c r="D161" s="739"/>
      <c r="E161" s="739"/>
      <c r="F161" s="739"/>
      <c r="G161" s="739"/>
      <c r="H161" s="739"/>
    </row>
    <row r="162" spans="1:11" ht="15" x14ac:dyDescent="0.25">
      <c r="B162" s="251"/>
      <c r="C162" s="152"/>
      <c r="D162" s="152"/>
      <c r="E162" s="152"/>
      <c r="F162" s="152"/>
      <c r="G162" s="152"/>
      <c r="H162" s="23"/>
    </row>
    <row r="163" spans="1:11" ht="15.75" thickBot="1" x14ac:dyDescent="0.3">
      <c r="B163" s="746" t="s">
        <v>481</v>
      </c>
      <c r="C163" s="747"/>
      <c r="D163" s="747"/>
      <c r="E163" s="747"/>
      <c r="F163" s="747"/>
      <c r="G163" s="737">
        <f>SUM(G164)</f>
        <v>100</v>
      </c>
      <c r="H163" s="738"/>
      <c r="I163" s="293">
        <v>100</v>
      </c>
      <c r="J163" s="293">
        <v>100</v>
      </c>
    </row>
    <row r="164" spans="1:11" ht="15.75" thickTop="1" x14ac:dyDescent="0.25">
      <c r="A164" s="38">
        <v>5424</v>
      </c>
      <c r="B164" s="107" t="s">
        <v>385</v>
      </c>
      <c r="C164" s="152"/>
      <c r="D164" s="152"/>
      <c r="E164" s="152"/>
      <c r="F164" s="152"/>
      <c r="G164" s="741">
        <v>100</v>
      </c>
      <c r="H164" s="742"/>
      <c r="I164" s="65">
        <v>100</v>
      </c>
      <c r="J164" s="65">
        <v>100</v>
      </c>
    </row>
    <row r="165" spans="1:11" ht="15" x14ac:dyDescent="0.25">
      <c r="B165" s="251" t="s">
        <v>16</v>
      </c>
      <c r="C165" s="152"/>
      <c r="D165" s="152"/>
      <c r="E165" s="152"/>
      <c r="F165" s="152"/>
      <c r="G165" s="152"/>
      <c r="H165" s="23"/>
    </row>
    <row r="166" spans="1:11" ht="15" x14ac:dyDescent="0.25">
      <c r="B166" s="251"/>
      <c r="C166" s="152"/>
      <c r="D166" s="152"/>
      <c r="E166" s="152"/>
      <c r="F166" s="152"/>
      <c r="G166" s="152"/>
      <c r="H166" s="23"/>
    </row>
    <row r="167" spans="1:11" ht="15.75" thickBot="1" x14ac:dyDescent="0.3">
      <c r="B167" s="45" t="s">
        <v>442</v>
      </c>
      <c r="C167" s="46"/>
      <c r="D167" s="47"/>
      <c r="E167" s="48"/>
      <c r="F167" s="48"/>
      <c r="G167" s="737">
        <f>SUM(G168)</f>
        <v>45</v>
      </c>
      <c r="H167" s="738"/>
      <c r="I167" s="293">
        <v>0</v>
      </c>
      <c r="J167" s="293">
        <v>0</v>
      </c>
    </row>
    <row r="168" spans="1:11" ht="15.75" thickTop="1" x14ac:dyDescent="0.25">
      <c r="A168" s="38">
        <v>5169</v>
      </c>
      <c r="B168" s="21" t="s">
        <v>14</v>
      </c>
      <c r="C168" s="22"/>
      <c r="D168" s="23"/>
      <c r="E168" s="24"/>
      <c r="F168" s="24"/>
      <c r="G168" s="733">
        <v>45</v>
      </c>
      <c r="H168" s="736"/>
    </row>
    <row r="169" spans="1:11" ht="29.25" customHeight="1" x14ac:dyDescent="0.2">
      <c r="B169" s="755" t="s">
        <v>656</v>
      </c>
      <c r="C169" s="755"/>
      <c r="D169" s="755"/>
      <c r="E169" s="755"/>
      <c r="F169" s="755"/>
      <c r="G169" s="755"/>
      <c r="H169" s="755"/>
    </row>
    <row r="170" spans="1:11" ht="15" x14ac:dyDescent="0.25">
      <c r="B170" s="251"/>
      <c r="C170" s="152"/>
      <c r="D170" s="152"/>
      <c r="E170" s="152"/>
      <c r="F170" s="152"/>
      <c r="G170" s="152"/>
      <c r="H170" s="23"/>
    </row>
    <row r="171" spans="1:11" ht="15.75" thickBot="1" x14ac:dyDescent="0.3">
      <c r="B171" s="746" t="s">
        <v>482</v>
      </c>
      <c r="C171" s="747"/>
      <c r="D171" s="747"/>
      <c r="E171" s="747"/>
      <c r="F171" s="747"/>
      <c r="G171" s="737">
        <f>SUM(G172)</f>
        <v>15</v>
      </c>
      <c r="H171" s="738"/>
      <c r="I171" s="293">
        <v>15</v>
      </c>
      <c r="J171" s="293">
        <v>15</v>
      </c>
    </row>
    <row r="172" spans="1:11" ht="15.75" thickTop="1" x14ac:dyDescent="0.25">
      <c r="A172" s="38">
        <v>5492</v>
      </c>
      <c r="B172" s="107" t="s">
        <v>386</v>
      </c>
      <c r="C172" s="152"/>
      <c r="D172" s="152"/>
      <c r="E172" s="152"/>
      <c r="F172" s="152"/>
      <c r="G172" s="733">
        <v>15</v>
      </c>
      <c r="H172" s="736"/>
    </row>
    <row r="173" spans="1:11" ht="27" customHeight="1" x14ac:dyDescent="0.2">
      <c r="B173" s="739" t="s">
        <v>657</v>
      </c>
      <c r="C173" s="739"/>
      <c r="D173" s="739"/>
      <c r="E173" s="739"/>
      <c r="F173" s="739"/>
      <c r="G173" s="739"/>
      <c r="H173" s="739"/>
    </row>
    <row r="174" spans="1:11" ht="15" x14ac:dyDescent="0.25">
      <c r="B174" s="251"/>
      <c r="C174" s="152"/>
      <c r="D174" s="152"/>
      <c r="E174" s="152"/>
      <c r="F174" s="152"/>
      <c r="G174" s="152"/>
      <c r="H174" s="23"/>
    </row>
    <row r="175" spans="1:11" ht="30.75" customHeight="1" thickBot="1" x14ac:dyDescent="0.3">
      <c r="B175" s="746" t="s">
        <v>477</v>
      </c>
      <c r="C175" s="747"/>
      <c r="D175" s="747"/>
      <c r="E175" s="747"/>
      <c r="F175" s="747"/>
      <c r="G175" s="737">
        <f>SUM(G176)</f>
        <v>586</v>
      </c>
      <c r="H175" s="738"/>
      <c r="I175" s="293">
        <v>616</v>
      </c>
      <c r="J175" s="293">
        <v>616</v>
      </c>
    </row>
    <row r="176" spans="1:11" s="23" customFormat="1" ht="15.75" thickTop="1" x14ac:dyDescent="0.25">
      <c r="A176" s="23">
        <v>5342</v>
      </c>
      <c r="B176" s="107" t="s">
        <v>204</v>
      </c>
      <c r="C176" s="152"/>
      <c r="D176" s="152"/>
      <c r="E176" s="152"/>
      <c r="F176" s="152"/>
      <c r="G176" s="741">
        <v>586</v>
      </c>
      <c r="H176" s="745"/>
      <c r="I176" s="65"/>
      <c r="J176" s="65"/>
      <c r="K176" s="170"/>
    </row>
    <row r="177" spans="2:11" s="23" customFormat="1" ht="15" customHeight="1" x14ac:dyDescent="0.2">
      <c r="B177" s="740"/>
      <c r="C177" s="740"/>
      <c r="D177" s="740"/>
      <c r="E177" s="740"/>
      <c r="F177" s="740"/>
      <c r="G177" s="740"/>
      <c r="H177" s="740"/>
      <c r="I177" s="65"/>
      <c r="J177" s="65"/>
      <c r="K177" s="170"/>
    </row>
    <row r="178" spans="2:11" s="23" customFormat="1" x14ac:dyDescent="0.2">
      <c r="B178" s="740"/>
      <c r="C178" s="740"/>
      <c r="D178" s="740"/>
      <c r="E178" s="740"/>
      <c r="F178" s="740"/>
      <c r="G178" s="740"/>
      <c r="H178" s="740"/>
      <c r="I178" s="65"/>
      <c r="J178" s="65"/>
      <c r="K178" s="170"/>
    </row>
    <row r="179" spans="2:11" s="23" customFormat="1" x14ac:dyDescent="0.2">
      <c r="B179" s="22"/>
      <c r="C179" s="22"/>
      <c r="F179" s="24"/>
      <c r="G179" s="24"/>
      <c r="I179" s="65"/>
      <c r="J179" s="65"/>
      <c r="K179" s="170"/>
    </row>
    <row r="180" spans="2:11" s="23" customFormat="1" x14ac:dyDescent="0.2">
      <c r="B180" s="22"/>
      <c r="C180" s="22"/>
      <c r="F180" s="24"/>
      <c r="G180" s="24"/>
      <c r="I180" s="65"/>
      <c r="J180" s="65"/>
      <c r="K180" s="170"/>
    </row>
    <row r="181" spans="2:11" s="23" customFormat="1" x14ac:dyDescent="0.2">
      <c r="B181" s="22"/>
      <c r="C181" s="22"/>
      <c r="D181" s="261" t="s">
        <v>269</v>
      </c>
      <c r="E181" s="262">
        <f>SUM(E9:E15)</f>
        <v>46761</v>
      </c>
      <c r="F181" s="262">
        <f>SUM(F9:F15)</f>
        <v>46910</v>
      </c>
      <c r="G181" s="262">
        <f>SUM(G8:G15)</f>
        <v>48558</v>
      </c>
      <c r="I181" s="65"/>
      <c r="J181" s="65"/>
      <c r="K181" s="170"/>
    </row>
    <row r="182" spans="2:11" s="23" customFormat="1" x14ac:dyDescent="0.2">
      <c r="B182" s="22"/>
      <c r="C182" s="22"/>
      <c r="D182" s="261" t="s">
        <v>270</v>
      </c>
      <c r="E182" s="262">
        <v>0</v>
      </c>
      <c r="F182" s="262">
        <v>0</v>
      </c>
      <c r="G182" s="262">
        <v>0</v>
      </c>
      <c r="I182" s="65"/>
      <c r="J182" s="65"/>
      <c r="K182" s="170"/>
    </row>
    <row r="183" spans="2:11" s="23" customFormat="1" ht="15" x14ac:dyDescent="0.25">
      <c r="B183" s="22"/>
      <c r="C183" s="22"/>
      <c r="D183" s="263" t="s">
        <v>265</v>
      </c>
      <c r="E183" s="264">
        <f>SUM(E181:E182)</f>
        <v>46761</v>
      </c>
      <c r="F183" s="264">
        <f>SUM(F181:F182)</f>
        <v>46910</v>
      </c>
      <c r="G183" s="264">
        <f>SUM(G181:G182)</f>
        <v>48558</v>
      </c>
      <c r="I183" s="65"/>
      <c r="J183" s="65"/>
      <c r="K183" s="170"/>
    </row>
    <row r="184" spans="2:11" x14ac:dyDescent="0.2">
      <c r="B184" s="22"/>
      <c r="C184" s="22"/>
      <c r="D184" s="23"/>
      <c r="E184" s="23"/>
      <c r="F184" s="24"/>
      <c r="G184" s="24"/>
      <c r="H184" s="23"/>
    </row>
    <row r="185" spans="2:11" x14ac:dyDescent="0.2">
      <c r="B185" s="22"/>
      <c r="C185" s="22"/>
      <c r="D185" s="23"/>
      <c r="E185" s="23"/>
      <c r="F185" s="24"/>
      <c r="G185" s="24"/>
      <c r="H185" s="23"/>
    </row>
    <row r="186" spans="2:11" x14ac:dyDescent="0.2">
      <c r="B186" s="22"/>
      <c r="C186" s="22"/>
      <c r="D186" s="23"/>
      <c r="E186" s="23"/>
      <c r="F186" s="24"/>
      <c r="G186" s="24"/>
      <c r="H186" s="23"/>
    </row>
    <row r="187" spans="2:11" x14ac:dyDescent="0.2">
      <c r="B187" s="22"/>
      <c r="C187" s="22"/>
      <c r="D187" s="23"/>
      <c r="E187" s="23"/>
      <c r="F187" s="24"/>
      <c r="G187" s="24"/>
      <c r="H187" s="23"/>
    </row>
    <row r="188" spans="2:11" x14ac:dyDescent="0.2">
      <c r="B188" s="22"/>
      <c r="C188" s="22"/>
      <c r="D188" s="23"/>
      <c r="E188" s="23"/>
      <c r="F188" s="24"/>
      <c r="G188" s="24"/>
      <c r="H188" s="23"/>
    </row>
    <row r="189" spans="2:11" x14ac:dyDescent="0.2">
      <c r="B189" s="22"/>
      <c r="C189" s="22"/>
      <c r="D189" s="23"/>
      <c r="E189" s="23"/>
      <c r="F189" s="24"/>
      <c r="G189" s="24"/>
      <c r="H189" s="23"/>
    </row>
    <row r="190" spans="2:11" x14ac:dyDescent="0.2">
      <c r="B190" s="22"/>
      <c r="C190" s="22"/>
      <c r="D190" s="23"/>
      <c r="E190" s="23"/>
      <c r="F190" s="24"/>
      <c r="G190" s="24"/>
      <c r="H190" s="23"/>
    </row>
    <row r="191" spans="2:11" x14ac:dyDescent="0.2">
      <c r="B191" s="22"/>
      <c r="C191" s="22"/>
      <c r="D191" s="23"/>
      <c r="E191" s="23"/>
      <c r="F191" s="24"/>
      <c r="G191" s="24"/>
      <c r="H191" s="23"/>
    </row>
    <row r="192" spans="2:11" x14ac:dyDescent="0.2">
      <c r="B192" s="22"/>
      <c r="C192" s="22"/>
      <c r="D192" s="23"/>
      <c r="E192" s="23"/>
      <c r="F192" s="24"/>
      <c r="G192" s="24"/>
      <c r="H192" s="23"/>
    </row>
    <row r="193" spans="2:8" x14ac:dyDescent="0.2">
      <c r="B193" s="22"/>
      <c r="C193" s="22"/>
      <c r="D193" s="23"/>
      <c r="E193" s="23"/>
      <c r="F193" s="24"/>
      <c r="G193" s="24"/>
      <c r="H193" s="23"/>
    </row>
    <row r="194" spans="2:8" x14ac:dyDescent="0.2">
      <c r="B194" s="22"/>
      <c r="C194" s="22"/>
      <c r="D194" s="23"/>
      <c r="E194" s="23"/>
      <c r="F194" s="24"/>
      <c r="G194" s="24"/>
      <c r="H194" s="23"/>
    </row>
    <row r="195" spans="2:8" x14ac:dyDescent="0.2">
      <c r="B195" s="22"/>
      <c r="C195" s="22"/>
      <c r="D195" s="23"/>
      <c r="E195" s="23"/>
      <c r="F195" s="24"/>
      <c r="G195" s="24"/>
      <c r="H195" s="23"/>
    </row>
    <row r="196" spans="2:8" x14ac:dyDescent="0.2">
      <c r="B196" s="22"/>
      <c r="C196" s="22"/>
      <c r="D196" s="23"/>
      <c r="E196" s="23"/>
      <c r="F196" s="24"/>
      <c r="G196" s="24"/>
      <c r="H196" s="23"/>
    </row>
    <row r="197" spans="2:8" x14ac:dyDescent="0.2">
      <c r="B197" s="22"/>
      <c r="C197" s="22"/>
      <c r="D197" s="23"/>
      <c r="E197" s="23"/>
      <c r="F197" s="24"/>
      <c r="G197" s="24"/>
      <c r="H197" s="23"/>
    </row>
    <row r="198" spans="2:8" x14ac:dyDescent="0.2">
      <c r="B198" s="22"/>
      <c r="C198" s="22"/>
      <c r="D198" s="23"/>
      <c r="E198" s="23"/>
      <c r="F198" s="24"/>
      <c r="G198" s="24"/>
      <c r="H198" s="23"/>
    </row>
    <row r="199" spans="2:8" x14ac:dyDescent="0.2">
      <c r="B199" s="22"/>
      <c r="C199" s="22"/>
      <c r="D199" s="23"/>
      <c r="E199" s="23"/>
      <c r="F199" s="24"/>
      <c r="G199" s="24"/>
      <c r="H199" s="23"/>
    </row>
    <row r="200" spans="2:8" x14ac:dyDescent="0.2">
      <c r="B200" s="22"/>
      <c r="C200" s="22"/>
      <c r="D200" s="23"/>
      <c r="E200" s="23"/>
      <c r="F200" s="24"/>
      <c r="G200" s="24"/>
      <c r="H200" s="23"/>
    </row>
    <row r="201" spans="2:8" x14ac:dyDescent="0.2">
      <c r="B201" s="22"/>
      <c r="C201" s="22"/>
      <c r="D201" s="23"/>
      <c r="E201" s="23"/>
      <c r="F201" s="24"/>
      <c r="G201" s="24"/>
      <c r="H201" s="23"/>
    </row>
    <row r="202" spans="2:8" x14ac:dyDescent="0.2">
      <c r="B202" s="22"/>
      <c r="C202" s="22"/>
      <c r="D202" s="23"/>
      <c r="E202" s="23"/>
      <c r="F202" s="24"/>
      <c r="G202" s="24"/>
      <c r="H202" s="23"/>
    </row>
    <row r="203" spans="2:8" x14ac:dyDescent="0.2">
      <c r="B203" s="22"/>
      <c r="C203" s="22"/>
      <c r="D203" s="23"/>
      <c r="E203" s="23"/>
      <c r="F203" s="24"/>
      <c r="G203" s="24"/>
      <c r="H203" s="23"/>
    </row>
    <row r="204" spans="2:8" x14ac:dyDescent="0.2">
      <c r="B204" s="22"/>
      <c r="C204" s="22"/>
      <c r="D204" s="23"/>
      <c r="E204" s="23"/>
      <c r="F204" s="24"/>
      <c r="G204" s="24"/>
      <c r="H204" s="23"/>
    </row>
    <row r="205" spans="2:8" x14ac:dyDescent="0.2">
      <c r="B205" s="22"/>
      <c r="C205" s="22"/>
      <c r="D205" s="23"/>
      <c r="E205" s="23"/>
      <c r="F205" s="24"/>
      <c r="G205" s="24"/>
      <c r="H205" s="23"/>
    </row>
    <row r="206" spans="2:8" x14ac:dyDescent="0.2">
      <c r="B206" s="22"/>
      <c r="C206" s="22"/>
      <c r="D206" s="23"/>
      <c r="E206" s="23"/>
      <c r="F206" s="24"/>
      <c r="G206" s="24"/>
      <c r="H206" s="23"/>
    </row>
    <row r="207" spans="2:8" x14ac:dyDescent="0.2">
      <c r="B207" s="22"/>
      <c r="C207" s="22"/>
      <c r="D207" s="23"/>
      <c r="E207" s="23"/>
      <c r="F207" s="24"/>
      <c r="G207" s="24"/>
      <c r="H207" s="23"/>
    </row>
    <row r="208" spans="2:8" x14ac:dyDescent="0.2">
      <c r="B208" s="22"/>
      <c r="C208" s="22"/>
      <c r="D208" s="23"/>
      <c r="E208" s="23"/>
      <c r="F208" s="24"/>
      <c r="G208" s="24"/>
      <c r="H208" s="23"/>
    </row>
    <row r="209" spans="2:8" x14ac:dyDescent="0.2">
      <c r="B209" s="22"/>
      <c r="C209" s="22"/>
      <c r="D209" s="23"/>
      <c r="E209" s="23"/>
      <c r="F209" s="24"/>
      <c r="G209" s="24"/>
      <c r="H209" s="23"/>
    </row>
    <row r="210" spans="2:8" x14ac:dyDescent="0.2">
      <c r="B210" s="22"/>
      <c r="C210" s="22"/>
      <c r="D210" s="23"/>
      <c r="E210" s="23"/>
      <c r="F210" s="24"/>
      <c r="G210" s="24"/>
      <c r="H210" s="23"/>
    </row>
    <row r="211" spans="2:8" x14ac:dyDescent="0.2">
      <c r="B211" s="22"/>
      <c r="C211" s="22"/>
      <c r="D211" s="23"/>
      <c r="E211" s="23"/>
      <c r="F211" s="24"/>
      <c r="G211" s="24"/>
      <c r="H211" s="23"/>
    </row>
    <row r="212" spans="2:8" x14ac:dyDescent="0.2">
      <c r="B212" s="22"/>
      <c r="C212" s="22"/>
      <c r="D212" s="23"/>
      <c r="E212" s="23"/>
      <c r="F212" s="24"/>
      <c r="G212" s="24"/>
      <c r="H212" s="23"/>
    </row>
    <row r="213" spans="2:8" x14ac:dyDescent="0.2">
      <c r="B213" s="22"/>
      <c r="C213" s="22"/>
      <c r="D213" s="23"/>
      <c r="E213" s="23"/>
      <c r="F213" s="24"/>
      <c r="G213" s="24"/>
      <c r="H213" s="23"/>
    </row>
    <row r="214" spans="2:8" x14ac:dyDescent="0.2">
      <c r="B214" s="22"/>
      <c r="C214" s="22"/>
      <c r="D214" s="23"/>
      <c r="E214" s="23"/>
      <c r="F214" s="24"/>
      <c r="G214" s="24"/>
      <c r="H214" s="23"/>
    </row>
    <row r="215" spans="2:8" x14ac:dyDescent="0.2">
      <c r="B215" s="22"/>
      <c r="C215" s="22"/>
      <c r="D215" s="23"/>
      <c r="E215" s="23"/>
      <c r="F215" s="24"/>
      <c r="G215" s="24"/>
      <c r="H215" s="23"/>
    </row>
    <row r="216" spans="2:8" x14ac:dyDescent="0.2">
      <c r="B216" s="22"/>
      <c r="C216" s="22"/>
      <c r="D216" s="23"/>
      <c r="E216" s="23"/>
      <c r="F216" s="24"/>
      <c r="G216" s="24"/>
      <c r="H216" s="23"/>
    </row>
    <row r="217" spans="2:8" x14ac:dyDescent="0.2">
      <c r="B217" s="22"/>
      <c r="C217" s="22"/>
      <c r="D217" s="23"/>
      <c r="E217" s="23"/>
      <c r="F217" s="24"/>
      <c r="G217" s="24"/>
      <c r="H217" s="23"/>
    </row>
    <row r="218" spans="2:8" x14ac:dyDescent="0.2">
      <c r="B218" s="22"/>
      <c r="C218" s="22"/>
      <c r="D218" s="23"/>
      <c r="E218" s="23"/>
      <c r="F218" s="24"/>
      <c r="G218" s="24"/>
      <c r="H218" s="23"/>
    </row>
    <row r="219" spans="2:8" x14ac:dyDescent="0.2">
      <c r="B219" s="22"/>
      <c r="C219" s="22"/>
      <c r="D219" s="23"/>
      <c r="E219" s="23"/>
      <c r="F219" s="24"/>
      <c r="G219" s="24"/>
      <c r="H219" s="23"/>
    </row>
    <row r="220" spans="2:8" x14ac:dyDescent="0.2">
      <c r="B220" s="22"/>
      <c r="C220" s="22"/>
      <c r="D220" s="23"/>
      <c r="E220" s="23"/>
      <c r="F220" s="24"/>
      <c r="G220" s="24"/>
      <c r="H220" s="23"/>
    </row>
    <row r="221" spans="2:8" x14ac:dyDescent="0.2">
      <c r="B221" s="22"/>
      <c r="C221" s="22"/>
      <c r="D221" s="23"/>
      <c r="E221" s="23"/>
      <c r="F221" s="24"/>
      <c r="G221" s="24"/>
      <c r="H221" s="23"/>
    </row>
    <row r="222" spans="2:8" x14ac:dyDescent="0.2">
      <c r="B222" s="22"/>
      <c r="C222" s="22"/>
      <c r="D222" s="23"/>
      <c r="E222" s="23"/>
      <c r="F222" s="24"/>
      <c r="G222" s="24"/>
      <c r="H222" s="23"/>
    </row>
    <row r="223" spans="2:8" x14ac:dyDescent="0.2">
      <c r="B223" s="22"/>
      <c r="C223" s="22"/>
      <c r="D223" s="23"/>
      <c r="E223" s="23"/>
      <c r="F223" s="24"/>
      <c r="G223" s="24"/>
      <c r="H223" s="23"/>
    </row>
    <row r="224" spans="2:8" x14ac:dyDescent="0.2">
      <c r="B224" s="22"/>
      <c r="C224" s="22"/>
      <c r="D224" s="23"/>
      <c r="E224" s="23"/>
      <c r="F224" s="24"/>
      <c r="G224" s="24"/>
      <c r="H224" s="23"/>
    </row>
    <row r="225" spans="2:8" x14ac:dyDescent="0.2">
      <c r="B225" s="22"/>
      <c r="C225" s="22"/>
      <c r="D225" s="23"/>
      <c r="E225" s="23"/>
      <c r="F225" s="24"/>
      <c r="G225" s="24"/>
      <c r="H225" s="23"/>
    </row>
    <row r="226" spans="2:8" x14ac:dyDescent="0.2">
      <c r="B226" s="22"/>
      <c r="C226" s="22"/>
      <c r="D226" s="23"/>
      <c r="E226" s="23"/>
      <c r="F226" s="24"/>
      <c r="G226" s="24"/>
      <c r="H226" s="23"/>
    </row>
    <row r="227" spans="2:8" x14ac:dyDescent="0.2">
      <c r="B227" s="22"/>
      <c r="C227" s="22"/>
      <c r="D227" s="23"/>
      <c r="E227" s="23"/>
      <c r="F227" s="24"/>
      <c r="G227" s="24"/>
      <c r="H227" s="23"/>
    </row>
    <row r="228" spans="2:8" x14ac:dyDescent="0.2">
      <c r="B228" s="22"/>
      <c r="C228" s="22"/>
      <c r="D228" s="23"/>
      <c r="E228" s="23"/>
      <c r="F228" s="24"/>
      <c r="G228" s="24"/>
      <c r="H228" s="23"/>
    </row>
    <row r="229" spans="2:8" x14ac:dyDescent="0.2">
      <c r="B229" s="22"/>
      <c r="C229" s="22"/>
      <c r="D229" s="23"/>
      <c r="E229" s="23"/>
      <c r="F229" s="24"/>
      <c r="G229" s="24"/>
      <c r="H229" s="23"/>
    </row>
    <row r="230" spans="2:8" x14ac:dyDescent="0.2">
      <c r="B230" s="22"/>
      <c r="C230" s="22"/>
      <c r="D230" s="23"/>
      <c r="E230" s="23"/>
      <c r="F230" s="24"/>
      <c r="G230" s="24"/>
      <c r="H230" s="23"/>
    </row>
    <row r="231" spans="2:8" x14ac:dyDescent="0.2">
      <c r="B231" s="22"/>
      <c r="C231" s="22"/>
      <c r="D231" s="23"/>
      <c r="E231" s="23"/>
      <c r="F231" s="24"/>
      <c r="G231" s="24"/>
      <c r="H231" s="23"/>
    </row>
    <row r="232" spans="2:8" x14ac:dyDescent="0.2">
      <c r="B232" s="22"/>
      <c r="C232" s="22"/>
      <c r="D232" s="23"/>
      <c r="E232" s="23"/>
      <c r="F232" s="24"/>
      <c r="G232" s="24"/>
      <c r="H232" s="23"/>
    </row>
    <row r="233" spans="2:8" x14ac:dyDescent="0.2">
      <c r="B233" s="22"/>
      <c r="C233" s="22"/>
      <c r="D233" s="23"/>
      <c r="E233" s="23"/>
      <c r="F233" s="24"/>
      <c r="G233" s="24"/>
      <c r="H233" s="23"/>
    </row>
    <row r="234" spans="2:8" x14ac:dyDescent="0.2">
      <c r="B234" s="22"/>
      <c r="C234" s="22"/>
      <c r="D234" s="23"/>
      <c r="E234" s="23"/>
      <c r="F234" s="24"/>
      <c r="G234" s="24"/>
      <c r="H234" s="23"/>
    </row>
    <row r="235" spans="2:8" x14ac:dyDescent="0.2">
      <c r="B235" s="22"/>
      <c r="C235" s="22"/>
      <c r="D235" s="23"/>
      <c r="E235" s="23"/>
      <c r="F235" s="24"/>
      <c r="G235" s="24"/>
      <c r="H235" s="23"/>
    </row>
    <row r="236" spans="2:8" x14ac:dyDescent="0.2">
      <c r="B236" s="22"/>
      <c r="C236" s="22"/>
      <c r="D236" s="23"/>
      <c r="E236" s="23"/>
      <c r="F236" s="24"/>
      <c r="G236" s="24"/>
      <c r="H236" s="23"/>
    </row>
    <row r="237" spans="2:8" x14ac:dyDescent="0.2">
      <c r="B237" s="22"/>
      <c r="C237" s="22"/>
      <c r="D237" s="23"/>
      <c r="E237" s="23"/>
      <c r="F237" s="24"/>
      <c r="G237" s="24"/>
      <c r="H237" s="23"/>
    </row>
    <row r="238" spans="2:8" x14ac:dyDescent="0.2">
      <c r="B238" s="22"/>
      <c r="C238" s="22"/>
      <c r="D238" s="23"/>
      <c r="E238" s="23"/>
      <c r="F238" s="24"/>
      <c r="G238" s="24"/>
      <c r="H238" s="23"/>
    </row>
    <row r="239" spans="2:8" x14ac:dyDescent="0.2">
      <c r="B239" s="22"/>
      <c r="C239" s="22"/>
      <c r="D239" s="23"/>
      <c r="E239" s="23"/>
      <c r="F239" s="24"/>
      <c r="G239" s="24"/>
      <c r="H239" s="23"/>
    </row>
    <row r="240" spans="2:8" x14ac:dyDescent="0.2">
      <c r="B240" s="22"/>
      <c r="C240" s="22"/>
      <c r="D240" s="23"/>
      <c r="E240" s="23"/>
      <c r="F240" s="24"/>
      <c r="G240" s="24"/>
      <c r="H240" s="23"/>
    </row>
    <row r="241" spans="2:8" x14ac:dyDescent="0.2">
      <c r="B241" s="22"/>
      <c r="C241" s="22"/>
      <c r="D241" s="23"/>
      <c r="E241" s="23"/>
      <c r="F241" s="24"/>
      <c r="G241" s="24"/>
      <c r="H241" s="23"/>
    </row>
    <row r="242" spans="2:8" x14ac:dyDescent="0.2">
      <c r="B242" s="22"/>
      <c r="C242" s="22"/>
      <c r="D242" s="23"/>
      <c r="E242" s="23"/>
      <c r="F242" s="24"/>
      <c r="G242" s="24"/>
      <c r="H242" s="23"/>
    </row>
    <row r="243" spans="2:8" x14ac:dyDescent="0.2">
      <c r="B243" s="22"/>
      <c r="C243" s="22"/>
      <c r="D243" s="23"/>
      <c r="E243" s="23"/>
      <c r="F243" s="24"/>
      <c r="G243" s="24"/>
      <c r="H243" s="23"/>
    </row>
    <row r="244" spans="2:8" x14ac:dyDescent="0.2">
      <c r="B244" s="22"/>
      <c r="C244" s="22"/>
      <c r="D244" s="23"/>
      <c r="E244" s="23"/>
      <c r="F244" s="24"/>
      <c r="G244" s="24"/>
      <c r="H244" s="23"/>
    </row>
    <row r="245" spans="2:8" x14ac:dyDescent="0.2">
      <c r="B245" s="22"/>
      <c r="C245" s="22"/>
      <c r="D245" s="23"/>
      <c r="E245" s="23"/>
      <c r="F245" s="24"/>
      <c r="G245" s="24"/>
      <c r="H245" s="23"/>
    </row>
    <row r="246" spans="2:8" x14ac:dyDescent="0.2">
      <c r="B246" s="22"/>
      <c r="C246" s="22"/>
      <c r="D246" s="23"/>
      <c r="E246" s="23"/>
      <c r="F246" s="24"/>
      <c r="G246" s="24"/>
      <c r="H246" s="23"/>
    </row>
    <row r="247" spans="2:8" x14ac:dyDescent="0.2">
      <c r="B247" s="22"/>
      <c r="C247" s="22"/>
      <c r="D247" s="23"/>
      <c r="E247" s="23"/>
      <c r="F247" s="24"/>
      <c r="G247" s="24"/>
      <c r="H247" s="23"/>
    </row>
    <row r="248" spans="2:8" x14ac:dyDescent="0.2">
      <c r="B248" s="22"/>
      <c r="C248" s="22"/>
      <c r="D248" s="23"/>
      <c r="E248" s="23"/>
      <c r="F248" s="24"/>
      <c r="G248" s="24"/>
      <c r="H248" s="23"/>
    </row>
    <row r="249" spans="2:8" x14ac:dyDescent="0.2">
      <c r="B249" s="22"/>
      <c r="C249" s="22"/>
      <c r="D249" s="23"/>
      <c r="E249" s="23"/>
      <c r="F249" s="24"/>
      <c r="G249" s="24"/>
      <c r="H249" s="23"/>
    </row>
    <row r="250" spans="2:8" x14ac:dyDescent="0.2">
      <c r="B250" s="22"/>
      <c r="C250" s="22"/>
      <c r="D250" s="23"/>
      <c r="E250" s="23"/>
      <c r="F250" s="24"/>
      <c r="G250" s="24"/>
      <c r="H250" s="23"/>
    </row>
    <row r="251" spans="2:8" x14ac:dyDescent="0.2">
      <c r="B251" s="22"/>
      <c r="C251" s="22"/>
      <c r="D251" s="23"/>
      <c r="E251" s="23"/>
      <c r="F251" s="24"/>
      <c r="G251" s="24"/>
      <c r="H251" s="23"/>
    </row>
    <row r="252" spans="2:8" x14ac:dyDescent="0.2">
      <c r="B252" s="22"/>
      <c r="C252" s="22"/>
      <c r="D252" s="23"/>
      <c r="E252" s="23"/>
      <c r="F252" s="24"/>
      <c r="G252" s="24"/>
      <c r="H252" s="23"/>
    </row>
    <row r="253" spans="2:8" x14ac:dyDescent="0.2">
      <c r="B253" s="22"/>
      <c r="C253" s="22"/>
      <c r="D253" s="23"/>
      <c r="E253" s="23"/>
      <c r="F253" s="24"/>
      <c r="G253" s="24"/>
      <c r="H253" s="23"/>
    </row>
    <row r="254" spans="2:8" x14ac:dyDescent="0.2">
      <c r="B254" s="22"/>
      <c r="C254" s="22"/>
      <c r="D254" s="23"/>
      <c r="E254" s="23"/>
      <c r="F254" s="24"/>
      <c r="G254" s="24"/>
      <c r="H254" s="23"/>
    </row>
    <row r="255" spans="2:8" x14ac:dyDescent="0.2">
      <c r="B255" s="22"/>
      <c r="C255" s="22"/>
      <c r="D255" s="23"/>
      <c r="E255" s="23"/>
      <c r="F255" s="24"/>
      <c r="G255" s="24"/>
      <c r="H255" s="23"/>
    </row>
    <row r="256" spans="2:8" x14ac:dyDescent="0.2">
      <c r="B256" s="22"/>
      <c r="C256" s="22"/>
      <c r="D256" s="23"/>
      <c r="E256" s="23"/>
      <c r="F256" s="24"/>
      <c r="G256" s="24"/>
      <c r="H256" s="23"/>
    </row>
    <row r="257" spans="2:8" x14ac:dyDescent="0.2">
      <c r="B257" s="22"/>
      <c r="C257" s="22"/>
      <c r="D257" s="23"/>
      <c r="E257" s="23"/>
      <c r="F257" s="24"/>
      <c r="G257" s="24"/>
      <c r="H257" s="23"/>
    </row>
    <row r="258" spans="2:8" x14ac:dyDescent="0.2">
      <c r="B258" s="22"/>
      <c r="C258" s="22"/>
      <c r="D258" s="23"/>
      <c r="E258" s="23"/>
      <c r="F258" s="24"/>
      <c r="G258" s="24"/>
      <c r="H258" s="23"/>
    </row>
    <row r="259" spans="2:8" x14ac:dyDescent="0.2">
      <c r="B259" s="22"/>
      <c r="C259" s="22"/>
      <c r="D259" s="23"/>
      <c r="E259" s="23"/>
      <c r="F259" s="24"/>
      <c r="G259" s="24"/>
      <c r="H259" s="23"/>
    </row>
    <row r="260" spans="2:8" x14ac:dyDescent="0.2">
      <c r="B260" s="22"/>
      <c r="C260" s="22"/>
      <c r="D260" s="23"/>
      <c r="E260" s="23"/>
      <c r="F260" s="24"/>
      <c r="G260" s="24"/>
      <c r="H260" s="23"/>
    </row>
    <row r="261" spans="2:8" x14ac:dyDescent="0.2">
      <c r="B261" s="22"/>
      <c r="C261" s="22"/>
      <c r="D261" s="23"/>
      <c r="E261" s="23"/>
      <c r="F261" s="24"/>
      <c r="G261" s="24"/>
      <c r="H261" s="23"/>
    </row>
    <row r="262" spans="2:8" x14ac:dyDescent="0.2">
      <c r="B262" s="22"/>
      <c r="C262" s="22"/>
      <c r="D262" s="23"/>
      <c r="E262" s="23"/>
      <c r="F262" s="24"/>
      <c r="G262" s="24"/>
      <c r="H262" s="23"/>
    </row>
    <row r="263" spans="2:8" x14ac:dyDescent="0.2">
      <c r="B263" s="22"/>
      <c r="C263" s="22"/>
      <c r="D263" s="23"/>
      <c r="E263" s="23"/>
      <c r="F263" s="24"/>
      <c r="G263" s="24"/>
      <c r="H263" s="23"/>
    </row>
    <row r="264" spans="2:8" x14ac:dyDescent="0.2">
      <c r="B264" s="22"/>
      <c r="C264" s="22"/>
      <c r="D264" s="23"/>
      <c r="E264" s="23"/>
      <c r="F264" s="24"/>
      <c r="G264" s="24"/>
      <c r="H264" s="23"/>
    </row>
    <row r="265" spans="2:8" x14ac:dyDescent="0.2">
      <c r="B265" s="22"/>
      <c r="C265" s="22"/>
      <c r="D265" s="23"/>
      <c r="E265" s="23"/>
      <c r="F265" s="24"/>
      <c r="G265" s="24"/>
      <c r="H265" s="23"/>
    </row>
    <row r="266" spans="2:8" x14ac:dyDescent="0.2">
      <c r="B266" s="22"/>
      <c r="C266" s="22"/>
      <c r="D266" s="23"/>
      <c r="E266" s="23"/>
      <c r="F266" s="24"/>
      <c r="G266" s="24"/>
      <c r="H266" s="23"/>
    </row>
    <row r="267" spans="2:8" x14ac:dyDescent="0.2">
      <c r="B267" s="22"/>
      <c r="C267" s="22"/>
      <c r="D267" s="23"/>
      <c r="E267" s="23"/>
      <c r="F267" s="24"/>
      <c r="G267" s="24"/>
      <c r="H267" s="23"/>
    </row>
    <row r="268" spans="2:8" x14ac:dyDescent="0.2">
      <c r="B268" s="22"/>
      <c r="C268" s="22"/>
      <c r="D268" s="23"/>
      <c r="E268" s="23"/>
      <c r="F268" s="24"/>
      <c r="G268" s="24"/>
      <c r="H268" s="23"/>
    </row>
    <row r="269" spans="2:8" x14ac:dyDescent="0.2">
      <c r="B269" s="22"/>
      <c r="C269" s="22"/>
      <c r="D269" s="23"/>
      <c r="E269" s="23"/>
      <c r="F269" s="24"/>
      <c r="G269" s="24"/>
      <c r="H269" s="23"/>
    </row>
    <row r="270" spans="2:8" x14ac:dyDescent="0.2">
      <c r="B270" s="22"/>
      <c r="C270" s="22"/>
      <c r="D270" s="23"/>
      <c r="E270" s="23"/>
      <c r="F270" s="24"/>
      <c r="G270" s="24"/>
      <c r="H270" s="23"/>
    </row>
    <row r="271" spans="2:8" x14ac:dyDescent="0.2">
      <c r="B271" s="22"/>
      <c r="C271" s="22"/>
      <c r="D271" s="23"/>
      <c r="E271" s="23"/>
      <c r="F271" s="24"/>
      <c r="G271" s="24"/>
      <c r="H271" s="23"/>
    </row>
    <row r="272" spans="2:8" x14ac:dyDescent="0.2">
      <c r="B272" s="22"/>
      <c r="C272" s="22"/>
      <c r="D272" s="23"/>
      <c r="E272" s="23"/>
      <c r="F272" s="24"/>
      <c r="G272" s="24"/>
      <c r="H272" s="23"/>
    </row>
    <row r="273" spans="2:8" x14ac:dyDescent="0.2">
      <c r="B273" s="22"/>
      <c r="C273" s="22"/>
      <c r="D273" s="23"/>
      <c r="E273" s="23"/>
      <c r="F273" s="24"/>
      <c r="G273" s="24"/>
      <c r="H273" s="23"/>
    </row>
    <row r="274" spans="2:8" x14ac:dyDescent="0.2">
      <c r="B274" s="22"/>
      <c r="C274" s="22"/>
      <c r="D274" s="23"/>
      <c r="E274" s="23"/>
      <c r="F274" s="24"/>
      <c r="G274" s="24"/>
      <c r="H274" s="23"/>
    </row>
    <row r="275" spans="2:8" x14ac:dyDescent="0.2">
      <c r="B275" s="22"/>
      <c r="C275" s="22"/>
      <c r="D275" s="23"/>
      <c r="E275" s="23"/>
      <c r="F275" s="24"/>
      <c r="G275" s="24"/>
      <c r="H275" s="23"/>
    </row>
    <row r="276" spans="2:8" x14ac:dyDescent="0.2">
      <c r="B276" s="22"/>
      <c r="C276" s="22"/>
      <c r="D276" s="23"/>
      <c r="E276" s="23"/>
      <c r="F276" s="24"/>
      <c r="G276" s="24"/>
      <c r="H276" s="23"/>
    </row>
    <row r="277" spans="2:8" x14ac:dyDescent="0.2">
      <c r="B277" s="22"/>
      <c r="C277" s="22"/>
      <c r="D277" s="23"/>
      <c r="E277" s="23"/>
      <c r="F277" s="24"/>
      <c r="G277" s="24"/>
      <c r="H277" s="23"/>
    </row>
    <row r="278" spans="2:8" x14ac:dyDescent="0.2">
      <c r="B278" s="22"/>
      <c r="C278" s="22"/>
      <c r="D278" s="23"/>
      <c r="E278" s="23"/>
      <c r="F278" s="24"/>
      <c r="G278" s="24"/>
      <c r="H278" s="23"/>
    </row>
    <row r="279" spans="2:8" x14ac:dyDescent="0.2">
      <c r="B279" s="22"/>
      <c r="C279" s="22"/>
      <c r="D279" s="23"/>
      <c r="E279" s="23"/>
      <c r="F279" s="24"/>
      <c r="G279" s="24"/>
      <c r="H279" s="23"/>
    </row>
    <row r="280" spans="2:8" x14ac:dyDescent="0.2">
      <c r="B280" s="22"/>
      <c r="C280" s="22"/>
      <c r="D280" s="23"/>
      <c r="E280" s="23"/>
      <c r="F280" s="24"/>
      <c r="G280" s="24"/>
      <c r="H280" s="23"/>
    </row>
    <row r="281" spans="2:8" x14ac:dyDescent="0.2">
      <c r="B281" s="22"/>
      <c r="C281" s="22"/>
      <c r="D281" s="23"/>
      <c r="E281" s="23"/>
      <c r="F281" s="24"/>
      <c r="G281" s="24"/>
      <c r="H281" s="23"/>
    </row>
    <row r="282" spans="2:8" x14ac:dyDescent="0.2">
      <c r="B282" s="22"/>
      <c r="C282" s="22"/>
      <c r="D282" s="23"/>
      <c r="E282" s="23"/>
      <c r="F282" s="24"/>
      <c r="G282" s="24"/>
      <c r="H282" s="23"/>
    </row>
    <row r="283" spans="2:8" x14ac:dyDescent="0.2">
      <c r="B283" s="22"/>
      <c r="C283" s="22"/>
      <c r="D283" s="23"/>
      <c r="E283" s="23"/>
      <c r="F283" s="24"/>
      <c r="G283" s="24"/>
      <c r="H283" s="23"/>
    </row>
    <row r="284" spans="2:8" x14ac:dyDescent="0.2">
      <c r="B284" s="22"/>
      <c r="C284" s="22"/>
      <c r="D284" s="23"/>
      <c r="E284" s="23"/>
      <c r="F284" s="24"/>
      <c r="G284" s="24"/>
      <c r="H284" s="23"/>
    </row>
    <row r="285" spans="2:8" x14ac:dyDescent="0.2">
      <c r="B285" s="22"/>
      <c r="C285" s="22"/>
      <c r="D285" s="23"/>
      <c r="E285" s="23"/>
      <c r="F285" s="24"/>
      <c r="G285" s="24"/>
      <c r="H285" s="23"/>
    </row>
    <row r="286" spans="2:8" x14ac:dyDescent="0.2">
      <c r="B286" s="22"/>
      <c r="C286" s="22"/>
      <c r="D286" s="23"/>
      <c r="E286" s="23"/>
      <c r="F286" s="24"/>
      <c r="G286" s="24"/>
      <c r="H286" s="23"/>
    </row>
    <row r="287" spans="2:8" x14ac:dyDescent="0.2">
      <c r="B287" s="22"/>
      <c r="C287" s="22"/>
      <c r="D287" s="23"/>
      <c r="E287" s="23"/>
      <c r="F287" s="24"/>
      <c r="G287" s="24"/>
      <c r="H287" s="23"/>
    </row>
    <row r="288" spans="2:8" x14ac:dyDescent="0.2">
      <c r="B288" s="22"/>
      <c r="C288" s="22"/>
      <c r="D288" s="23"/>
      <c r="E288" s="23"/>
      <c r="F288" s="24"/>
      <c r="G288" s="24"/>
      <c r="H288" s="23"/>
    </row>
    <row r="289" spans="2:8" x14ac:dyDescent="0.2">
      <c r="B289" s="22"/>
      <c r="C289" s="22"/>
      <c r="D289" s="23"/>
      <c r="E289" s="23"/>
      <c r="F289" s="24"/>
      <c r="G289" s="24"/>
      <c r="H289" s="23"/>
    </row>
    <row r="290" spans="2:8" x14ac:dyDescent="0.2">
      <c r="B290" s="22"/>
      <c r="C290" s="22"/>
      <c r="D290" s="23"/>
      <c r="E290" s="23"/>
      <c r="F290" s="24"/>
      <c r="G290" s="24"/>
      <c r="H290" s="23"/>
    </row>
    <row r="291" spans="2:8" x14ac:dyDescent="0.2">
      <c r="B291" s="22"/>
      <c r="C291" s="22"/>
      <c r="D291" s="23"/>
      <c r="E291" s="23"/>
      <c r="F291" s="24"/>
      <c r="G291" s="24"/>
      <c r="H291" s="23"/>
    </row>
    <row r="292" spans="2:8" x14ac:dyDescent="0.2">
      <c r="B292" s="22"/>
      <c r="C292" s="22"/>
      <c r="D292" s="23"/>
      <c r="E292" s="23"/>
      <c r="F292" s="24"/>
      <c r="G292" s="24"/>
      <c r="H292" s="23"/>
    </row>
    <row r="293" spans="2:8" x14ac:dyDescent="0.2">
      <c r="B293" s="22"/>
      <c r="C293" s="22"/>
      <c r="D293" s="23"/>
      <c r="E293" s="23"/>
      <c r="F293" s="24"/>
      <c r="G293" s="24"/>
      <c r="H293" s="23"/>
    </row>
    <row r="294" spans="2:8" x14ac:dyDescent="0.2">
      <c r="B294" s="22"/>
      <c r="C294" s="22"/>
      <c r="D294" s="23"/>
      <c r="E294" s="23"/>
      <c r="F294" s="24"/>
      <c r="G294" s="24"/>
      <c r="H294" s="23"/>
    </row>
    <row r="295" spans="2:8" x14ac:dyDescent="0.2">
      <c r="B295" s="22"/>
      <c r="C295" s="22"/>
      <c r="D295" s="23"/>
      <c r="E295" s="23"/>
      <c r="F295" s="24"/>
      <c r="G295" s="24"/>
      <c r="H295" s="23"/>
    </row>
    <row r="296" spans="2:8" x14ac:dyDescent="0.2">
      <c r="B296" s="22"/>
      <c r="C296" s="22"/>
      <c r="D296" s="23"/>
      <c r="E296" s="23"/>
      <c r="F296" s="24"/>
      <c r="G296" s="24"/>
      <c r="H296" s="23"/>
    </row>
    <row r="297" spans="2:8" x14ac:dyDescent="0.2">
      <c r="B297" s="22"/>
      <c r="C297" s="22"/>
      <c r="D297" s="23"/>
      <c r="E297" s="23"/>
      <c r="F297" s="24"/>
      <c r="G297" s="24"/>
      <c r="H297" s="23"/>
    </row>
    <row r="298" spans="2:8" x14ac:dyDescent="0.2">
      <c r="B298" s="22"/>
      <c r="C298" s="22"/>
      <c r="D298" s="23"/>
      <c r="E298" s="23"/>
      <c r="F298" s="24"/>
      <c r="G298" s="24"/>
      <c r="H298" s="23"/>
    </row>
    <row r="299" spans="2:8" x14ac:dyDescent="0.2">
      <c r="B299" s="22"/>
      <c r="C299" s="22"/>
      <c r="D299" s="23"/>
      <c r="E299" s="23"/>
      <c r="F299" s="24"/>
      <c r="G299" s="24"/>
      <c r="H299" s="23"/>
    </row>
    <row r="300" spans="2:8" x14ac:dyDescent="0.2">
      <c r="B300" s="22"/>
      <c r="C300" s="22"/>
      <c r="D300" s="23"/>
      <c r="E300" s="23"/>
      <c r="F300" s="24"/>
      <c r="G300" s="24"/>
      <c r="H300" s="23"/>
    </row>
    <row r="301" spans="2:8" x14ac:dyDescent="0.2">
      <c r="B301" s="22"/>
      <c r="C301" s="22"/>
      <c r="D301" s="23"/>
      <c r="E301" s="23"/>
      <c r="F301" s="24"/>
      <c r="G301" s="24"/>
      <c r="H301" s="23"/>
    </row>
    <row r="302" spans="2:8" x14ac:dyDescent="0.2">
      <c r="B302" s="22"/>
      <c r="C302" s="22"/>
      <c r="D302" s="23"/>
      <c r="E302" s="23"/>
      <c r="F302" s="24"/>
      <c r="G302" s="24"/>
      <c r="H302" s="23"/>
    </row>
    <row r="303" spans="2:8" x14ac:dyDescent="0.2">
      <c r="B303" s="22"/>
      <c r="C303" s="22"/>
      <c r="D303" s="23"/>
      <c r="E303" s="23"/>
      <c r="F303" s="24"/>
      <c r="G303" s="24"/>
      <c r="H303" s="23"/>
    </row>
    <row r="304" spans="2:8" x14ac:dyDescent="0.2">
      <c r="B304" s="22"/>
      <c r="C304" s="22"/>
      <c r="D304" s="23"/>
      <c r="E304" s="23"/>
      <c r="F304" s="24"/>
      <c r="G304" s="24"/>
      <c r="H304" s="23"/>
    </row>
    <row r="305" spans="2:8" x14ac:dyDescent="0.2">
      <c r="B305" s="22"/>
      <c r="C305" s="22"/>
      <c r="D305" s="23"/>
      <c r="E305" s="23"/>
      <c r="F305" s="24"/>
      <c r="G305" s="24"/>
      <c r="H305" s="23"/>
    </row>
    <row r="306" spans="2:8" x14ac:dyDescent="0.2">
      <c r="B306" s="22"/>
      <c r="C306" s="22"/>
      <c r="D306" s="23"/>
      <c r="E306" s="23"/>
      <c r="F306" s="24"/>
      <c r="G306" s="24"/>
      <c r="H306" s="23"/>
    </row>
    <row r="307" spans="2:8" x14ac:dyDescent="0.2">
      <c r="B307" s="22"/>
      <c r="C307" s="22"/>
      <c r="D307" s="23"/>
      <c r="E307" s="23"/>
      <c r="F307" s="24"/>
      <c r="G307" s="24"/>
      <c r="H307" s="23"/>
    </row>
    <row r="308" spans="2:8" x14ac:dyDescent="0.2">
      <c r="B308" s="22"/>
      <c r="C308" s="22"/>
      <c r="D308" s="23"/>
      <c r="E308" s="23"/>
      <c r="F308" s="24"/>
      <c r="G308" s="24"/>
      <c r="H308" s="23"/>
    </row>
    <row r="309" spans="2:8" x14ac:dyDescent="0.2">
      <c r="B309" s="22"/>
      <c r="C309" s="22"/>
      <c r="D309" s="23"/>
      <c r="E309" s="23"/>
      <c r="F309" s="24"/>
      <c r="G309" s="24"/>
      <c r="H309" s="23"/>
    </row>
    <row r="310" spans="2:8" x14ac:dyDescent="0.2">
      <c r="B310" s="22"/>
      <c r="C310" s="22"/>
      <c r="D310" s="23"/>
      <c r="E310" s="23"/>
      <c r="F310" s="24"/>
      <c r="G310" s="24"/>
      <c r="H310" s="23"/>
    </row>
    <row r="311" spans="2:8" x14ac:dyDescent="0.2">
      <c r="B311" s="22"/>
      <c r="C311" s="22"/>
      <c r="D311" s="23"/>
      <c r="E311" s="23"/>
      <c r="F311" s="24"/>
      <c r="G311" s="24"/>
      <c r="H311" s="23"/>
    </row>
    <row r="312" spans="2:8" x14ac:dyDescent="0.2">
      <c r="B312" s="22"/>
      <c r="C312" s="22"/>
      <c r="D312" s="23"/>
      <c r="E312" s="23"/>
      <c r="F312" s="24"/>
      <c r="G312" s="24"/>
      <c r="H312" s="23"/>
    </row>
    <row r="313" spans="2:8" x14ac:dyDescent="0.2">
      <c r="B313" s="22"/>
      <c r="C313" s="22"/>
      <c r="D313" s="23"/>
      <c r="E313" s="23"/>
      <c r="F313" s="24"/>
      <c r="G313" s="24"/>
      <c r="H313" s="23"/>
    </row>
    <row r="314" spans="2:8" x14ac:dyDescent="0.2">
      <c r="B314" s="22"/>
      <c r="C314" s="22"/>
      <c r="D314" s="23"/>
      <c r="E314" s="23"/>
      <c r="F314" s="24"/>
      <c r="G314" s="24"/>
      <c r="H314" s="23"/>
    </row>
    <row r="315" spans="2:8" x14ac:dyDescent="0.2">
      <c r="B315" s="22"/>
      <c r="C315" s="22"/>
      <c r="D315" s="23"/>
      <c r="E315" s="23"/>
      <c r="F315" s="24"/>
      <c r="G315" s="24"/>
      <c r="H315" s="23"/>
    </row>
    <row r="316" spans="2:8" x14ac:dyDescent="0.2">
      <c r="B316" s="22"/>
      <c r="C316" s="22"/>
      <c r="D316" s="23"/>
      <c r="E316" s="23"/>
      <c r="F316" s="24"/>
      <c r="G316" s="24"/>
      <c r="H316" s="23"/>
    </row>
    <row r="317" spans="2:8" x14ac:dyDescent="0.2">
      <c r="B317" s="22"/>
      <c r="C317" s="22"/>
      <c r="D317" s="23"/>
      <c r="E317" s="23"/>
      <c r="F317" s="24"/>
      <c r="G317" s="24"/>
      <c r="H317" s="23"/>
    </row>
    <row r="318" spans="2:8" x14ac:dyDescent="0.2">
      <c r="B318" s="22"/>
      <c r="C318" s="22"/>
      <c r="D318" s="23"/>
      <c r="E318" s="23"/>
      <c r="F318" s="24"/>
      <c r="G318" s="24"/>
      <c r="H318" s="23"/>
    </row>
    <row r="319" spans="2:8" x14ac:dyDescent="0.2">
      <c r="B319" s="22"/>
      <c r="C319" s="22"/>
      <c r="D319" s="23"/>
      <c r="E319" s="23"/>
      <c r="F319" s="24"/>
      <c r="G319" s="24"/>
      <c r="H319" s="23"/>
    </row>
    <row r="320" spans="2:8" x14ac:dyDescent="0.2">
      <c r="B320" s="22"/>
      <c r="C320" s="22"/>
      <c r="D320" s="23"/>
      <c r="E320" s="23"/>
      <c r="F320" s="24"/>
      <c r="G320" s="24"/>
      <c r="H320" s="23"/>
    </row>
    <row r="321" spans="2:8" x14ac:dyDescent="0.2">
      <c r="B321" s="22"/>
      <c r="C321" s="22"/>
      <c r="D321" s="23"/>
      <c r="E321" s="23"/>
      <c r="F321" s="24"/>
      <c r="G321" s="24"/>
      <c r="H321" s="23"/>
    </row>
    <row r="322" spans="2:8" x14ac:dyDescent="0.2">
      <c r="B322" s="22"/>
      <c r="C322" s="22"/>
      <c r="D322" s="23"/>
      <c r="E322" s="23"/>
      <c r="F322" s="24"/>
      <c r="G322" s="24"/>
      <c r="H322" s="23"/>
    </row>
    <row r="323" spans="2:8" x14ac:dyDescent="0.2">
      <c r="B323" s="22"/>
      <c r="C323" s="22"/>
      <c r="D323" s="23"/>
      <c r="E323" s="23"/>
      <c r="F323" s="24"/>
      <c r="G323" s="24"/>
      <c r="H323" s="23"/>
    </row>
    <row r="324" spans="2:8" x14ac:dyDescent="0.2">
      <c r="B324" s="22"/>
      <c r="C324" s="22"/>
      <c r="D324" s="23"/>
      <c r="E324" s="23"/>
      <c r="F324" s="24"/>
      <c r="G324" s="24"/>
      <c r="H324" s="23"/>
    </row>
    <row r="325" spans="2:8" x14ac:dyDescent="0.2">
      <c r="B325" s="22"/>
      <c r="C325" s="22"/>
      <c r="D325" s="23"/>
      <c r="E325" s="23"/>
      <c r="F325" s="24"/>
      <c r="G325" s="24"/>
      <c r="H325" s="23"/>
    </row>
    <row r="326" spans="2:8" x14ac:dyDescent="0.2">
      <c r="B326" s="22"/>
      <c r="C326" s="22"/>
      <c r="D326" s="23"/>
      <c r="E326" s="23"/>
      <c r="F326" s="24"/>
      <c r="G326" s="24"/>
      <c r="H326" s="23"/>
    </row>
    <row r="327" spans="2:8" x14ac:dyDescent="0.2">
      <c r="B327" s="22"/>
      <c r="C327" s="22"/>
      <c r="D327" s="23"/>
      <c r="E327" s="23"/>
      <c r="F327" s="24"/>
      <c r="G327" s="24"/>
      <c r="H327" s="23"/>
    </row>
    <row r="328" spans="2:8" x14ac:dyDescent="0.2">
      <c r="B328" s="22"/>
      <c r="C328" s="22"/>
      <c r="D328" s="23"/>
      <c r="E328" s="23"/>
      <c r="F328" s="24"/>
      <c r="G328" s="24"/>
      <c r="H328" s="23"/>
    </row>
    <row r="329" spans="2:8" x14ac:dyDescent="0.2">
      <c r="B329" s="22"/>
      <c r="C329" s="22"/>
      <c r="D329" s="23"/>
      <c r="E329" s="23"/>
      <c r="F329" s="24"/>
      <c r="G329" s="24"/>
      <c r="H329" s="23"/>
    </row>
    <row r="330" spans="2:8" x14ac:dyDescent="0.2">
      <c r="B330" s="22"/>
      <c r="C330" s="22"/>
      <c r="D330" s="23"/>
      <c r="E330" s="23"/>
      <c r="F330" s="24"/>
      <c r="G330" s="24"/>
      <c r="H330" s="23"/>
    </row>
    <row r="331" spans="2:8" x14ac:dyDescent="0.2">
      <c r="B331" s="22"/>
      <c r="C331" s="22"/>
      <c r="D331" s="23"/>
      <c r="E331" s="23"/>
      <c r="F331" s="24"/>
      <c r="G331" s="24"/>
      <c r="H331" s="23"/>
    </row>
    <row r="332" spans="2:8" x14ac:dyDescent="0.2">
      <c r="B332" s="22"/>
      <c r="C332" s="22"/>
      <c r="D332" s="23"/>
      <c r="E332" s="23"/>
      <c r="F332" s="24"/>
      <c r="G332" s="24"/>
      <c r="H332" s="23"/>
    </row>
    <row r="333" spans="2:8" x14ac:dyDescent="0.2">
      <c r="B333" s="22"/>
      <c r="C333" s="22"/>
      <c r="D333" s="23"/>
      <c r="E333" s="23"/>
      <c r="F333" s="24"/>
      <c r="G333" s="24"/>
      <c r="H333" s="23"/>
    </row>
    <row r="334" spans="2:8" x14ac:dyDescent="0.2">
      <c r="B334" s="22"/>
      <c r="C334" s="22"/>
      <c r="D334" s="23"/>
      <c r="E334" s="23"/>
      <c r="F334" s="24"/>
      <c r="G334" s="24"/>
      <c r="H334" s="23"/>
    </row>
    <row r="335" spans="2:8" x14ac:dyDescent="0.2">
      <c r="B335" s="22"/>
      <c r="C335" s="22"/>
      <c r="D335" s="23"/>
      <c r="E335" s="23"/>
      <c r="F335" s="24"/>
      <c r="G335" s="24"/>
      <c r="H335" s="23"/>
    </row>
    <row r="336" spans="2:8" x14ac:dyDescent="0.2">
      <c r="B336" s="22"/>
      <c r="C336" s="22"/>
      <c r="D336" s="23"/>
      <c r="E336" s="23"/>
      <c r="F336" s="24"/>
      <c r="G336" s="24"/>
      <c r="H336" s="23"/>
    </row>
    <row r="337" spans="2:8" x14ac:dyDescent="0.2">
      <c r="B337" s="22"/>
      <c r="C337" s="22"/>
      <c r="D337" s="23"/>
      <c r="E337" s="23"/>
      <c r="F337" s="24"/>
      <c r="G337" s="24"/>
      <c r="H337" s="23"/>
    </row>
    <row r="338" spans="2:8" x14ac:dyDescent="0.2">
      <c r="B338" s="22"/>
      <c r="C338" s="22"/>
      <c r="D338" s="23"/>
      <c r="E338" s="23"/>
      <c r="F338" s="24"/>
      <c r="G338" s="24"/>
      <c r="H338" s="23"/>
    </row>
    <row r="339" spans="2:8" x14ac:dyDescent="0.2">
      <c r="B339" s="22"/>
      <c r="C339" s="22"/>
      <c r="D339" s="23"/>
      <c r="E339" s="23"/>
      <c r="F339" s="24"/>
      <c r="G339" s="24"/>
      <c r="H339" s="23"/>
    </row>
    <row r="340" spans="2:8" x14ac:dyDescent="0.2">
      <c r="B340" s="22"/>
      <c r="C340" s="22"/>
      <c r="D340" s="23"/>
      <c r="E340" s="23"/>
      <c r="F340" s="24"/>
      <c r="G340" s="24"/>
      <c r="H340" s="23"/>
    </row>
    <row r="341" spans="2:8" x14ac:dyDescent="0.2">
      <c r="B341" s="22"/>
      <c r="C341" s="22"/>
      <c r="D341" s="23"/>
      <c r="E341" s="23"/>
      <c r="F341" s="24"/>
      <c r="G341" s="24"/>
      <c r="H341" s="23"/>
    </row>
    <row r="342" spans="2:8" x14ac:dyDescent="0.2">
      <c r="B342" s="22"/>
      <c r="C342" s="22"/>
      <c r="D342" s="23"/>
      <c r="E342" s="23"/>
      <c r="F342" s="24"/>
      <c r="G342" s="24"/>
      <c r="H342" s="23"/>
    </row>
    <row r="343" spans="2:8" x14ac:dyDescent="0.2">
      <c r="B343" s="22"/>
      <c r="C343" s="22"/>
      <c r="D343" s="23"/>
      <c r="E343" s="23"/>
      <c r="F343" s="24"/>
      <c r="G343" s="24"/>
      <c r="H343" s="23"/>
    </row>
    <row r="344" spans="2:8" x14ac:dyDescent="0.2">
      <c r="B344" s="22"/>
      <c r="C344" s="22"/>
      <c r="D344" s="23"/>
      <c r="E344" s="23"/>
      <c r="F344" s="24"/>
      <c r="G344" s="24"/>
      <c r="H344" s="23"/>
    </row>
    <row r="345" spans="2:8" x14ac:dyDescent="0.2">
      <c r="B345" s="22"/>
      <c r="C345" s="22"/>
      <c r="D345" s="23"/>
      <c r="E345" s="23"/>
      <c r="F345" s="24"/>
      <c r="G345" s="24"/>
      <c r="H345" s="23"/>
    </row>
    <row r="346" spans="2:8" x14ac:dyDescent="0.2">
      <c r="B346" s="22"/>
      <c r="C346" s="22"/>
      <c r="D346" s="23"/>
      <c r="E346" s="23"/>
      <c r="F346" s="24"/>
      <c r="G346" s="24"/>
      <c r="H346" s="23"/>
    </row>
    <row r="347" spans="2:8" x14ac:dyDescent="0.2">
      <c r="B347" s="22"/>
      <c r="C347" s="22"/>
      <c r="D347" s="23"/>
      <c r="E347" s="23"/>
      <c r="F347" s="24"/>
      <c r="G347" s="24"/>
      <c r="H347" s="23"/>
    </row>
    <row r="348" spans="2:8" x14ac:dyDescent="0.2">
      <c r="B348" s="22"/>
      <c r="C348" s="22"/>
      <c r="D348" s="23"/>
      <c r="E348" s="23"/>
      <c r="F348" s="24"/>
      <c r="G348" s="24"/>
      <c r="H348" s="23"/>
    </row>
    <row r="349" spans="2:8" x14ac:dyDescent="0.2">
      <c r="B349" s="22"/>
      <c r="C349" s="22"/>
      <c r="D349" s="23"/>
      <c r="E349" s="23"/>
      <c r="F349" s="24"/>
      <c r="G349" s="24"/>
      <c r="H349" s="23"/>
    </row>
    <row r="350" spans="2:8" x14ac:dyDescent="0.2">
      <c r="B350" s="22"/>
      <c r="C350" s="22"/>
      <c r="D350" s="23"/>
      <c r="E350" s="23"/>
      <c r="F350" s="24"/>
      <c r="G350" s="24"/>
      <c r="H350" s="23"/>
    </row>
    <row r="351" spans="2:8" x14ac:dyDescent="0.2">
      <c r="B351" s="22"/>
      <c r="C351" s="22"/>
      <c r="D351" s="23"/>
      <c r="E351" s="23"/>
      <c r="F351" s="24"/>
      <c r="G351" s="24"/>
      <c r="H351" s="23"/>
    </row>
    <row r="352" spans="2:8" x14ac:dyDescent="0.2">
      <c r="B352" s="22"/>
      <c r="C352" s="22"/>
      <c r="D352" s="23"/>
      <c r="E352" s="23"/>
      <c r="F352" s="24"/>
      <c r="G352" s="24"/>
      <c r="H352" s="23"/>
    </row>
    <row r="353" spans="2:8" x14ac:dyDescent="0.2">
      <c r="B353" s="22"/>
      <c r="C353" s="22"/>
      <c r="D353" s="23"/>
      <c r="E353" s="23"/>
      <c r="F353" s="24"/>
      <c r="G353" s="24"/>
      <c r="H353" s="23"/>
    </row>
    <row r="354" spans="2:8" x14ac:dyDescent="0.2">
      <c r="B354" s="22"/>
      <c r="C354" s="22"/>
      <c r="D354" s="23"/>
      <c r="E354" s="23"/>
      <c r="F354" s="24"/>
      <c r="G354" s="24"/>
      <c r="H354" s="23"/>
    </row>
    <row r="355" spans="2:8" x14ac:dyDescent="0.2">
      <c r="B355" s="22"/>
      <c r="C355" s="22"/>
      <c r="D355" s="23"/>
      <c r="E355" s="23"/>
      <c r="F355" s="24"/>
      <c r="G355" s="24"/>
      <c r="H355" s="23"/>
    </row>
    <row r="356" spans="2:8" x14ac:dyDescent="0.2">
      <c r="B356" s="22"/>
      <c r="C356" s="22"/>
      <c r="D356" s="23"/>
      <c r="E356" s="23"/>
      <c r="F356" s="24"/>
      <c r="G356" s="24"/>
      <c r="H356" s="23"/>
    </row>
    <row r="357" spans="2:8" x14ac:dyDescent="0.2">
      <c r="B357" s="22"/>
      <c r="C357" s="22"/>
      <c r="D357" s="23"/>
      <c r="E357" s="23"/>
      <c r="F357" s="24"/>
      <c r="G357" s="24"/>
      <c r="H357" s="23"/>
    </row>
    <row r="358" spans="2:8" x14ac:dyDescent="0.2">
      <c r="B358" s="22"/>
      <c r="C358" s="22"/>
      <c r="D358" s="23"/>
      <c r="E358" s="23"/>
      <c r="F358" s="24"/>
      <c r="G358" s="24"/>
      <c r="H358" s="23"/>
    </row>
    <row r="359" spans="2:8" x14ac:dyDescent="0.2">
      <c r="B359" s="22"/>
      <c r="C359" s="22"/>
      <c r="D359" s="23"/>
      <c r="E359" s="23"/>
      <c r="F359" s="24"/>
      <c r="G359" s="24"/>
      <c r="H359" s="23"/>
    </row>
    <row r="360" spans="2:8" x14ac:dyDescent="0.2">
      <c r="B360" s="22"/>
      <c r="C360" s="22"/>
      <c r="D360" s="23"/>
      <c r="E360" s="23"/>
      <c r="F360" s="24"/>
      <c r="G360" s="24"/>
      <c r="H360" s="23"/>
    </row>
    <row r="361" spans="2:8" x14ac:dyDescent="0.2">
      <c r="B361" s="22"/>
      <c r="C361" s="22"/>
      <c r="D361" s="23"/>
      <c r="E361" s="23"/>
      <c r="F361" s="24"/>
      <c r="G361" s="24"/>
      <c r="H361" s="23"/>
    </row>
    <row r="362" spans="2:8" x14ac:dyDescent="0.2">
      <c r="B362" s="22"/>
      <c r="C362" s="22"/>
      <c r="D362" s="23"/>
      <c r="E362" s="23"/>
      <c r="F362" s="24"/>
      <c r="G362" s="24"/>
      <c r="H362" s="23"/>
    </row>
    <row r="363" spans="2:8" x14ac:dyDescent="0.2">
      <c r="B363" s="22"/>
      <c r="C363" s="22"/>
      <c r="D363" s="23"/>
      <c r="E363" s="23"/>
      <c r="F363" s="24"/>
      <c r="G363" s="24"/>
      <c r="H363" s="23"/>
    </row>
    <row r="364" spans="2:8" x14ac:dyDescent="0.2">
      <c r="B364" s="22"/>
      <c r="C364" s="22"/>
      <c r="D364" s="23"/>
      <c r="E364" s="23"/>
      <c r="F364" s="24"/>
      <c r="G364" s="24"/>
      <c r="H364" s="23"/>
    </row>
    <row r="365" spans="2:8" x14ac:dyDescent="0.2">
      <c r="B365" s="22"/>
      <c r="C365" s="22"/>
      <c r="D365" s="23"/>
      <c r="E365" s="23"/>
      <c r="F365" s="24"/>
      <c r="G365" s="24"/>
      <c r="H365" s="23"/>
    </row>
    <row r="366" spans="2:8" x14ac:dyDescent="0.2">
      <c r="B366" s="22"/>
      <c r="C366" s="22"/>
      <c r="D366" s="23"/>
      <c r="E366" s="23"/>
      <c r="F366" s="24"/>
      <c r="G366" s="24"/>
      <c r="H366" s="23"/>
    </row>
    <row r="367" spans="2:8" x14ac:dyDescent="0.2">
      <c r="B367" s="22"/>
      <c r="C367" s="22"/>
      <c r="D367" s="23"/>
      <c r="E367" s="23"/>
      <c r="F367" s="24"/>
      <c r="G367" s="24"/>
      <c r="H367" s="23"/>
    </row>
    <row r="368" spans="2:8" x14ac:dyDescent="0.2">
      <c r="B368" s="22"/>
      <c r="C368" s="22"/>
      <c r="D368" s="23"/>
      <c r="E368" s="23"/>
      <c r="F368" s="24"/>
      <c r="G368" s="24"/>
      <c r="H368" s="23"/>
    </row>
    <row r="369" spans="2:8" x14ac:dyDescent="0.2">
      <c r="B369" s="22"/>
      <c r="C369" s="22"/>
      <c r="D369" s="23"/>
      <c r="E369" s="23"/>
      <c r="F369" s="24"/>
      <c r="G369" s="24"/>
      <c r="H369" s="23"/>
    </row>
    <row r="370" spans="2:8" x14ac:dyDescent="0.2">
      <c r="B370" s="22"/>
      <c r="C370" s="22"/>
      <c r="D370" s="23"/>
      <c r="E370" s="23"/>
      <c r="F370" s="24"/>
      <c r="G370" s="24"/>
      <c r="H370" s="23"/>
    </row>
    <row r="371" spans="2:8" x14ac:dyDescent="0.2">
      <c r="B371" s="22"/>
      <c r="C371" s="22"/>
      <c r="D371" s="23"/>
      <c r="E371" s="23"/>
      <c r="F371" s="24"/>
      <c r="G371" s="24"/>
      <c r="H371" s="23"/>
    </row>
    <row r="372" spans="2:8" x14ac:dyDescent="0.2">
      <c r="B372" s="22"/>
      <c r="C372" s="22"/>
      <c r="D372" s="23"/>
      <c r="E372" s="23"/>
      <c r="F372" s="24"/>
      <c r="G372" s="24"/>
      <c r="H372" s="23"/>
    </row>
    <row r="373" spans="2:8" x14ac:dyDescent="0.2">
      <c r="B373" s="22"/>
      <c r="C373" s="22"/>
      <c r="D373" s="23"/>
      <c r="E373" s="23"/>
      <c r="F373" s="24"/>
      <c r="G373" s="24"/>
      <c r="H373" s="23"/>
    </row>
    <row r="374" spans="2:8" x14ac:dyDescent="0.2">
      <c r="B374" s="22"/>
      <c r="C374" s="22"/>
      <c r="D374" s="23"/>
      <c r="E374" s="23"/>
      <c r="F374" s="24"/>
      <c r="G374" s="24"/>
      <c r="H374" s="23"/>
    </row>
    <row r="375" spans="2:8" x14ac:dyDescent="0.2">
      <c r="B375" s="22"/>
      <c r="C375" s="22"/>
      <c r="D375" s="23"/>
      <c r="E375" s="23"/>
      <c r="F375" s="24"/>
      <c r="G375" s="24"/>
      <c r="H375" s="23"/>
    </row>
    <row r="376" spans="2:8" x14ac:dyDescent="0.2">
      <c r="B376" s="22"/>
      <c r="C376" s="22"/>
      <c r="D376" s="23"/>
      <c r="E376" s="23"/>
      <c r="F376" s="24"/>
      <c r="G376" s="24"/>
      <c r="H376" s="23"/>
    </row>
    <row r="377" spans="2:8" x14ac:dyDescent="0.2">
      <c r="B377" s="22"/>
      <c r="C377" s="22"/>
      <c r="D377" s="23"/>
      <c r="E377" s="23"/>
      <c r="F377" s="24"/>
      <c r="G377" s="24"/>
      <c r="H377" s="23"/>
    </row>
    <row r="378" spans="2:8" x14ac:dyDescent="0.2">
      <c r="B378" s="22"/>
      <c r="C378" s="22"/>
      <c r="D378" s="23"/>
      <c r="E378" s="23"/>
      <c r="F378" s="24"/>
      <c r="G378" s="24"/>
      <c r="H378" s="23"/>
    </row>
    <row r="379" spans="2:8" x14ac:dyDescent="0.2">
      <c r="B379" s="22"/>
      <c r="C379" s="22"/>
      <c r="D379" s="23"/>
      <c r="E379" s="23"/>
      <c r="F379" s="24"/>
      <c r="G379" s="24"/>
      <c r="H379" s="23"/>
    </row>
    <row r="380" spans="2:8" x14ac:dyDescent="0.2">
      <c r="B380" s="22"/>
      <c r="C380" s="22"/>
      <c r="D380" s="23"/>
      <c r="E380" s="23"/>
      <c r="F380" s="24"/>
      <c r="G380" s="24"/>
      <c r="H380" s="23"/>
    </row>
    <row r="381" spans="2:8" x14ac:dyDescent="0.2">
      <c r="B381" s="22"/>
      <c r="C381" s="22"/>
      <c r="D381" s="23"/>
      <c r="E381" s="23"/>
      <c r="F381" s="24"/>
      <c r="G381" s="24"/>
      <c r="H381" s="23"/>
    </row>
    <row r="382" spans="2:8" x14ac:dyDescent="0.2">
      <c r="B382" s="22"/>
      <c r="C382" s="22"/>
      <c r="D382" s="23"/>
      <c r="E382" s="23"/>
      <c r="F382" s="24"/>
      <c r="G382" s="24"/>
      <c r="H382" s="23"/>
    </row>
    <row r="383" spans="2:8" x14ac:dyDescent="0.2">
      <c r="B383" s="22"/>
      <c r="C383" s="22"/>
      <c r="D383" s="23"/>
      <c r="E383" s="23"/>
      <c r="F383" s="24"/>
      <c r="G383" s="24"/>
      <c r="H383" s="23"/>
    </row>
    <row r="384" spans="2:8" x14ac:dyDescent="0.2">
      <c r="B384" s="22"/>
      <c r="C384" s="22"/>
      <c r="D384" s="23"/>
      <c r="E384" s="23"/>
      <c r="F384" s="24"/>
      <c r="G384" s="24"/>
      <c r="H384" s="23"/>
    </row>
    <row r="385" spans="2:8" x14ac:dyDescent="0.2">
      <c r="B385" s="22"/>
      <c r="C385" s="22"/>
      <c r="D385" s="23"/>
      <c r="E385" s="23"/>
      <c r="F385" s="24"/>
      <c r="G385" s="24"/>
      <c r="H385" s="23"/>
    </row>
    <row r="386" spans="2:8" x14ac:dyDescent="0.2">
      <c r="B386" s="22"/>
      <c r="C386" s="22"/>
      <c r="D386" s="23"/>
      <c r="E386" s="23"/>
      <c r="F386" s="24"/>
      <c r="G386" s="24"/>
      <c r="H386" s="23"/>
    </row>
    <row r="387" spans="2:8" x14ac:dyDescent="0.2">
      <c r="B387" s="22"/>
      <c r="C387" s="22"/>
      <c r="D387" s="23"/>
      <c r="E387" s="23"/>
      <c r="F387" s="24"/>
      <c r="G387" s="24"/>
      <c r="H387" s="23"/>
    </row>
    <row r="388" spans="2:8" x14ac:dyDescent="0.2">
      <c r="B388" s="22"/>
      <c r="C388" s="22"/>
      <c r="D388" s="23"/>
      <c r="E388" s="23"/>
      <c r="F388" s="24"/>
      <c r="G388" s="24"/>
      <c r="H388" s="23"/>
    </row>
    <row r="389" spans="2:8" x14ac:dyDescent="0.2">
      <c r="B389" s="22"/>
      <c r="C389" s="22"/>
      <c r="D389" s="23"/>
      <c r="E389" s="23"/>
      <c r="F389" s="24"/>
      <c r="G389" s="24"/>
      <c r="H389" s="23"/>
    </row>
    <row r="390" spans="2:8" x14ac:dyDescent="0.2">
      <c r="B390" s="22"/>
      <c r="C390" s="22"/>
      <c r="D390" s="23"/>
      <c r="E390" s="23"/>
      <c r="F390" s="24"/>
      <c r="G390" s="24"/>
      <c r="H390" s="23"/>
    </row>
    <row r="391" spans="2:8" x14ac:dyDescent="0.2">
      <c r="B391" s="22"/>
      <c r="C391" s="22"/>
      <c r="D391" s="23"/>
      <c r="E391" s="23"/>
      <c r="F391" s="24"/>
      <c r="G391" s="24"/>
      <c r="H391" s="23"/>
    </row>
    <row r="392" spans="2:8" x14ac:dyDescent="0.2">
      <c r="B392" s="22"/>
      <c r="C392" s="22"/>
      <c r="D392" s="23"/>
      <c r="E392" s="23"/>
      <c r="F392" s="24"/>
      <c r="G392" s="24"/>
      <c r="H392" s="23"/>
    </row>
    <row r="393" spans="2:8" x14ac:dyDescent="0.2">
      <c r="B393" s="22"/>
      <c r="C393" s="22"/>
      <c r="D393" s="23"/>
      <c r="E393" s="23"/>
      <c r="F393" s="24"/>
      <c r="G393" s="24"/>
      <c r="H393" s="23"/>
    </row>
    <row r="394" spans="2:8" x14ac:dyDescent="0.2">
      <c r="B394" s="22"/>
      <c r="C394" s="22"/>
      <c r="D394" s="23"/>
      <c r="E394" s="23"/>
      <c r="F394" s="24"/>
      <c r="G394" s="24"/>
      <c r="H394" s="23"/>
    </row>
    <row r="395" spans="2:8" x14ac:dyDescent="0.2">
      <c r="B395" s="22"/>
      <c r="C395" s="22"/>
      <c r="D395" s="23"/>
      <c r="E395" s="23"/>
      <c r="F395" s="24"/>
      <c r="G395" s="24"/>
      <c r="H395" s="23"/>
    </row>
    <row r="396" spans="2:8" x14ac:dyDescent="0.2">
      <c r="B396" s="22"/>
      <c r="C396" s="22"/>
      <c r="D396" s="23"/>
      <c r="E396" s="23"/>
      <c r="F396" s="24"/>
      <c r="G396" s="24"/>
      <c r="H396" s="23"/>
    </row>
    <row r="397" spans="2:8" x14ac:dyDescent="0.2">
      <c r="B397" s="22"/>
      <c r="C397" s="22"/>
      <c r="D397" s="23"/>
      <c r="E397" s="23"/>
      <c r="F397" s="24"/>
      <c r="G397" s="24"/>
      <c r="H397" s="23"/>
    </row>
    <row r="398" spans="2:8" x14ac:dyDescent="0.2">
      <c r="B398" s="22"/>
      <c r="C398" s="22"/>
      <c r="D398" s="23"/>
      <c r="E398" s="23"/>
      <c r="F398" s="24"/>
      <c r="G398" s="24"/>
      <c r="H398" s="23"/>
    </row>
    <row r="399" spans="2:8" x14ac:dyDescent="0.2">
      <c r="B399" s="22"/>
      <c r="C399" s="22"/>
      <c r="D399" s="23"/>
      <c r="E399" s="23"/>
      <c r="F399" s="24"/>
      <c r="G399" s="24"/>
      <c r="H399" s="23"/>
    </row>
    <row r="400" spans="2:8" x14ac:dyDescent="0.2">
      <c r="B400" s="22"/>
      <c r="C400" s="22"/>
      <c r="D400" s="23"/>
      <c r="E400" s="23"/>
      <c r="F400" s="24"/>
      <c r="G400" s="24"/>
      <c r="H400" s="23"/>
    </row>
    <row r="401" spans="2:8" x14ac:dyDescent="0.2">
      <c r="B401" s="22"/>
      <c r="C401" s="22"/>
      <c r="D401" s="23"/>
      <c r="E401" s="23"/>
      <c r="F401" s="24"/>
      <c r="G401" s="24"/>
      <c r="H401" s="23"/>
    </row>
    <row r="402" spans="2:8" x14ac:dyDescent="0.2">
      <c r="B402" s="22"/>
      <c r="C402" s="22"/>
      <c r="D402" s="23"/>
      <c r="E402" s="23"/>
      <c r="F402" s="24"/>
      <c r="G402" s="24"/>
      <c r="H402" s="23"/>
    </row>
    <row r="403" spans="2:8" x14ac:dyDescent="0.2">
      <c r="B403" s="22"/>
      <c r="C403" s="22"/>
      <c r="D403" s="23"/>
      <c r="E403" s="23"/>
      <c r="F403" s="24"/>
      <c r="G403" s="24"/>
      <c r="H403" s="23"/>
    </row>
    <row r="404" spans="2:8" x14ac:dyDescent="0.2">
      <c r="B404" s="22"/>
      <c r="C404" s="22"/>
      <c r="D404" s="23"/>
      <c r="E404" s="23"/>
      <c r="F404" s="24"/>
      <c r="G404" s="24"/>
      <c r="H404" s="23"/>
    </row>
    <row r="405" spans="2:8" x14ac:dyDescent="0.2">
      <c r="B405" s="22"/>
      <c r="C405" s="22"/>
      <c r="D405" s="23"/>
      <c r="E405" s="23"/>
      <c r="F405" s="24"/>
      <c r="G405" s="24"/>
      <c r="H405" s="23"/>
    </row>
    <row r="406" spans="2:8" x14ac:dyDescent="0.2">
      <c r="B406" s="22"/>
      <c r="C406" s="22"/>
      <c r="D406" s="23"/>
      <c r="E406" s="23"/>
      <c r="F406" s="24"/>
      <c r="G406" s="24"/>
      <c r="H406" s="23"/>
    </row>
    <row r="407" spans="2:8" x14ac:dyDescent="0.2">
      <c r="B407" s="22"/>
      <c r="C407" s="22"/>
      <c r="D407" s="23"/>
      <c r="E407" s="23"/>
      <c r="F407" s="24"/>
      <c r="G407" s="24"/>
      <c r="H407" s="23"/>
    </row>
    <row r="408" spans="2:8" x14ac:dyDescent="0.2">
      <c r="B408" s="22"/>
      <c r="C408" s="22"/>
      <c r="D408" s="23"/>
      <c r="E408" s="23"/>
      <c r="F408" s="24"/>
      <c r="G408" s="24"/>
      <c r="H408" s="23"/>
    </row>
    <row r="409" spans="2:8" x14ac:dyDescent="0.2">
      <c r="B409" s="22"/>
      <c r="C409" s="22"/>
      <c r="D409" s="23"/>
      <c r="E409" s="23"/>
      <c r="F409" s="24"/>
      <c r="G409" s="24"/>
      <c r="H409" s="23"/>
    </row>
    <row r="410" spans="2:8" x14ac:dyDescent="0.2">
      <c r="B410" s="22"/>
      <c r="C410" s="22"/>
      <c r="D410" s="23"/>
      <c r="E410" s="23"/>
      <c r="F410" s="24"/>
      <c r="G410" s="24"/>
      <c r="H410" s="23"/>
    </row>
    <row r="411" spans="2:8" x14ac:dyDescent="0.2">
      <c r="B411" s="22"/>
      <c r="C411" s="22"/>
      <c r="D411" s="23"/>
      <c r="E411" s="23"/>
      <c r="F411" s="24"/>
      <c r="G411" s="24"/>
      <c r="H411" s="23"/>
    </row>
    <row r="412" spans="2:8" x14ac:dyDescent="0.2">
      <c r="B412" s="22"/>
      <c r="C412" s="22"/>
      <c r="D412" s="23"/>
      <c r="E412" s="23"/>
      <c r="F412" s="24"/>
      <c r="G412" s="24"/>
      <c r="H412" s="23"/>
    </row>
    <row r="413" spans="2:8" x14ac:dyDescent="0.2">
      <c r="B413" s="22"/>
      <c r="C413" s="22"/>
      <c r="D413" s="23"/>
      <c r="E413" s="23"/>
      <c r="F413" s="24"/>
      <c r="G413" s="24"/>
      <c r="H413" s="23"/>
    </row>
    <row r="414" spans="2:8" x14ac:dyDescent="0.2">
      <c r="B414" s="22"/>
      <c r="C414" s="22"/>
      <c r="D414" s="23"/>
      <c r="E414" s="23"/>
      <c r="F414" s="24"/>
      <c r="G414" s="24"/>
      <c r="H414" s="23"/>
    </row>
    <row r="415" spans="2:8" x14ac:dyDescent="0.2">
      <c r="B415" s="22"/>
      <c r="C415" s="22"/>
      <c r="D415" s="23"/>
      <c r="E415" s="23"/>
      <c r="F415" s="24"/>
      <c r="G415" s="24"/>
      <c r="H415" s="23"/>
    </row>
    <row r="416" spans="2:8" x14ac:dyDescent="0.2">
      <c r="B416" s="22"/>
      <c r="C416" s="22"/>
      <c r="D416" s="23"/>
      <c r="E416" s="23"/>
      <c r="F416" s="24"/>
      <c r="G416" s="24"/>
      <c r="H416" s="23"/>
    </row>
    <row r="417" spans="2:8" x14ac:dyDescent="0.2">
      <c r="B417" s="22"/>
      <c r="C417" s="22"/>
      <c r="D417" s="23"/>
      <c r="E417" s="23"/>
      <c r="F417" s="24"/>
      <c r="G417" s="24"/>
      <c r="H417" s="23"/>
    </row>
    <row r="418" spans="2:8" x14ac:dyDescent="0.2">
      <c r="B418" s="22"/>
      <c r="C418" s="22"/>
      <c r="D418" s="23"/>
      <c r="E418" s="23"/>
      <c r="F418" s="24"/>
      <c r="G418" s="24"/>
      <c r="H418" s="23"/>
    </row>
    <row r="419" spans="2:8" x14ac:dyDescent="0.2">
      <c r="B419" s="22"/>
      <c r="C419" s="22"/>
      <c r="D419" s="23"/>
      <c r="E419" s="23"/>
      <c r="F419" s="24"/>
      <c r="G419" s="24"/>
      <c r="H419" s="23"/>
    </row>
    <row r="420" spans="2:8" x14ac:dyDescent="0.2">
      <c r="B420" s="22"/>
      <c r="C420" s="22"/>
      <c r="D420" s="23"/>
      <c r="E420" s="23"/>
      <c r="F420" s="24"/>
      <c r="G420" s="24"/>
      <c r="H420" s="23"/>
    </row>
    <row r="421" spans="2:8" x14ac:dyDescent="0.2">
      <c r="B421" s="22"/>
      <c r="C421" s="22"/>
      <c r="D421" s="23"/>
      <c r="E421" s="23"/>
      <c r="F421" s="24"/>
      <c r="G421" s="24"/>
      <c r="H421" s="23"/>
    </row>
    <row r="422" spans="2:8" x14ac:dyDescent="0.2">
      <c r="B422" s="22"/>
      <c r="C422" s="22"/>
      <c r="D422" s="23"/>
      <c r="E422" s="23"/>
      <c r="F422" s="24"/>
      <c r="G422" s="24"/>
      <c r="H422" s="23"/>
    </row>
    <row r="423" spans="2:8" x14ac:dyDescent="0.2">
      <c r="B423" s="22"/>
      <c r="C423" s="22"/>
      <c r="D423" s="23"/>
      <c r="E423" s="23"/>
      <c r="F423" s="24"/>
      <c r="G423" s="24"/>
      <c r="H423" s="23"/>
    </row>
    <row r="424" spans="2:8" x14ac:dyDescent="0.2">
      <c r="B424" s="22"/>
      <c r="C424" s="22"/>
      <c r="D424" s="23"/>
      <c r="E424" s="23"/>
      <c r="F424" s="24"/>
      <c r="G424" s="24"/>
      <c r="H424" s="23"/>
    </row>
    <row r="425" spans="2:8" x14ac:dyDescent="0.2">
      <c r="B425" s="22"/>
      <c r="C425" s="22"/>
      <c r="D425" s="23"/>
      <c r="E425" s="23"/>
      <c r="F425" s="24"/>
      <c r="G425" s="24"/>
      <c r="H425" s="23"/>
    </row>
  </sheetData>
  <mergeCells count="92">
    <mergeCell ref="B131:H133"/>
    <mergeCell ref="G167:H167"/>
    <mergeCell ref="G168:H168"/>
    <mergeCell ref="B169:H169"/>
    <mergeCell ref="G139:H139"/>
    <mergeCell ref="B140:H141"/>
    <mergeCell ref="B136:H137"/>
    <mergeCell ref="G143:H143"/>
    <mergeCell ref="G147:H147"/>
    <mergeCell ref="B148:H149"/>
    <mergeCell ref="B173:H173"/>
    <mergeCell ref="B171:F171"/>
    <mergeCell ref="G171:H171"/>
    <mergeCell ref="G151:H151"/>
    <mergeCell ref="B144:H145"/>
    <mergeCell ref="B155:F155"/>
    <mergeCell ref="G111:H111"/>
    <mergeCell ref="B121:H125"/>
    <mergeCell ref="B117:F117"/>
    <mergeCell ref="B103:H105"/>
    <mergeCell ref="B108:H109"/>
    <mergeCell ref="G1:H1"/>
    <mergeCell ref="B57:H57"/>
    <mergeCell ref="G55:H55"/>
    <mergeCell ref="G82:H82"/>
    <mergeCell ref="G59:H59"/>
    <mergeCell ref="G78:H78"/>
    <mergeCell ref="G74:H74"/>
    <mergeCell ref="G63:H63"/>
    <mergeCell ref="B16:D16"/>
    <mergeCell ref="G52:H52"/>
    <mergeCell ref="G26:H26"/>
    <mergeCell ref="G30:H30"/>
    <mergeCell ref="G49:H49"/>
    <mergeCell ref="B60:H61"/>
    <mergeCell ref="B79:H80"/>
    <mergeCell ref="G19:H19"/>
    <mergeCell ref="B64:H66"/>
    <mergeCell ref="G68:H68"/>
    <mergeCell ref="G56:H56"/>
    <mergeCell ref="B53:G53"/>
    <mergeCell ref="G176:H176"/>
    <mergeCell ref="G159:H159"/>
    <mergeCell ref="B163:F163"/>
    <mergeCell ref="G164:H164"/>
    <mergeCell ref="G172:H172"/>
    <mergeCell ref="B175:F175"/>
    <mergeCell ref="G163:H163"/>
    <mergeCell ref="G175:H175"/>
    <mergeCell ref="B160:H161"/>
    <mergeCell ref="B118:H118"/>
    <mergeCell ref="G102:H102"/>
    <mergeCell ref="G107:H107"/>
    <mergeCell ref="G42:H42"/>
    <mergeCell ref="B43:H44"/>
    <mergeCell ref="G46:H46"/>
    <mergeCell ref="B47:H47"/>
    <mergeCell ref="B50:H50"/>
    <mergeCell ref="G94:H94"/>
    <mergeCell ref="G98:H98"/>
    <mergeCell ref="B99:H100"/>
    <mergeCell ref="B69:H72"/>
    <mergeCell ref="B83:H84"/>
    <mergeCell ref="B87:H89"/>
    <mergeCell ref="B75:H76"/>
    <mergeCell ref="B92:H92"/>
    <mergeCell ref="G86:H86"/>
    <mergeCell ref="G130:H130"/>
    <mergeCell ref="G91:H91"/>
    <mergeCell ref="B177:H178"/>
    <mergeCell ref="B128:H128"/>
    <mergeCell ref="B157:H157"/>
    <mergeCell ref="B152:H153"/>
    <mergeCell ref="G156:H156"/>
    <mergeCell ref="G127:H127"/>
    <mergeCell ref="G114:H114"/>
    <mergeCell ref="G155:H155"/>
    <mergeCell ref="G135:H135"/>
    <mergeCell ref="G117:H117"/>
    <mergeCell ref="G120:H120"/>
    <mergeCell ref="B115:H115"/>
    <mergeCell ref="B112:H112"/>
    <mergeCell ref="B95:H96"/>
    <mergeCell ref="G20:H20"/>
    <mergeCell ref="B21:H23"/>
    <mergeCell ref="G38:H38"/>
    <mergeCell ref="B39:H40"/>
    <mergeCell ref="G25:H25"/>
    <mergeCell ref="B27:H28"/>
    <mergeCell ref="B31:H32"/>
    <mergeCell ref="B35:H36"/>
    <mergeCell ref="G34:H34"/>
  </mergeCells>
  <pageMargins left="0.70866141732283472" right="0.70866141732283472" top="0.78740157480314965" bottom="0.78740157480314965" header="0.31496062992125984" footer="0.31496062992125984"/>
  <pageSetup paperSize="9" scale="66" firstPageNumber="33"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2" manualBreakCount="2">
    <brk id="67" min="1" max="7" man="1"/>
    <brk id="12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82"/>
  <sheetViews>
    <sheetView showGridLines="0" view="pageBreakPreview" topLeftCell="A49" zoomScaleNormal="100" zoomScaleSheetLayoutView="100" workbookViewId="0">
      <selection activeCell="G24" sqref="G24:H24"/>
    </sheetView>
  </sheetViews>
  <sheetFormatPr defaultColWidth="9.140625" defaultRowHeight="14.25" x14ac:dyDescent="0.2"/>
  <cols>
    <col min="1" max="1" width="5.7109375" style="38" customWidth="1"/>
    <col min="2" max="2" width="8.5703125" style="43" customWidth="1"/>
    <col min="3" max="3" width="9.140625" style="43"/>
    <col min="4" max="4" width="58.7109375" style="38" customWidth="1"/>
    <col min="5" max="5" width="15.7109375" style="38" customWidth="1"/>
    <col min="6" max="6" width="17.85546875" style="36" customWidth="1"/>
    <col min="7" max="7" width="14.140625" style="36" customWidth="1"/>
    <col min="8" max="8" width="8.28515625" style="38" customWidth="1"/>
    <col min="9" max="9" width="12.7109375" style="37" customWidth="1"/>
    <col min="10" max="10" width="14.140625" style="37" customWidth="1"/>
    <col min="11" max="12" width="9.140625" style="38"/>
    <col min="13" max="13" width="13.28515625" style="38" customWidth="1"/>
    <col min="14" max="16384" width="9.140625" style="38"/>
  </cols>
  <sheetData>
    <row r="1" spans="2:39" ht="23.25" x14ac:dyDescent="0.35">
      <c r="B1" s="108" t="s">
        <v>277</v>
      </c>
      <c r="G1" s="763" t="s">
        <v>276</v>
      </c>
      <c r="H1" s="763"/>
    </row>
    <row r="3" spans="2:39" x14ac:dyDescent="0.2">
      <c r="B3" s="268" t="s">
        <v>1</v>
      </c>
      <c r="C3" s="268" t="s">
        <v>278</v>
      </c>
    </row>
    <row r="4" spans="2:39" x14ac:dyDescent="0.2">
      <c r="C4" s="268" t="s">
        <v>279</v>
      </c>
    </row>
    <row r="5" spans="2:39" s="40" customFormat="1" ht="15.75" thickBot="1" x14ac:dyDescent="0.3">
      <c r="B5" s="109"/>
      <c r="C5" s="110"/>
      <c r="F5" s="37"/>
      <c r="G5" s="37"/>
      <c r="H5" s="171" t="s">
        <v>6</v>
      </c>
      <c r="I5" s="37"/>
      <c r="J5" s="37"/>
    </row>
    <row r="6" spans="2:39" s="40" customFormat="1" ht="39.75" thickTop="1" thickBot="1" x14ac:dyDescent="0.25">
      <c r="B6" s="66" t="s">
        <v>2</v>
      </c>
      <c r="C6" s="67" t="s">
        <v>3</v>
      </c>
      <c r="D6" s="68" t="s">
        <v>4</v>
      </c>
      <c r="E6" s="69" t="s">
        <v>542</v>
      </c>
      <c r="F6" s="69" t="s">
        <v>543</v>
      </c>
      <c r="G6" s="69" t="s">
        <v>544</v>
      </c>
      <c r="H6" s="27" t="s">
        <v>5</v>
      </c>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spans="2:39" s="75" customFormat="1" ht="12.75" thickTop="1" thickBot="1" x14ac:dyDescent="0.25">
      <c r="B7" s="70">
        <v>1</v>
      </c>
      <c r="C7" s="71">
        <v>2</v>
      </c>
      <c r="D7" s="71">
        <v>3</v>
      </c>
      <c r="E7" s="72">
        <v>4</v>
      </c>
      <c r="F7" s="72">
        <v>5</v>
      </c>
      <c r="G7" s="72">
        <v>6</v>
      </c>
      <c r="H7" s="73" t="s">
        <v>202</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2:39" ht="15" thickTop="1" x14ac:dyDescent="0.2">
      <c r="B8" s="88">
        <v>6172</v>
      </c>
      <c r="C8" s="89">
        <v>50</v>
      </c>
      <c r="D8" s="82" t="s">
        <v>508</v>
      </c>
      <c r="E8" s="113">
        <f>SUM(I17)</f>
        <v>375465</v>
      </c>
      <c r="F8" s="33">
        <f>SUM(J17)</f>
        <v>385493</v>
      </c>
      <c r="G8" s="33">
        <f>SUM(G17)</f>
        <v>408550</v>
      </c>
      <c r="H8" s="35">
        <f>G8/E8*100</f>
        <v>108.8117401089316</v>
      </c>
    </row>
    <row r="9" spans="2:39" x14ac:dyDescent="0.2">
      <c r="B9" s="88">
        <v>6172</v>
      </c>
      <c r="C9" s="89">
        <v>51</v>
      </c>
      <c r="D9" s="92" t="s">
        <v>441</v>
      </c>
      <c r="E9" s="25">
        <f>SUM(I39)</f>
        <v>5315</v>
      </c>
      <c r="F9" s="25">
        <f>SUM(J39)</f>
        <v>5839</v>
      </c>
      <c r="G9" s="33">
        <f>SUM(G39)</f>
        <v>6415</v>
      </c>
      <c r="H9" s="35">
        <f>G9/E9*100</f>
        <v>120.69614299153339</v>
      </c>
    </row>
    <row r="10" spans="2:39" x14ac:dyDescent="0.2">
      <c r="B10" s="88">
        <v>6172</v>
      </c>
      <c r="C10" s="89">
        <v>54</v>
      </c>
      <c r="D10" s="92" t="s">
        <v>480</v>
      </c>
      <c r="E10" s="25">
        <f>SUM(I66)</f>
        <v>2500</v>
      </c>
      <c r="F10" s="33">
        <f>SUM(J66)</f>
        <v>2807</v>
      </c>
      <c r="G10" s="33">
        <f>SUM(G66)</f>
        <v>2500</v>
      </c>
      <c r="H10" s="35">
        <f>G10/E10*100</f>
        <v>100</v>
      </c>
    </row>
    <row r="11" spans="2:39" x14ac:dyDescent="0.2">
      <c r="B11" s="88">
        <v>6172</v>
      </c>
      <c r="C11" s="89">
        <v>59</v>
      </c>
      <c r="D11" s="112" t="s">
        <v>29</v>
      </c>
      <c r="E11" s="25"/>
      <c r="F11" s="33"/>
      <c r="G11" s="33">
        <f>SUM(G70)</f>
        <v>200</v>
      </c>
      <c r="H11" s="35"/>
    </row>
    <row r="12" spans="2:39" ht="29.25" thickBot="1" x14ac:dyDescent="0.25">
      <c r="B12" s="167">
        <v>6330</v>
      </c>
      <c r="C12" s="168">
        <v>53</v>
      </c>
      <c r="D12" s="175" t="s">
        <v>475</v>
      </c>
      <c r="E12" s="113">
        <f>SUM(I74)</f>
        <v>11063</v>
      </c>
      <c r="F12" s="493">
        <f>SUM(J74)</f>
        <v>11156</v>
      </c>
      <c r="G12" s="33">
        <f>SUM(G74)</f>
        <v>12650</v>
      </c>
      <c r="H12" s="35">
        <f>G12/E12*100</f>
        <v>114.34511434511434</v>
      </c>
    </row>
    <row r="13" spans="2:39" s="97" customFormat="1" ht="16.5" thickTop="1" thickBot="1" x14ac:dyDescent="0.3">
      <c r="B13" s="750" t="s">
        <v>8</v>
      </c>
      <c r="C13" s="751"/>
      <c r="D13" s="752"/>
      <c r="E13" s="95">
        <f>SUM(E8:E12)</f>
        <v>394343</v>
      </c>
      <c r="F13" s="95">
        <f>SUM(F8:F12)</f>
        <v>405295</v>
      </c>
      <c r="G13" s="95">
        <f>SUM(G8:G12)</f>
        <v>430315</v>
      </c>
      <c r="H13" s="41">
        <f>G13/E13*100</f>
        <v>109.12200799811332</v>
      </c>
      <c r="I13" s="187"/>
      <c r="J13" s="187"/>
    </row>
    <row r="14" spans="2:39" ht="15" thickTop="1" x14ac:dyDescent="0.2">
      <c r="B14" s="269"/>
      <c r="C14" s="269"/>
      <c r="D14" s="269"/>
      <c r="E14" s="269"/>
      <c r="F14" s="269"/>
      <c r="G14" s="269"/>
      <c r="H14" s="269"/>
    </row>
    <row r="15" spans="2:39" x14ac:dyDescent="0.2">
      <c r="B15" s="148"/>
      <c r="C15" s="148"/>
      <c r="D15" s="148"/>
      <c r="E15" s="148"/>
      <c r="F15" s="148"/>
      <c r="G15" s="148"/>
      <c r="H15" s="148"/>
      <c r="J15" s="188"/>
      <c r="K15" s="148"/>
      <c r="L15" s="148"/>
      <c r="M15" s="148"/>
      <c r="N15" s="148"/>
      <c r="O15" s="148"/>
      <c r="P15" s="148"/>
    </row>
    <row r="16" spans="2:39" ht="15" x14ac:dyDescent="0.25">
      <c r="B16" s="44" t="s">
        <v>10</v>
      </c>
      <c r="M16" s="38" t="s">
        <v>127</v>
      </c>
    </row>
    <row r="17" spans="1:39" ht="17.25" customHeight="1" thickBot="1" x14ac:dyDescent="0.3">
      <c r="B17" s="45" t="s">
        <v>513</v>
      </c>
      <c r="C17" s="46"/>
      <c r="D17" s="47"/>
      <c r="E17" s="47"/>
      <c r="F17" s="48"/>
      <c r="G17" s="764">
        <f>SUM(G18,G21,G24,G27,G30,G33,Q38,G36)</f>
        <v>408550</v>
      </c>
      <c r="H17" s="764"/>
      <c r="I17" s="189">
        <f>SUM(I18:I36)</f>
        <v>375465</v>
      </c>
      <c r="J17" s="189">
        <f>SUM(J18:J36)</f>
        <v>385493</v>
      </c>
    </row>
    <row r="18" spans="1:39" ht="15.75" thickTop="1" x14ac:dyDescent="0.25">
      <c r="A18" s="38">
        <v>5011</v>
      </c>
      <c r="B18" s="275" t="s">
        <v>182</v>
      </c>
      <c r="G18" s="758">
        <v>302139</v>
      </c>
      <c r="H18" s="759"/>
      <c r="I18" s="195">
        <v>277468</v>
      </c>
      <c r="J18" s="195">
        <v>283713</v>
      </c>
    </row>
    <row r="19" spans="1:39" ht="16.5" customHeight="1" x14ac:dyDescent="0.2">
      <c r="B19" s="735" t="s">
        <v>658</v>
      </c>
      <c r="C19" s="735"/>
      <c r="D19" s="735"/>
      <c r="E19" s="735"/>
      <c r="F19" s="735"/>
      <c r="G19" s="735"/>
      <c r="H19" s="735"/>
    </row>
    <row r="20" spans="1:39" ht="15" customHeight="1" x14ac:dyDescent="0.25">
      <c r="B20" s="275"/>
    </row>
    <row r="21" spans="1:39" ht="15" x14ac:dyDescent="0.25">
      <c r="A21" s="38">
        <v>5021</v>
      </c>
      <c r="B21" s="275" t="s">
        <v>18</v>
      </c>
      <c r="G21" s="758">
        <v>2500</v>
      </c>
      <c r="H21" s="759"/>
      <c r="I21" s="37">
        <v>2500</v>
      </c>
      <c r="J21" s="37">
        <v>3922</v>
      </c>
    </row>
    <row r="22" spans="1:39" ht="15" customHeight="1" x14ac:dyDescent="0.25">
      <c r="B22" s="765" t="s">
        <v>280</v>
      </c>
      <c r="C22" s="766"/>
      <c r="D22" s="766"/>
      <c r="E22" s="766"/>
      <c r="F22" s="766"/>
      <c r="G22" s="766"/>
      <c r="H22" s="766"/>
    </row>
    <row r="23" spans="1:39" ht="16.5" customHeight="1" x14ac:dyDescent="0.25">
      <c r="B23" s="275"/>
      <c r="I23" s="37">
        <v>0</v>
      </c>
      <c r="J23" s="37">
        <v>167</v>
      </c>
      <c r="K23" s="38" t="s">
        <v>504</v>
      </c>
    </row>
    <row r="24" spans="1:39" ht="15" x14ac:dyDescent="0.25">
      <c r="A24" s="38">
        <v>5029</v>
      </c>
      <c r="B24" s="275" t="s">
        <v>34</v>
      </c>
      <c r="G24" s="758">
        <v>430</v>
      </c>
      <c r="H24" s="759"/>
      <c r="I24" s="37">
        <v>430</v>
      </c>
      <c r="J24" s="37">
        <v>430</v>
      </c>
    </row>
    <row r="25" spans="1:39" ht="15" customHeight="1" x14ac:dyDescent="0.2">
      <c r="B25" s="765" t="s">
        <v>281</v>
      </c>
      <c r="C25" s="756"/>
      <c r="D25" s="756"/>
      <c r="E25" s="756"/>
      <c r="F25" s="756"/>
      <c r="G25" s="756"/>
      <c r="H25" s="756"/>
    </row>
    <row r="26" spans="1:39" ht="14.25" customHeight="1" x14ac:dyDescent="0.25">
      <c r="B26" s="275"/>
    </row>
    <row r="27" spans="1:39" ht="13.9" customHeight="1" x14ac:dyDescent="0.25">
      <c r="A27" s="38">
        <v>5031</v>
      </c>
      <c r="B27" s="275" t="s">
        <v>20</v>
      </c>
      <c r="G27" s="758">
        <v>74940</v>
      </c>
      <c r="H27" s="759"/>
      <c r="I27" s="37">
        <v>68842</v>
      </c>
      <c r="J27" s="37">
        <v>70430</v>
      </c>
    </row>
    <row r="28" spans="1:39" ht="27.75" customHeight="1" x14ac:dyDescent="0.2">
      <c r="B28" s="765" t="s">
        <v>374</v>
      </c>
      <c r="C28" s="756"/>
      <c r="D28" s="756"/>
      <c r="E28" s="756"/>
      <c r="F28" s="756"/>
      <c r="G28" s="756"/>
      <c r="H28" s="756"/>
    </row>
    <row r="29" spans="1:39" s="37" customFormat="1" ht="14.25" customHeight="1" x14ac:dyDescent="0.25">
      <c r="A29" s="38"/>
      <c r="B29" s="275"/>
      <c r="C29" s="43"/>
      <c r="D29" s="38"/>
      <c r="E29" s="38"/>
      <c r="F29" s="36"/>
      <c r="G29" s="36"/>
      <c r="H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1:39" s="37" customFormat="1" ht="15" x14ac:dyDescent="0.25">
      <c r="A30" s="38">
        <v>5032</v>
      </c>
      <c r="B30" s="275" t="s">
        <v>35</v>
      </c>
      <c r="C30" s="43"/>
      <c r="D30" s="38"/>
      <c r="E30" s="38"/>
      <c r="F30" s="36"/>
      <c r="G30" s="758">
        <v>27196</v>
      </c>
      <c r="H30" s="759"/>
      <c r="I30" s="37">
        <v>24984</v>
      </c>
      <c r="J30" s="37">
        <v>25561</v>
      </c>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spans="1:39" s="37" customFormat="1" ht="14.25" customHeight="1" x14ac:dyDescent="0.2">
      <c r="A31" s="38"/>
      <c r="B31" s="765" t="s">
        <v>375</v>
      </c>
      <c r="C31" s="765"/>
      <c r="D31" s="765"/>
      <c r="E31" s="765"/>
      <c r="F31" s="765"/>
      <c r="G31" s="765"/>
      <c r="H31" s="765"/>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1:39" s="37" customFormat="1" ht="18" customHeight="1" x14ac:dyDescent="0.25">
      <c r="A32" s="38"/>
      <c r="B32" s="275"/>
      <c r="C32" s="43"/>
      <c r="D32" s="38"/>
      <c r="E32" s="38"/>
      <c r="F32" s="36"/>
      <c r="G32" s="36"/>
      <c r="H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spans="1:39" s="37" customFormat="1" ht="30" customHeight="1" x14ac:dyDescent="0.25">
      <c r="A33" s="38">
        <v>5038</v>
      </c>
      <c r="B33" s="757" t="s">
        <v>376</v>
      </c>
      <c r="C33" s="757"/>
      <c r="D33" s="757"/>
      <c r="E33" s="757"/>
      <c r="F33" s="757"/>
      <c r="G33" s="758">
        <v>1295</v>
      </c>
      <c r="H33" s="759"/>
      <c r="I33" s="37">
        <v>1191</v>
      </c>
      <c r="J33" s="37">
        <v>1220</v>
      </c>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row>
    <row r="34" spans="1:39" s="37" customFormat="1" ht="15" x14ac:dyDescent="0.25">
      <c r="A34" s="38"/>
      <c r="B34" s="765" t="s">
        <v>377</v>
      </c>
      <c r="C34" s="766"/>
      <c r="D34" s="766"/>
      <c r="E34" s="766"/>
      <c r="F34" s="766"/>
      <c r="G34" s="766"/>
      <c r="H34" s="766"/>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row>
    <row r="35" spans="1:39" s="37" customFormat="1" ht="12.75" customHeight="1" x14ac:dyDescent="0.25">
      <c r="A35" s="38"/>
      <c r="B35" s="275"/>
      <c r="C35" s="43"/>
      <c r="D35" s="38"/>
      <c r="E35" s="38"/>
      <c r="F35" s="36"/>
      <c r="G35" s="36"/>
      <c r="H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spans="1:39" s="37" customFormat="1" ht="15" x14ac:dyDescent="0.25">
      <c r="A36" s="38">
        <v>5039</v>
      </c>
      <c r="B36" s="275" t="s">
        <v>21</v>
      </c>
      <c r="C36" s="43"/>
      <c r="D36" s="38"/>
      <c r="E36" s="38"/>
      <c r="F36" s="36"/>
      <c r="G36" s="758">
        <v>50</v>
      </c>
      <c r="H36" s="759"/>
      <c r="I36" s="37">
        <v>50</v>
      </c>
      <c r="J36" s="37">
        <v>50</v>
      </c>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1:39" s="37" customFormat="1" x14ac:dyDescent="0.2">
      <c r="A37" s="38"/>
      <c r="B37" s="760" t="s">
        <v>282</v>
      </c>
      <c r="C37" s="760"/>
      <c r="D37" s="760"/>
      <c r="E37" s="760"/>
      <c r="F37" s="760"/>
      <c r="G37" s="760"/>
      <c r="H37" s="760"/>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spans="1:39" s="37" customFormat="1" ht="15" x14ac:dyDescent="0.25">
      <c r="A38" s="38"/>
      <c r="B38" s="275"/>
      <c r="C38" s="43"/>
      <c r="D38" s="38"/>
      <c r="E38" s="38"/>
      <c r="F38" s="36"/>
      <c r="G38" s="36"/>
      <c r="H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spans="1:39" s="37" customFormat="1" ht="15.75" thickBot="1" x14ac:dyDescent="0.3">
      <c r="A39" s="38"/>
      <c r="B39" s="45" t="s">
        <v>442</v>
      </c>
      <c r="C39" s="46"/>
      <c r="D39" s="47"/>
      <c r="E39" s="47"/>
      <c r="F39" s="48"/>
      <c r="G39" s="764">
        <f>SUM(G40,G43,G46,G49,G57,G60,G63)</f>
        <v>6415</v>
      </c>
      <c r="H39" s="764"/>
      <c r="I39" s="189">
        <f>SUM(I40:I63)</f>
        <v>5315</v>
      </c>
      <c r="J39" s="189">
        <f>SUM(J40:J63)</f>
        <v>5839</v>
      </c>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row>
    <row r="40" spans="1:39" s="37" customFormat="1" ht="18.75" customHeight="1" thickTop="1" x14ac:dyDescent="0.25">
      <c r="A40" s="38">
        <v>5142</v>
      </c>
      <c r="B40" s="770" t="s">
        <v>512</v>
      </c>
      <c r="C40" s="771"/>
      <c r="D40" s="771"/>
      <c r="E40" s="272"/>
      <c r="F40" s="271"/>
      <c r="G40" s="758">
        <v>5</v>
      </c>
      <c r="H40" s="759"/>
      <c r="I40" s="37">
        <v>5</v>
      </c>
      <c r="J40" s="37">
        <v>5</v>
      </c>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row>
    <row r="41" spans="1:39" s="37" customFormat="1" ht="12.75" customHeight="1" x14ac:dyDescent="0.25">
      <c r="A41" s="38"/>
      <c r="B41" s="765" t="s">
        <v>283</v>
      </c>
      <c r="C41" s="769"/>
      <c r="D41" s="769"/>
      <c r="E41" s="769"/>
      <c r="F41" s="769"/>
      <c r="G41" s="769"/>
      <c r="H41" s="769"/>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row>
    <row r="42" spans="1:39" s="37" customFormat="1" ht="12.75" customHeight="1" x14ac:dyDescent="0.2">
      <c r="A42" s="38"/>
      <c r="B42" s="270"/>
      <c r="C42" s="270"/>
      <c r="D42" s="270"/>
      <c r="E42" s="270"/>
      <c r="F42" s="270"/>
      <c r="G42" s="270"/>
      <c r="H42" s="270"/>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row>
    <row r="43" spans="1:39" s="37" customFormat="1" ht="15" x14ac:dyDescent="0.25">
      <c r="A43" s="38">
        <v>5163</v>
      </c>
      <c r="B43" s="275" t="s">
        <v>25</v>
      </c>
      <c r="C43" s="271"/>
      <c r="D43" s="271"/>
      <c r="E43" s="271"/>
      <c r="F43" s="271"/>
      <c r="G43" s="758">
        <v>10</v>
      </c>
      <c r="H43" s="759"/>
      <c r="I43" s="37">
        <v>10</v>
      </c>
      <c r="J43" s="37">
        <v>10</v>
      </c>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1:39" s="37" customFormat="1" ht="15" x14ac:dyDescent="0.25">
      <c r="A44" s="38"/>
      <c r="B44" s="760" t="s">
        <v>284</v>
      </c>
      <c r="C44" s="760"/>
      <c r="D44" s="760"/>
      <c r="E44" s="760"/>
      <c r="F44" s="760"/>
      <c r="G44" s="761"/>
      <c r="H44" s="762"/>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1:39" s="37" customFormat="1" ht="17.25" customHeight="1" x14ac:dyDescent="0.25">
      <c r="A45" s="38"/>
      <c r="B45" s="275"/>
      <c r="C45" s="271"/>
      <c r="D45" s="271"/>
      <c r="E45" s="271"/>
      <c r="F45" s="271"/>
      <c r="G45" s="271"/>
      <c r="H45" s="271"/>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39" s="37" customFormat="1" ht="15" x14ac:dyDescent="0.25">
      <c r="A46" s="38">
        <v>5164</v>
      </c>
      <c r="B46" s="275" t="s">
        <v>30</v>
      </c>
      <c r="C46" s="271"/>
      <c r="D46" s="271"/>
      <c r="E46" s="271"/>
      <c r="F46" s="271"/>
      <c r="G46" s="758">
        <v>50</v>
      </c>
      <c r="H46" s="759"/>
      <c r="I46" s="37">
        <v>50</v>
      </c>
      <c r="J46" s="37">
        <v>50</v>
      </c>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1:39" x14ac:dyDescent="0.2">
      <c r="B47" s="760" t="s">
        <v>378</v>
      </c>
      <c r="C47" s="760"/>
      <c r="D47" s="760"/>
      <c r="E47" s="760"/>
      <c r="F47" s="760"/>
      <c r="G47" s="761"/>
      <c r="H47" s="761"/>
    </row>
    <row r="49" spans="1:39" ht="15" x14ac:dyDescent="0.25">
      <c r="A49" s="38">
        <v>5167</v>
      </c>
      <c r="B49" s="21" t="s">
        <v>13</v>
      </c>
      <c r="C49" s="152"/>
      <c r="D49" s="152"/>
      <c r="E49" s="152"/>
      <c r="F49" s="152"/>
      <c r="G49" s="733">
        <f>SUM(G50,G52,G54)</f>
        <v>3000</v>
      </c>
      <c r="H49" s="768"/>
      <c r="I49" s="37">
        <v>2000</v>
      </c>
      <c r="J49" s="37">
        <v>2454</v>
      </c>
    </row>
    <row r="50" spans="1:39" ht="15" x14ac:dyDescent="0.25">
      <c r="B50" s="767" t="s">
        <v>227</v>
      </c>
      <c r="C50" s="767"/>
      <c r="D50" s="767"/>
      <c r="E50" s="767"/>
      <c r="F50" s="767"/>
      <c r="G50" s="772">
        <v>1500</v>
      </c>
      <c r="H50" s="773"/>
    </row>
    <row r="51" spans="1:39" ht="15" customHeight="1" x14ac:dyDescent="0.25">
      <c r="B51" s="252"/>
      <c r="C51" s="252"/>
      <c r="D51" s="252"/>
      <c r="E51" s="252"/>
      <c r="F51" s="252"/>
      <c r="G51" s="459"/>
      <c r="H51" s="459"/>
    </row>
    <row r="52" spans="1:39" s="97" customFormat="1" ht="15" x14ac:dyDescent="0.25">
      <c r="B52" s="767" t="s">
        <v>142</v>
      </c>
      <c r="C52" s="767"/>
      <c r="D52" s="767"/>
      <c r="E52" s="767"/>
      <c r="F52" s="767"/>
      <c r="G52" s="772">
        <v>500</v>
      </c>
      <c r="H52" s="773"/>
      <c r="I52" s="187"/>
      <c r="J52" s="187"/>
    </row>
    <row r="53" spans="1:39" ht="15" customHeight="1" x14ac:dyDescent="0.2">
      <c r="B53" s="438"/>
      <c r="C53" s="438"/>
      <c r="D53" s="438"/>
      <c r="E53" s="438"/>
      <c r="F53" s="438"/>
      <c r="G53" s="438"/>
      <c r="H53" s="438"/>
    </row>
    <row r="54" spans="1:39" s="97" customFormat="1" ht="15" customHeight="1" x14ac:dyDescent="0.25">
      <c r="B54" s="767" t="s">
        <v>659</v>
      </c>
      <c r="C54" s="767"/>
      <c r="D54" s="767"/>
      <c r="E54" s="767"/>
      <c r="F54" s="767"/>
      <c r="G54" s="772">
        <v>1000</v>
      </c>
      <c r="H54" s="773"/>
      <c r="I54" s="187"/>
      <c r="J54" s="187"/>
    </row>
    <row r="55" spans="1:39" s="97" customFormat="1" ht="15.75" customHeight="1" x14ac:dyDescent="0.25">
      <c r="B55" s="767"/>
      <c r="C55" s="767"/>
      <c r="D55" s="767"/>
      <c r="E55" s="767"/>
      <c r="F55" s="767"/>
      <c r="G55" s="440"/>
      <c r="H55" s="441"/>
      <c r="I55" s="187"/>
      <c r="J55" s="187"/>
    </row>
    <row r="56" spans="1:39" ht="12" customHeight="1" x14ac:dyDescent="0.25">
      <c r="B56" s="275"/>
      <c r="C56" s="271"/>
      <c r="D56" s="271"/>
      <c r="E56" s="271"/>
      <c r="F56" s="271"/>
      <c r="G56" s="271"/>
      <c r="H56" s="271"/>
    </row>
    <row r="57" spans="1:39" ht="15" x14ac:dyDescent="0.25">
      <c r="A57" s="38">
        <v>5169</v>
      </c>
      <c r="B57" s="21" t="s">
        <v>14</v>
      </c>
      <c r="C57" s="22"/>
      <c r="D57" s="23"/>
      <c r="E57" s="24"/>
      <c r="F57" s="24"/>
      <c r="G57" s="733">
        <v>50</v>
      </c>
      <c r="H57" s="736"/>
      <c r="I57" s="65">
        <v>50</v>
      </c>
      <c r="J57" s="65">
        <v>50</v>
      </c>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row>
    <row r="58" spans="1:39" ht="12" customHeight="1" x14ac:dyDescent="0.2">
      <c r="B58" s="756" t="s">
        <v>379</v>
      </c>
      <c r="C58" s="756"/>
      <c r="D58" s="756"/>
      <c r="E58" s="756"/>
      <c r="F58" s="756"/>
      <c r="G58" s="756"/>
      <c r="H58" s="756"/>
    </row>
    <row r="59" spans="1:39" ht="12" customHeight="1" x14ac:dyDescent="0.25">
      <c r="B59" s="442"/>
      <c r="C59" s="439"/>
      <c r="D59" s="439"/>
      <c r="E59" s="439"/>
      <c r="F59" s="439"/>
      <c r="G59" s="439"/>
      <c r="H59" s="439"/>
    </row>
    <row r="60" spans="1:39" s="23" customFormat="1" ht="15" x14ac:dyDescent="0.25">
      <c r="A60" s="23">
        <v>5173</v>
      </c>
      <c r="B60" s="21" t="s">
        <v>205</v>
      </c>
      <c r="C60" s="152"/>
      <c r="D60" s="152"/>
      <c r="E60" s="152"/>
      <c r="F60" s="152"/>
      <c r="G60" s="733">
        <v>3000</v>
      </c>
      <c r="H60" s="768"/>
      <c r="I60" s="65">
        <v>3000</v>
      </c>
      <c r="J60" s="65">
        <v>3070</v>
      </c>
    </row>
    <row r="61" spans="1:39" s="23" customFormat="1" ht="18" customHeight="1" x14ac:dyDescent="0.2">
      <c r="B61" s="774" t="s">
        <v>380</v>
      </c>
      <c r="C61" s="774"/>
      <c r="D61" s="774"/>
      <c r="E61" s="774"/>
      <c r="F61" s="774"/>
      <c r="G61" s="774"/>
      <c r="H61" s="774"/>
      <c r="I61" s="65"/>
      <c r="J61" s="65"/>
    </row>
    <row r="62" spans="1:39" s="23" customFormat="1" ht="18.600000000000001" customHeight="1" x14ac:dyDescent="0.2">
      <c r="B62" s="265"/>
      <c r="C62" s="265"/>
      <c r="D62" s="265"/>
      <c r="E62" s="265"/>
      <c r="F62" s="265"/>
      <c r="G62" s="265"/>
      <c r="H62" s="265"/>
      <c r="I62" s="65"/>
      <c r="J62" s="65"/>
    </row>
    <row r="63" spans="1:39" ht="15" x14ac:dyDescent="0.25">
      <c r="A63" s="38">
        <v>5176</v>
      </c>
      <c r="B63" s="21" t="s">
        <v>381</v>
      </c>
      <c r="C63" s="271"/>
      <c r="D63" s="271"/>
      <c r="E63" s="271"/>
      <c r="F63" s="271"/>
      <c r="G63" s="758">
        <v>300</v>
      </c>
      <c r="H63" s="759"/>
      <c r="I63" s="37">
        <v>200</v>
      </c>
      <c r="J63" s="37">
        <v>200</v>
      </c>
    </row>
    <row r="64" spans="1:39" ht="15" x14ac:dyDescent="0.25">
      <c r="B64" s="268" t="s">
        <v>382</v>
      </c>
      <c r="C64" s="271"/>
      <c r="D64" s="271"/>
      <c r="E64" s="271"/>
      <c r="F64" s="271"/>
      <c r="G64" s="271"/>
      <c r="H64" s="271"/>
    </row>
    <row r="65" spans="1:10" ht="13.5" customHeight="1" x14ac:dyDescent="0.25">
      <c r="B65" s="275"/>
      <c r="C65" s="271"/>
      <c r="D65" s="271"/>
      <c r="E65" s="271"/>
      <c r="F65" s="271"/>
      <c r="G65" s="271"/>
      <c r="H65" s="271"/>
    </row>
    <row r="66" spans="1:10" ht="15.75" thickBot="1" x14ac:dyDescent="0.3">
      <c r="B66" s="45" t="s">
        <v>482</v>
      </c>
      <c r="C66" s="46"/>
      <c r="D66" s="47"/>
      <c r="E66" s="47"/>
      <c r="F66" s="48"/>
      <c r="G66" s="764">
        <f>SUM(G67)</f>
        <v>2500</v>
      </c>
      <c r="H66" s="764"/>
      <c r="I66" s="37">
        <v>2500</v>
      </c>
      <c r="J66" s="37">
        <v>2807</v>
      </c>
    </row>
    <row r="67" spans="1:10" ht="15.75" thickTop="1" x14ac:dyDescent="0.25">
      <c r="A67" s="38">
        <v>5424</v>
      </c>
      <c r="B67" s="107" t="s">
        <v>385</v>
      </c>
      <c r="G67" s="758">
        <v>2500</v>
      </c>
      <c r="H67" s="759"/>
    </row>
    <row r="68" spans="1:10" ht="15" x14ac:dyDescent="0.25">
      <c r="B68" s="268" t="s">
        <v>229</v>
      </c>
      <c r="G68" s="266"/>
      <c r="H68" s="267"/>
    </row>
    <row r="69" spans="1:10" ht="15" x14ac:dyDescent="0.25">
      <c r="B69" s="346"/>
      <c r="G69" s="344"/>
      <c r="H69" s="345"/>
    </row>
    <row r="70" spans="1:10" ht="15.75" thickBot="1" x14ac:dyDescent="0.3">
      <c r="B70" s="45" t="s">
        <v>660</v>
      </c>
      <c r="C70" s="46"/>
      <c r="D70" s="47"/>
      <c r="E70" s="47"/>
      <c r="F70" s="48"/>
      <c r="G70" s="764">
        <f>SUM(G71)</f>
        <v>200</v>
      </c>
      <c r="H70" s="764"/>
      <c r="I70" s="37">
        <v>2500</v>
      </c>
      <c r="J70" s="37">
        <v>2638</v>
      </c>
    </row>
    <row r="71" spans="1:10" ht="15.75" thickTop="1" x14ac:dyDescent="0.25">
      <c r="A71" s="38">
        <v>5901</v>
      </c>
      <c r="B71" s="775" t="s">
        <v>31</v>
      </c>
      <c r="C71" s="776"/>
      <c r="D71" s="776"/>
      <c r="G71" s="758">
        <v>200</v>
      </c>
      <c r="H71" s="759"/>
    </row>
    <row r="72" spans="1:10" ht="15" x14ac:dyDescent="0.25">
      <c r="B72" s="557" t="s">
        <v>661</v>
      </c>
      <c r="G72" s="555"/>
      <c r="H72" s="556"/>
    </row>
    <row r="73" spans="1:10" ht="15" x14ac:dyDescent="0.25">
      <c r="B73" s="557"/>
      <c r="G73" s="555"/>
      <c r="H73" s="556"/>
    </row>
    <row r="74" spans="1:10" ht="30" customHeight="1" thickBot="1" x14ac:dyDescent="0.3">
      <c r="B74" s="746" t="s">
        <v>477</v>
      </c>
      <c r="C74" s="747"/>
      <c r="D74" s="747"/>
      <c r="E74" s="747"/>
      <c r="F74" s="747"/>
      <c r="G74" s="764">
        <f>SUM(G75)</f>
        <v>12650</v>
      </c>
      <c r="H74" s="764"/>
      <c r="I74" s="37">
        <v>11063</v>
      </c>
      <c r="J74" s="37">
        <v>11156</v>
      </c>
    </row>
    <row r="75" spans="1:10" ht="15.75" thickTop="1" x14ac:dyDescent="0.25">
      <c r="A75" s="38">
        <v>5342</v>
      </c>
      <c r="B75" s="107" t="s">
        <v>514</v>
      </c>
      <c r="C75" s="152"/>
      <c r="D75" s="152"/>
      <c r="E75" s="152"/>
      <c r="F75" s="152"/>
      <c r="G75" s="733">
        <v>12650</v>
      </c>
      <c r="H75" s="768"/>
      <c r="I75" s="65"/>
      <c r="J75" s="65"/>
    </row>
    <row r="76" spans="1:10" ht="15" x14ac:dyDescent="0.25">
      <c r="B76" s="510" t="s">
        <v>908</v>
      </c>
      <c r="C76" s="152"/>
      <c r="D76" s="152"/>
      <c r="E76" s="152"/>
      <c r="F76" s="152"/>
      <c r="G76" s="152"/>
      <c r="H76" s="152"/>
      <c r="I76" s="65"/>
      <c r="J76" s="65"/>
    </row>
    <row r="80" spans="1:10" x14ac:dyDescent="0.2">
      <c r="D80" s="261" t="s">
        <v>269</v>
      </c>
      <c r="E80" s="262">
        <f>SUM(E13)</f>
        <v>394343</v>
      </c>
      <c r="F80" s="262">
        <f>SUM(F13)</f>
        <v>405295</v>
      </c>
      <c r="G80" s="262">
        <f>SUM(G13)</f>
        <v>430315</v>
      </c>
    </row>
    <row r="81" spans="4:7" x14ac:dyDescent="0.2">
      <c r="D81" s="261" t="s">
        <v>270</v>
      </c>
      <c r="E81" s="262">
        <v>0</v>
      </c>
      <c r="F81" s="262">
        <v>0</v>
      </c>
      <c r="G81" s="262">
        <v>0</v>
      </c>
    </row>
    <row r="82" spans="4:7" ht="15" x14ac:dyDescent="0.25">
      <c r="D82" s="263" t="s">
        <v>265</v>
      </c>
      <c r="E82" s="264">
        <f>SUM(E80:E81)</f>
        <v>394343</v>
      </c>
      <c r="F82" s="264">
        <f>SUM(F80:F81)</f>
        <v>405295</v>
      </c>
      <c r="G82" s="264">
        <f>SUM(G80:G81)</f>
        <v>430315</v>
      </c>
    </row>
  </sheetData>
  <mergeCells count="48">
    <mergeCell ref="B74:F74"/>
    <mergeCell ref="G74:H74"/>
    <mergeCell ref="G49:H49"/>
    <mergeCell ref="B50:F50"/>
    <mergeCell ref="G50:H50"/>
    <mergeCell ref="B52:F52"/>
    <mergeCell ref="G52:H52"/>
    <mergeCell ref="G54:H54"/>
    <mergeCell ref="G66:H66"/>
    <mergeCell ref="G67:H67"/>
    <mergeCell ref="G60:H60"/>
    <mergeCell ref="B61:H61"/>
    <mergeCell ref="G63:H63"/>
    <mergeCell ref="G70:H70"/>
    <mergeCell ref="G71:H71"/>
    <mergeCell ref="B71:D71"/>
    <mergeCell ref="B28:H28"/>
    <mergeCell ref="B54:F55"/>
    <mergeCell ref="G75:H75"/>
    <mergeCell ref="B31:H31"/>
    <mergeCell ref="G33:H33"/>
    <mergeCell ref="B34:H34"/>
    <mergeCell ref="B41:H41"/>
    <mergeCell ref="B40:D40"/>
    <mergeCell ref="G40:H40"/>
    <mergeCell ref="G36:H36"/>
    <mergeCell ref="B37:H37"/>
    <mergeCell ref="G39:H39"/>
    <mergeCell ref="B47:F47"/>
    <mergeCell ref="G47:H47"/>
    <mergeCell ref="G46:H46"/>
    <mergeCell ref="G43:H43"/>
    <mergeCell ref="G21:H21"/>
    <mergeCell ref="B22:H22"/>
    <mergeCell ref="G24:H24"/>
    <mergeCell ref="B25:H25"/>
    <mergeCell ref="G27:H27"/>
    <mergeCell ref="G1:H1"/>
    <mergeCell ref="B13:D13"/>
    <mergeCell ref="G17:H17"/>
    <mergeCell ref="G18:H18"/>
    <mergeCell ref="B19:H19"/>
    <mergeCell ref="B58:H58"/>
    <mergeCell ref="B33:F33"/>
    <mergeCell ref="G30:H30"/>
    <mergeCell ref="B44:F44"/>
    <mergeCell ref="G44:H44"/>
    <mergeCell ref="G57:H57"/>
  </mergeCells>
  <pageMargins left="0.70866141732283472" right="0.70866141732283472" top="0.78740157480314965" bottom="0.78740157480314965" header="0.31496062992125984" footer="0.31496062992125984"/>
  <pageSetup paperSize="9" scale="65" firstPageNumber="36"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rowBreaks count="1" manualBreakCount="1">
    <brk id="64" min="1" max="7" man="1"/>
  </rowBreaks>
  <colBreaks count="1" manualBreakCount="1">
    <brk id="12" max="10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76"/>
  <sheetViews>
    <sheetView showGridLines="0" view="pageBreakPreview" zoomScaleNormal="100" zoomScaleSheetLayoutView="100" workbookViewId="0">
      <selection activeCell="G24" sqref="G24:H24"/>
    </sheetView>
  </sheetViews>
  <sheetFormatPr defaultColWidth="9.140625" defaultRowHeight="14.25" x14ac:dyDescent="0.2"/>
  <cols>
    <col min="1" max="1" width="5.7109375" style="38" customWidth="1"/>
    <col min="2" max="2" width="8.5703125" style="43" customWidth="1"/>
    <col min="3" max="3" width="9.140625" style="43"/>
    <col min="4" max="4" width="58.7109375" style="38" customWidth="1"/>
    <col min="5" max="5" width="15.7109375" style="38" customWidth="1"/>
    <col min="6" max="6" width="15.7109375" style="36" customWidth="1"/>
    <col min="7" max="7" width="14.140625" style="36" customWidth="1"/>
    <col min="8" max="8" width="8.28515625" style="38" customWidth="1"/>
    <col min="9" max="10" width="10.42578125" style="37" customWidth="1"/>
    <col min="11" max="11" width="9.140625" style="40"/>
    <col min="12" max="12" width="9.140625" style="38"/>
    <col min="13" max="13" width="13.28515625" style="38" customWidth="1"/>
    <col min="14" max="16384" width="9.140625" style="38"/>
  </cols>
  <sheetData>
    <row r="1" spans="2:39" ht="23.25" x14ac:dyDescent="0.35">
      <c r="B1" s="108" t="s">
        <v>86</v>
      </c>
      <c r="G1" s="763" t="s">
        <v>33</v>
      </c>
      <c r="H1" s="763"/>
    </row>
    <row r="3" spans="2:39" x14ac:dyDescent="0.2">
      <c r="B3" s="51" t="s">
        <v>1</v>
      </c>
      <c r="C3" s="51" t="s">
        <v>115</v>
      </c>
    </row>
    <row r="4" spans="2:39" x14ac:dyDescent="0.2">
      <c r="C4" s="51" t="s">
        <v>41</v>
      </c>
    </row>
    <row r="5" spans="2:39" s="40" customFormat="1" ht="15.75" thickBot="1" x14ac:dyDescent="0.3">
      <c r="B5" s="109"/>
      <c r="C5" s="110"/>
      <c r="F5" s="37"/>
      <c r="G5" s="37"/>
      <c r="H5" s="171" t="s">
        <v>6</v>
      </c>
      <c r="I5" s="37"/>
      <c r="J5" s="37"/>
    </row>
    <row r="6" spans="2:39" s="40" customFormat="1" ht="39.75" thickTop="1" thickBot="1" x14ac:dyDescent="0.25">
      <c r="B6" s="66" t="s">
        <v>2</v>
      </c>
      <c r="C6" s="67" t="s">
        <v>3</v>
      </c>
      <c r="D6" s="68" t="s">
        <v>4</v>
      </c>
      <c r="E6" s="69" t="s">
        <v>542</v>
      </c>
      <c r="F6" s="69" t="s">
        <v>543</v>
      </c>
      <c r="G6" s="69" t="s">
        <v>544</v>
      </c>
      <c r="H6" s="27" t="s">
        <v>5</v>
      </c>
      <c r="I6" s="65"/>
      <c r="J6" s="65"/>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spans="2:39" s="75" customFormat="1" thickTop="1" thickBot="1" x14ac:dyDescent="0.25">
      <c r="B7" s="70">
        <v>1</v>
      </c>
      <c r="C7" s="71">
        <v>2</v>
      </c>
      <c r="D7" s="71">
        <v>3</v>
      </c>
      <c r="E7" s="72">
        <v>4</v>
      </c>
      <c r="F7" s="72">
        <v>5</v>
      </c>
      <c r="G7" s="72">
        <v>6</v>
      </c>
      <c r="H7" s="73" t="s">
        <v>202</v>
      </c>
      <c r="I7" s="193"/>
      <c r="J7" s="193"/>
      <c r="K7" s="6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2:39" ht="15" hidden="1" thickTop="1" x14ac:dyDescent="0.2">
      <c r="B8" s="88">
        <v>6172</v>
      </c>
      <c r="C8" s="89">
        <v>50</v>
      </c>
      <c r="D8" s="82" t="s">
        <v>173</v>
      </c>
      <c r="E8" s="113"/>
      <c r="F8" s="33"/>
      <c r="G8" s="33"/>
      <c r="H8" s="35" t="e">
        <f t="shared" ref="H8:H13" si="0">G8/E8*100</f>
        <v>#DIV/0!</v>
      </c>
    </row>
    <row r="9" spans="2:39" ht="15" thickTop="1" x14ac:dyDescent="0.2">
      <c r="B9" s="88">
        <v>6172</v>
      </c>
      <c r="C9" s="89">
        <v>51</v>
      </c>
      <c r="D9" s="92" t="s">
        <v>441</v>
      </c>
      <c r="E9" s="25">
        <f>SUM(I17)</f>
        <v>118372</v>
      </c>
      <c r="F9" s="33">
        <f>SUM(J17)</f>
        <v>119300</v>
      </c>
      <c r="G9" s="33">
        <f>SUM(G17)</f>
        <v>126547</v>
      </c>
      <c r="H9" s="35">
        <f t="shared" si="0"/>
        <v>106.90619403237251</v>
      </c>
    </row>
    <row r="10" spans="2:39" ht="29.25" thickBot="1" x14ac:dyDescent="0.25">
      <c r="B10" s="167">
        <v>6172</v>
      </c>
      <c r="C10" s="168">
        <v>53</v>
      </c>
      <c r="D10" s="175" t="s">
        <v>475</v>
      </c>
      <c r="E10" s="90">
        <f>SUM(I166)</f>
        <v>260</v>
      </c>
      <c r="F10" s="90">
        <f>SUM(J166)</f>
        <v>260</v>
      </c>
      <c r="G10" s="49">
        <f>SUM(G166)</f>
        <v>260</v>
      </c>
      <c r="H10" s="91">
        <f t="shared" si="0"/>
        <v>100</v>
      </c>
    </row>
    <row r="11" spans="2:39" hidden="1" x14ac:dyDescent="0.2">
      <c r="B11" s="88">
        <v>6172</v>
      </c>
      <c r="C11" s="89">
        <v>54</v>
      </c>
      <c r="D11" s="92" t="s">
        <v>9</v>
      </c>
      <c r="E11" s="25"/>
      <c r="F11" s="33"/>
      <c r="G11" s="33"/>
      <c r="H11" s="35" t="e">
        <f t="shared" si="0"/>
        <v>#DIV/0!</v>
      </c>
    </row>
    <row r="12" spans="2:39" ht="29.25" hidden="1" thickBot="1" x14ac:dyDescent="0.25">
      <c r="B12" s="167">
        <v>6330</v>
      </c>
      <c r="C12" s="168">
        <v>53</v>
      </c>
      <c r="D12" s="175" t="s">
        <v>174</v>
      </c>
      <c r="E12" s="90"/>
      <c r="F12" s="49"/>
      <c r="G12" s="49"/>
      <c r="H12" s="91" t="e">
        <f t="shared" si="0"/>
        <v>#DIV/0!</v>
      </c>
    </row>
    <row r="13" spans="2:39" s="97" customFormat="1" ht="16.5" thickTop="1" thickBot="1" x14ac:dyDescent="0.3">
      <c r="B13" s="750" t="s">
        <v>8</v>
      </c>
      <c r="C13" s="751"/>
      <c r="D13" s="752"/>
      <c r="E13" s="95">
        <f>SUM(E8:E12)</f>
        <v>118632</v>
      </c>
      <c r="F13" s="95">
        <f>SUM(F8:F12)</f>
        <v>119560</v>
      </c>
      <c r="G13" s="95">
        <f>SUM(G8:G12)</f>
        <v>126807</v>
      </c>
      <c r="H13" s="41">
        <f t="shared" si="0"/>
        <v>106.89105806190572</v>
      </c>
      <c r="I13" s="187"/>
      <c r="J13" s="187"/>
      <c r="K13" s="309"/>
    </row>
    <row r="14" spans="2:39" ht="15" thickTop="1" x14ac:dyDescent="0.2">
      <c r="B14" s="50"/>
      <c r="C14" s="50"/>
      <c r="D14" s="50"/>
      <c r="E14" s="50"/>
      <c r="F14" s="50"/>
      <c r="G14" s="50"/>
      <c r="H14" s="50"/>
    </row>
    <row r="15" spans="2:39" x14ac:dyDescent="0.2">
      <c r="B15" s="39"/>
      <c r="C15" s="39"/>
      <c r="D15" s="39"/>
      <c r="E15" s="39"/>
      <c r="F15" s="39"/>
      <c r="G15" s="39"/>
      <c r="H15" s="39"/>
      <c r="J15" s="188"/>
      <c r="K15" s="310"/>
      <c r="L15" s="39"/>
      <c r="M15" s="39"/>
      <c r="N15" s="39"/>
      <c r="O15" s="39"/>
      <c r="P15" s="39"/>
    </row>
    <row r="16" spans="2:39" ht="15" x14ac:dyDescent="0.25">
      <c r="B16" s="44" t="s">
        <v>10</v>
      </c>
      <c r="M16" s="38" t="s">
        <v>127</v>
      </c>
    </row>
    <row r="17" spans="1:11" ht="15.75" thickBot="1" x14ac:dyDescent="0.3">
      <c r="B17" s="45" t="s">
        <v>442</v>
      </c>
      <c r="C17" s="46"/>
      <c r="D17" s="47"/>
      <c r="E17" s="47"/>
      <c r="F17" s="48"/>
      <c r="G17" s="764">
        <f>SUM(G18,G21,G24,G28,G31,G38,G45,G50,G53,G61,G66,G70,G73,G76,G84,G88,G99,G109,G104,G135,G157,G160,G163)</f>
        <v>126547</v>
      </c>
      <c r="H17" s="764"/>
      <c r="I17" s="189">
        <f>SUM(I18:I163)</f>
        <v>118372</v>
      </c>
      <c r="J17" s="189">
        <f>SUM(J18:J163)</f>
        <v>119300</v>
      </c>
    </row>
    <row r="18" spans="1:11" ht="15.75" thickTop="1" x14ac:dyDescent="0.25">
      <c r="A18" s="38">
        <v>5132</v>
      </c>
      <c r="B18" s="42" t="s">
        <v>58</v>
      </c>
      <c r="G18" s="758">
        <v>60</v>
      </c>
      <c r="H18" s="759"/>
      <c r="I18" s="37">
        <v>60</v>
      </c>
      <c r="J18" s="37">
        <v>170</v>
      </c>
    </row>
    <row r="19" spans="1:11" ht="15" x14ac:dyDescent="0.25">
      <c r="B19" s="765" t="s">
        <v>673</v>
      </c>
      <c r="C19" s="766"/>
      <c r="D19" s="766"/>
      <c r="E19" s="766"/>
      <c r="F19" s="766"/>
      <c r="G19" s="766"/>
      <c r="H19" s="766"/>
      <c r="I19" s="37">
        <v>0</v>
      </c>
      <c r="J19" s="37">
        <v>5</v>
      </c>
      <c r="K19" s="40">
        <v>5123</v>
      </c>
    </row>
    <row r="20" spans="1:11" ht="17.25" customHeight="1" x14ac:dyDescent="0.25">
      <c r="B20" s="60"/>
      <c r="C20" s="60"/>
      <c r="D20" s="60"/>
      <c r="E20" s="60"/>
      <c r="F20" s="60"/>
      <c r="G20" s="60"/>
      <c r="H20" s="60"/>
      <c r="I20" s="37">
        <v>0</v>
      </c>
      <c r="J20" s="37">
        <v>4</v>
      </c>
      <c r="K20" s="40">
        <v>5131</v>
      </c>
    </row>
    <row r="21" spans="1:11" ht="15" x14ac:dyDescent="0.25">
      <c r="A21" s="38">
        <v>5133</v>
      </c>
      <c r="B21" s="42" t="s">
        <v>63</v>
      </c>
      <c r="C21" s="60"/>
      <c r="D21" s="60"/>
      <c r="E21" s="60"/>
      <c r="F21" s="60"/>
      <c r="G21" s="758">
        <v>20</v>
      </c>
      <c r="H21" s="759"/>
      <c r="I21" s="37">
        <v>20</v>
      </c>
      <c r="J21" s="37">
        <v>20</v>
      </c>
    </row>
    <row r="22" spans="1:11" ht="14.25" customHeight="1" x14ac:dyDescent="0.2">
      <c r="B22" s="788" t="s">
        <v>390</v>
      </c>
      <c r="C22" s="788"/>
      <c r="D22" s="788"/>
      <c r="E22" s="788"/>
      <c r="F22" s="788"/>
      <c r="G22" s="788"/>
      <c r="H22" s="788"/>
    </row>
    <row r="23" spans="1:11" ht="19.5" customHeight="1" x14ac:dyDescent="0.25">
      <c r="B23" s="42"/>
    </row>
    <row r="24" spans="1:11" ht="15" x14ac:dyDescent="0.25">
      <c r="A24" s="38">
        <v>5136</v>
      </c>
      <c r="B24" s="21" t="s">
        <v>511</v>
      </c>
      <c r="G24" s="758">
        <f>SUM(G25:H26)</f>
        <v>150</v>
      </c>
      <c r="H24" s="759"/>
      <c r="I24" s="37">
        <v>150</v>
      </c>
      <c r="J24" s="37">
        <v>150</v>
      </c>
    </row>
    <row r="25" spans="1:11" ht="15" x14ac:dyDescent="0.25">
      <c r="B25" s="51" t="s">
        <v>87</v>
      </c>
      <c r="G25" s="761">
        <v>100</v>
      </c>
      <c r="H25" s="762"/>
    </row>
    <row r="26" spans="1:11" ht="15" x14ac:dyDescent="0.25">
      <c r="B26" s="51" t="s">
        <v>183</v>
      </c>
      <c r="G26" s="761">
        <f>100-50</f>
        <v>50</v>
      </c>
      <c r="H26" s="762"/>
    </row>
    <row r="27" spans="1:11" ht="15.75" customHeight="1" x14ac:dyDescent="0.25">
      <c r="B27" s="42"/>
    </row>
    <row r="28" spans="1:11" ht="15" x14ac:dyDescent="0.25">
      <c r="A28" s="38">
        <v>5137</v>
      </c>
      <c r="B28" s="42" t="s">
        <v>505</v>
      </c>
      <c r="G28" s="758">
        <v>1510</v>
      </c>
      <c r="H28" s="759"/>
      <c r="I28" s="37">
        <v>700</v>
      </c>
      <c r="J28" s="37">
        <v>700</v>
      </c>
    </row>
    <row r="29" spans="1:11" ht="42" customHeight="1" x14ac:dyDescent="0.2">
      <c r="B29" s="781" t="s">
        <v>674</v>
      </c>
      <c r="C29" s="781"/>
      <c r="D29" s="781"/>
      <c r="E29" s="781"/>
      <c r="F29" s="781"/>
      <c r="G29" s="791"/>
      <c r="H29" s="791"/>
    </row>
    <row r="30" spans="1:11" ht="18" customHeight="1" x14ac:dyDescent="0.25">
      <c r="B30" s="57"/>
      <c r="C30" s="57"/>
      <c r="D30" s="57"/>
      <c r="E30" s="57"/>
      <c r="F30" s="57"/>
      <c r="G30" s="115"/>
      <c r="H30" s="116"/>
    </row>
    <row r="31" spans="1:11" ht="15" x14ac:dyDescent="0.25">
      <c r="A31" s="38">
        <v>5139</v>
      </c>
      <c r="B31" s="42" t="s">
        <v>391</v>
      </c>
      <c r="G31" s="758">
        <f>SUM(G32:H36)</f>
        <v>3550</v>
      </c>
      <c r="H31" s="759"/>
      <c r="I31" s="37">
        <v>3050</v>
      </c>
      <c r="J31" s="37">
        <v>3046</v>
      </c>
    </row>
    <row r="32" spans="1:11" ht="15" customHeight="1" x14ac:dyDescent="0.25">
      <c r="B32" s="777" t="s">
        <v>184</v>
      </c>
      <c r="C32" s="777"/>
      <c r="D32" s="777"/>
      <c r="E32" s="777"/>
      <c r="F32" s="777"/>
      <c r="G32" s="761">
        <v>1500</v>
      </c>
      <c r="H32" s="762"/>
    </row>
    <row r="33" spans="1:10" ht="15" x14ac:dyDescent="0.25">
      <c r="B33" s="117" t="s">
        <v>200</v>
      </c>
      <c r="C33" s="117"/>
      <c r="D33" s="117"/>
      <c r="E33" s="117"/>
      <c r="F33" s="117"/>
      <c r="G33" s="761">
        <v>50</v>
      </c>
      <c r="H33" s="762"/>
    </row>
    <row r="34" spans="1:10" ht="15" x14ac:dyDescent="0.25">
      <c r="B34" s="117" t="s">
        <v>675</v>
      </c>
      <c r="C34" s="117"/>
      <c r="D34" s="117"/>
      <c r="E34" s="117"/>
      <c r="F34" s="117"/>
      <c r="G34" s="761">
        <v>700</v>
      </c>
      <c r="H34" s="762"/>
    </row>
    <row r="35" spans="1:10" ht="15" x14ac:dyDescent="0.25">
      <c r="B35" s="117" t="s">
        <v>676</v>
      </c>
      <c r="C35" s="117"/>
      <c r="D35" s="117"/>
      <c r="E35" s="117"/>
      <c r="F35" s="117"/>
      <c r="G35" s="761">
        <v>600</v>
      </c>
      <c r="H35" s="762"/>
    </row>
    <row r="36" spans="1:10" ht="15" x14ac:dyDescent="0.25">
      <c r="B36" s="117" t="s">
        <v>677</v>
      </c>
      <c r="C36" s="117"/>
      <c r="D36" s="117"/>
      <c r="E36" s="117"/>
      <c r="F36" s="117"/>
      <c r="G36" s="761">
        <v>700</v>
      </c>
      <c r="H36" s="762"/>
    </row>
    <row r="37" spans="1:10" ht="12.75" customHeight="1" x14ac:dyDescent="0.2">
      <c r="B37" s="756"/>
      <c r="C37" s="756"/>
      <c r="D37" s="756"/>
      <c r="E37" s="756"/>
      <c r="F37" s="756"/>
      <c r="G37" s="756"/>
      <c r="H37" s="756"/>
    </row>
    <row r="38" spans="1:10" ht="15" x14ac:dyDescent="0.25">
      <c r="A38" s="38">
        <v>5151</v>
      </c>
      <c r="B38" s="21" t="s">
        <v>369</v>
      </c>
      <c r="G38" s="758">
        <f>SUM(G40:H43)</f>
        <v>561</v>
      </c>
      <c r="H38" s="759"/>
      <c r="I38" s="37">
        <v>509</v>
      </c>
      <c r="J38" s="37">
        <v>509</v>
      </c>
    </row>
    <row r="39" spans="1:10" ht="14.25" customHeight="1" x14ac:dyDescent="0.25">
      <c r="B39" s="781" t="s">
        <v>206</v>
      </c>
      <c r="C39" s="781"/>
      <c r="D39" s="781"/>
      <c r="E39" s="781"/>
      <c r="F39" s="781"/>
      <c r="G39" s="58"/>
      <c r="H39" s="58"/>
    </row>
    <row r="40" spans="1:10" ht="14.25" customHeight="1" x14ac:dyDescent="0.25">
      <c r="B40" s="781"/>
      <c r="C40" s="781"/>
      <c r="D40" s="781"/>
      <c r="E40" s="781"/>
      <c r="F40" s="781"/>
      <c r="G40" s="761">
        <v>220</v>
      </c>
      <c r="H40" s="762"/>
    </row>
    <row r="41" spans="1:10" ht="15.6" customHeight="1" x14ac:dyDescent="0.25">
      <c r="B41" s="778" t="s">
        <v>139</v>
      </c>
      <c r="C41" s="778"/>
      <c r="D41" s="778"/>
      <c r="E41" s="778"/>
      <c r="F41" s="778"/>
      <c r="G41" s="761">
        <v>322</v>
      </c>
      <c r="H41" s="762"/>
    </row>
    <row r="42" spans="1:10" ht="27.6" customHeight="1" x14ac:dyDescent="0.25">
      <c r="B42" s="778" t="s">
        <v>362</v>
      </c>
      <c r="C42" s="778"/>
      <c r="D42" s="778"/>
      <c r="E42" s="778"/>
      <c r="F42" s="778"/>
      <c r="G42" s="761">
        <v>15</v>
      </c>
      <c r="H42" s="762"/>
    </row>
    <row r="43" spans="1:10" ht="26.45" customHeight="1" x14ac:dyDescent="0.25">
      <c r="B43" s="778" t="s">
        <v>285</v>
      </c>
      <c r="C43" s="778"/>
      <c r="D43" s="778"/>
      <c r="E43" s="778"/>
      <c r="F43" s="778"/>
      <c r="G43" s="761">
        <v>4</v>
      </c>
      <c r="H43" s="762"/>
    </row>
    <row r="44" spans="1:10" ht="15.75" customHeight="1" x14ac:dyDescent="0.25">
      <c r="B44" s="51"/>
      <c r="C44" s="51"/>
      <c r="D44" s="51"/>
      <c r="E44" s="51"/>
      <c r="F44" s="51"/>
      <c r="G44" s="115"/>
      <c r="H44" s="116"/>
    </row>
    <row r="45" spans="1:10" ht="15" x14ac:dyDescent="0.25">
      <c r="A45" s="38">
        <v>5152</v>
      </c>
      <c r="B45" s="42" t="s">
        <v>22</v>
      </c>
      <c r="G45" s="758">
        <f>SUM(G46:H48)</f>
        <v>4975</v>
      </c>
      <c r="H45" s="759"/>
      <c r="I45" s="37">
        <v>3560</v>
      </c>
      <c r="J45" s="37">
        <v>4160</v>
      </c>
    </row>
    <row r="46" spans="1:10" ht="28.5" customHeight="1" x14ac:dyDescent="0.25">
      <c r="B46" s="792" t="s">
        <v>678</v>
      </c>
      <c r="C46" s="792"/>
      <c r="D46" s="792"/>
      <c r="E46" s="792"/>
      <c r="F46" s="792"/>
      <c r="G46" s="761">
        <v>2520</v>
      </c>
      <c r="H46" s="762"/>
    </row>
    <row r="47" spans="1:10" ht="27.75" customHeight="1" x14ac:dyDescent="0.25">
      <c r="B47" s="781" t="s">
        <v>679</v>
      </c>
      <c r="C47" s="781"/>
      <c r="D47" s="781"/>
      <c r="E47" s="781"/>
      <c r="F47" s="781"/>
      <c r="G47" s="761">
        <v>2000</v>
      </c>
      <c r="H47" s="762"/>
    </row>
    <row r="48" spans="1:10" ht="27.75" customHeight="1" x14ac:dyDescent="0.25">
      <c r="B48" s="781" t="s">
        <v>680</v>
      </c>
      <c r="C48" s="781"/>
      <c r="D48" s="781"/>
      <c r="E48" s="781"/>
      <c r="F48" s="781"/>
      <c r="G48" s="761">
        <v>455</v>
      </c>
      <c r="H48" s="762"/>
    </row>
    <row r="49" spans="1:10" ht="15" x14ac:dyDescent="0.25">
      <c r="B49" s="42"/>
    </row>
    <row r="50" spans="1:10" ht="15" x14ac:dyDescent="0.25">
      <c r="A50" s="38">
        <v>5153</v>
      </c>
      <c r="B50" s="42" t="s">
        <v>140</v>
      </c>
      <c r="G50" s="758">
        <v>210</v>
      </c>
      <c r="H50" s="759"/>
      <c r="I50" s="37">
        <v>210</v>
      </c>
      <c r="J50" s="37">
        <v>210</v>
      </c>
    </row>
    <row r="51" spans="1:10" ht="15.75" customHeight="1" x14ac:dyDescent="0.2">
      <c r="B51" s="781" t="s">
        <v>681</v>
      </c>
      <c r="C51" s="781"/>
      <c r="D51" s="781"/>
      <c r="E51" s="781"/>
      <c r="F51" s="781"/>
      <c r="G51" s="781"/>
      <c r="H51" s="781"/>
    </row>
    <row r="52" spans="1:10" ht="15" customHeight="1" x14ac:dyDescent="0.2">
      <c r="B52" s="456"/>
      <c r="C52" s="456"/>
      <c r="D52" s="456"/>
      <c r="E52" s="456"/>
      <c r="F52" s="456"/>
      <c r="G52" s="456"/>
      <c r="H52" s="456"/>
    </row>
    <row r="53" spans="1:10" ht="15" x14ac:dyDescent="0.25">
      <c r="A53" s="38">
        <v>5154</v>
      </c>
      <c r="B53" s="42" t="s">
        <v>23</v>
      </c>
      <c r="G53" s="758">
        <f>SUM(G54:H59)</f>
        <v>7860</v>
      </c>
      <c r="H53" s="759"/>
      <c r="I53" s="37">
        <v>10160</v>
      </c>
      <c r="J53" s="37">
        <v>10160</v>
      </c>
    </row>
    <row r="54" spans="1:10" ht="16.5" customHeight="1" x14ac:dyDescent="0.25">
      <c r="B54" s="777" t="s">
        <v>682</v>
      </c>
      <c r="C54" s="777"/>
      <c r="D54" s="777"/>
      <c r="E54" s="777"/>
      <c r="F54" s="777"/>
      <c r="G54" s="761">
        <v>4200</v>
      </c>
      <c r="H54" s="762"/>
    </row>
    <row r="55" spans="1:10" ht="15" customHeight="1" x14ac:dyDescent="0.25">
      <c r="B55" s="777" t="s">
        <v>683</v>
      </c>
      <c r="C55" s="777"/>
      <c r="D55" s="777"/>
      <c r="E55" s="777"/>
      <c r="F55" s="777"/>
      <c r="G55" s="761">
        <v>2500</v>
      </c>
      <c r="H55" s="762"/>
    </row>
    <row r="56" spans="1:10" ht="27.75" customHeight="1" x14ac:dyDescent="0.25">
      <c r="B56" s="777" t="s">
        <v>166</v>
      </c>
      <c r="C56" s="777"/>
      <c r="D56" s="777"/>
      <c r="E56" s="777"/>
      <c r="F56" s="777"/>
      <c r="G56" s="761">
        <v>905</v>
      </c>
      <c r="H56" s="762"/>
    </row>
    <row r="57" spans="1:10" ht="29.25" customHeight="1" x14ac:dyDescent="0.25">
      <c r="B57" s="777" t="s">
        <v>684</v>
      </c>
      <c r="C57" s="777"/>
      <c r="D57" s="777"/>
      <c r="E57" s="777"/>
      <c r="F57" s="777"/>
      <c r="G57" s="761">
        <v>70</v>
      </c>
      <c r="H57" s="762"/>
    </row>
    <row r="58" spans="1:10" ht="30" customHeight="1" x14ac:dyDescent="0.25">
      <c r="B58" s="777" t="s">
        <v>685</v>
      </c>
      <c r="C58" s="777"/>
      <c r="D58" s="777"/>
      <c r="E58" s="777"/>
      <c r="F58" s="777"/>
      <c r="G58" s="761">
        <v>75</v>
      </c>
      <c r="H58" s="762"/>
    </row>
    <row r="59" spans="1:10" ht="29.25" customHeight="1" x14ac:dyDescent="0.25">
      <c r="B59" s="777" t="s">
        <v>686</v>
      </c>
      <c r="C59" s="777"/>
      <c r="D59" s="777"/>
      <c r="E59" s="777"/>
      <c r="F59" s="777"/>
      <c r="G59" s="761">
        <v>110</v>
      </c>
      <c r="H59" s="762"/>
    </row>
    <row r="60" spans="1:10" ht="15" x14ac:dyDescent="0.25">
      <c r="B60" s="42"/>
      <c r="G60" s="358"/>
      <c r="H60" s="359"/>
    </row>
    <row r="61" spans="1:10" ht="15" x14ac:dyDescent="0.25">
      <c r="A61" s="38">
        <v>5156</v>
      </c>
      <c r="B61" s="42" t="s">
        <v>24</v>
      </c>
      <c r="G61" s="758">
        <v>1050</v>
      </c>
      <c r="H61" s="759"/>
      <c r="I61" s="37">
        <v>1250</v>
      </c>
      <c r="J61" s="37">
        <v>1250</v>
      </c>
    </row>
    <row r="62" spans="1:10" x14ac:dyDescent="0.2">
      <c r="B62" s="765" t="s">
        <v>687</v>
      </c>
      <c r="C62" s="765"/>
      <c r="D62" s="765"/>
      <c r="E62" s="765"/>
      <c r="F62" s="765"/>
      <c r="G62" s="765"/>
      <c r="H62" s="765"/>
    </row>
    <row r="63" spans="1:10" x14ac:dyDescent="0.2">
      <c r="B63" s="765"/>
      <c r="C63" s="765"/>
      <c r="D63" s="765"/>
      <c r="E63" s="765"/>
      <c r="F63" s="765"/>
      <c r="G63" s="765"/>
      <c r="H63" s="765"/>
    </row>
    <row r="64" spans="1:10" ht="15" x14ac:dyDescent="0.25">
      <c r="B64" s="42"/>
    </row>
    <row r="65" spans="1:10" ht="15" x14ac:dyDescent="0.25">
      <c r="B65" s="620"/>
    </row>
    <row r="66" spans="1:10" ht="15" x14ac:dyDescent="0.25">
      <c r="A66" s="38">
        <v>5157</v>
      </c>
      <c r="B66" s="42" t="s">
        <v>36</v>
      </c>
      <c r="G66" s="758">
        <v>385</v>
      </c>
      <c r="H66" s="759"/>
      <c r="I66" s="37">
        <v>350</v>
      </c>
      <c r="J66" s="37">
        <v>350</v>
      </c>
    </row>
    <row r="67" spans="1:10" ht="14.25" customHeight="1" x14ac:dyDescent="0.2">
      <c r="B67" s="765" t="s">
        <v>688</v>
      </c>
      <c r="C67" s="765"/>
      <c r="D67" s="765"/>
      <c r="E67" s="765"/>
      <c r="F67" s="765"/>
      <c r="G67" s="765"/>
      <c r="H67" s="765"/>
    </row>
    <row r="68" spans="1:10" ht="14.25" customHeight="1" x14ac:dyDescent="0.2">
      <c r="B68" s="765"/>
      <c r="C68" s="765"/>
      <c r="D68" s="765"/>
      <c r="E68" s="765"/>
      <c r="F68" s="765"/>
      <c r="G68" s="765"/>
      <c r="H68" s="765"/>
    </row>
    <row r="69" spans="1:10" ht="15.75" customHeight="1" x14ac:dyDescent="0.25">
      <c r="B69" s="60"/>
      <c r="C69" s="60"/>
      <c r="D69" s="60"/>
      <c r="E69" s="60"/>
      <c r="F69" s="60"/>
      <c r="G69" s="60"/>
      <c r="H69" s="60"/>
    </row>
    <row r="70" spans="1:10" ht="15" x14ac:dyDescent="0.25">
      <c r="A70" s="38">
        <v>5159</v>
      </c>
      <c r="B70" s="42" t="s">
        <v>37</v>
      </c>
      <c r="G70" s="758">
        <v>25</v>
      </c>
      <c r="H70" s="759"/>
      <c r="I70" s="37">
        <v>25</v>
      </c>
      <c r="J70" s="37">
        <v>25</v>
      </c>
    </row>
    <row r="71" spans="1:10" x14ac:dyDescent="0.2">
      <c r="B71" s="51" t="s">
        <v>38</v>
      </c>
    </row>
    <row r="72" spans="1:10" ht="15" customHeight="1" x14ac:dyDescent="0.25">
      <c r="B72" s="42"/>
    </row>
    <row r="73" spans="1:10" ht="15" x14ac:dyDescent="0.25">
      <c r="A73" s="38">
        <v>5161</v>
      </c>
      <c r="B73" s="42" t="s">
        <v>66</v>
      </c>
      <c r="G73" s="758">
        <f>1750-250</f>
        <v>1500</v>
      </c>
      <c r="H73" s="759"/>
      <c r="I73" s="37">
        <v>1500</v>
      </c>
      <c r="J73" s="37">
        <v>1500</v>
      </c>
    </row>
    <row r="74" spans="1:10" x14ac:dyDescent="0.2">
      <c r="B74" s="51" t="s">
        <v>392</v>
      </c>
    </row>
    <row r="75" spans="1:10" ht="12.75" customHeight="1" x14ac:dyDescent="0.25">
      <c r="B75" s="42"/>
    </row>
    <row r="76" spans="1:10" ht="15" x14ac:dyDescent="0.25">
      <c r="A76" s="38">
        <v>5162</v>
      </c>
      <c r="B76" s="21" t="s">
        <v>196</v>
      </c>
      <c r="G76" s="758">
        <f>SUM(G78:H82)</f>
        <v>2861</v>
      </c>
      <c r="H76" s="759"/>
      <c r="I76" s="37">
        <v>2861</v>
      </c>
      <c r="J76" s="37">
        <v>2861</v>
      </c>
    </row>
    <row r="77" spans="1:10" ht="15" x14ac:dyDescent="0.25">
      <c r="B77" s="778" t="s">
        <v>286</v>
      </c>
      <c r="C77" s="778"/>
      <c r="D77" s="778"/>
      <c r="E77" s="778"/>
      <c r="F77" s="778"/>
      <c r="G77" s="358"/>
      <c r="H77" s="359"/>
    </row>
    <row r="78" spans="1:10" ht="15" x14ac:dyDescent="0.25">
      <c r="B78" s="778"/>
      <c r="C78" s="778"/>
      <c r="D78" s="778"/>
      <c r="E78" s="778"/>
      <c r="F78" s="778"/>
      <c r="G78" s="761">
        <v>650</v>
      </c>
      <c r="H78" s="762"/>
    </row>
    <row r="79" spans="1:10" ht="14.25" customHeight="1" x14ac:dyDescent="0.25">
      <c r="B79" s="778" t="s">
        <v>141</v>
      </c>
      <c r="C79" s="778"/>
      <c r="D79" s="778"/>
      <c r="E79" s="778"/>
      <c r="F79" s="778"/>
      <c r="G79" s="761">
        <v>380</v>
      </c>
      <c r="H79" s="762"/>
    </row>
    <row r="80" spans="1:10" ht="14.25" customHeight="1" x14ac:dyDescent="0.25">
      <c r="B80" s="778" t="s">
        <v>207</v>
      </c>
      <c r="C80" s="778"/>
      <c r="D80" s="778"/>
      <c r="E80" s="778"/>
      <c r="F80" s="778"/>
      <c r="G80" s="761">
        <v>305</v>
      </c>
      <c r="H80" s="762"/>
    </row>
    <row r="81" spans="1:10" ht="16.5" customHeight="1" x14ac:dyDescent="0.25">
      <c r="B81" s="778" t="s">
        <v>689</v>
      </c>
      <c r="C81" s="789"/>
      <c r="D81" s="789"/>
      <c r="E81" s="789"/>
      <c r="F81" s="789"/>
      <c r="G81" s="761">
        <v>1500</v>
      </c>
      <c r="H81" s="762"/>
    </row>
    <row r="82" spans="1:10" ht="29.25" customHeight="1" x14ac:dyDescent="0.25">
      <c r="B82" s="778" t="s">
        <v>201</v>
      </c>
      <c r="C82" s="778"/>
      <c r="D82" s="778"/>
      <c r="E82" s="778"/>
      <c r="F82" s="778"/>
      <c r="G82" s="761">
        <v>26</v>
      </c>
      <c r="H82" s="762"/>
    </row>
    <row r="83" spans="1:10" ht="13.5" customHeight="1" x14ac:dyDescent="0.25">
      <c r="B83" s="42"/>
      <c r="G83" s="197"/>
      <c r="H83" s="198"/>
    </row>
    <row r="84" spans="1:10" ht="15" x14ac:dyDescent="0.25">
      <c r="A84" s="38">
        <v>5163</v>
      </c>
      <c r="B84" s="42" t="s">
        <v>25</v>
      </c>
      <c r="C84" s="60"/>
      <c r="D84" s="60"/>
      <c r="E84" s="60"/>
      <c r="F84" s="60"/>
      <c r="G84" s="758">
        <f>SUM(G85:H86)</f>
        <v>320</v>
      </c>
      <c r="H84" s="759"/>
      <c r="I84" s="37">
        <v>290</v>
      </c>
      <c r="J84" s="37">
        <v>290</v>
      </c>
    </row>
    <row r="85" spans="1:10" ht="15" x14ac:dyDescent="0.25">
      <c r="B85" s="760" t="s">
        <v>226</v>
      </c>
      <c r="C85" s="760"/>
      <c r="D85" s="760"/>
      <c r="E85" s="760"/>
      <c r="F85" s="760"/>
      <c r="G85" s="761">
        <v>20</v>
      </c>
      <c r="H85" s="762"/>
    </row>
    <row r="86" spans="1:10" ht="27" customHeight="1" x14ac:dyDescent="0.25">
      <c r="B86" s="778" t="s">
        <v>287</v>
      </c>
      <c r="C86" s="778"/>
      <c r="D86" s="778"/>
      <c r="E86" s="778"/>
      <c r="F86" s="778"/>
      <c r="G86" s="761">
        <v>300</v>
      </c>
      <c r="H86" s="762"/>
    </row>
    <row r="87" spans="1:10" ht="17.25" customHeight="1" x14ac:dyDescent="0.25">
      <c r="B87" s="42"/>
      <c r="C87" s="60"/>
      <c r="D87" s="60"/>
      <c r="E87" s="60"/>
      <c r="F87" s="60"/>
      <c r="G87" s="60"/>
      <c r="H87" s="60"/>
    </row>
    <row r="88" spans="1:10" ht="15" x14ac:dyDescent="0.25">
      <c r="A88" s="38">
        <v>5164</v>
      </c>
      <c r="B88" s="42" t="s">
        <v>30</v>
      </c>
      <c r="C88" s="60"/>
      <c r="D88" s="60"/>
      <c r="E88" s="60"/>
      <c r="F88" s="60"/>
      <c r="G88" s="758">
        <f>SUM(G89:H97)</f>
        <v>26513</v>
      </c>
      <c r="H88" s="759"/>
      <c r="I88" s="37">
        <v>24140</v>
      </c>
      <c r="J88" s="37">
        <v>24140</v>
      </c>
    </row>
    <row r="89" spans="1:10" ht="15" customHeight="1" x14ac:dyDescent="0.2">
      <c r="B89" s="780" t="s">
        <v>693</v>
      </c>
      <c r="C89" s="769"/>
      <c r="D89" s="769"/>
      <c r="E89" s="769"/>
      <c r="F89" s="769"/>
      <c r="G89" s="790">
        <v>25274</v>
      </c>
      <c r="H89" s="790"/>
    </row>
    <row r="90" spans="1:10" ht="13.5" customHeight="1" x14ac:dyDescent="0.2">
      <c r="B90" s="769"/>
      <c r="C90" s="769"/>
      <c r="D90" s="769"/>
      <c r="E90" s="769"/>
      <c r="F90" s="769"/>
      <c r="G90" s="790"/>
      <c r="H90" s="790"/>
    </row>
    <row r="91" spans="1:10" ht="27.75" customHeight="1" x14ac:dyDescent="0.25">
      <c r="B91" s="765" t="s">
        <v>694</v>
      </c>
      <c r="C91" s="766"/>
      <c r="D91" s="766"/>
      <c r="E91" s="766"/>
      <c r="F91" s="766"/>
      <c r="G91" s="790"/>
      <c r="H91" s="790"/>
    </row>
    <row r="92" spans="1:10" ht="15" x14ac:dyDescent="0.25">
      <c r="B92" s="117" t="s">
        <v>288</v>
      </c>
      <c r="C92" s="117"/>
      <c r="D92" s="117"/>
      <c r="E92" s="117"/>
      <c r="F92" s="117"/>
      <c r="G92" s="761">
        <v>12</v>
      </c>
      <c r="H92" s="762"/>
    </row>
    <row r="93" spans="1:10" ht="15" x14ac:dyDescent="0.25">
      <c r="B93" s="117" t="s">
        <v>393</v>
      </c>
      <c r="C93" s="117"/>
      <c r="D93" s="117"/>
      <c r="E93" s="117"/>
      <c r="F93" s="117"/>
      <c r="G93" s="761">
        <v>21</v>
      </c>
      <c r="H93" s="762"/>
    </row>
    <row r="94" spans="1:10" ht="30.75" customHeight="1" x14ac:dyDescent="0.25">
      <c r="B94" s="777" t="s">
        <v>690</v>
      </c>
      <c r="C94" s="777"/>
      <c r="D94" s="777"/>
      <c r="E94" s="777"/>
      <c r="F94" s="777"/>
      <c r="G94" s="761">
        <v>101</v>
      </c>
      <c r="H94" s="762"/>
    </row>
    <row r="95" spans="1:10" ht="29.25" customHeight="1" x14ac:dyDescent="0.25">
      <c r="B95" s="777" t="s">
        <v>692</v>
      </c>
      <c r="C95" s="777"/>
      <c r="D95" s="777"/>
      <c r="E95" s="777"/>
      <c r="F95" s="777"/>
      <c r="G95" s="772">
        <v>824</v>
      </c>
      <c r="H95" s="773"/>
    </row>
    <row r="96" spans="1:10" ht="29.25" customHeight="1" x14ac:dyDescent="0.25">
      <c r="B96" s="777" t="s">
        <v>526</v>
      </c>
      <c r="C96" s="777"/>
      <c r="D96" s="777"/>
      <c r="E96" s="777"/>
      <c r="F96" s="777"/>
      <c r="G96" s="772">
        <v>101</v>
      </c>
      <c r="H96" s="773"/>
    </row>
    <row r="97" spans="1:11" ht="14.25" customHeight="1" x14ac:dyDescent="0.25">
      <c r="B97" s="780" t="s">
        <v>691</v>
      </c>
      <c r="C97" s="769"/>
      <c r="D97" s="769"/>
      <c r="E97" s="769"/>
      <c r="F97" s="769"/>
      <c r="G97" s="772">
        <v>180</v>
      </c>
      <c r="H97" s="773"/>
    </row>
    <row r="98" spans="1:11" x14ac:dyDescent="0.2">
      <c r="G98" s="24"/>
      <c r="H98" s="23"/>
    </row>
    <row r="99" spans="1:11" ht="15" x14ac:dyDescent="0.25">
      <c r="A99" s="38">
        <v>5166</v>
      </c>
      <c r="B99" s="42" t="s">
        <v>12</v>
      </c>
      <c r="C99" s="60"/>
      <c r="D99" s="60"/>
      <c r="E99" s="60"/>
      <c r="F99" s="60"/>
      <c r="G99" s="733">
        <f>SUM(G100:H102)</f>
        <v>592</v>
      </c>
      <c r="H99" s="768"/>
      <c r="I99" s="37">
        <v>592</v>
      </c>
      <c r="J99" s="37">
        <v>592</v>
      </c>
    </row>
    <row r="100" spans="1:11" ht="14.25" customHeight="1" x14ac:dyDescent="0.25">
      <c r="B100" s="778" t="s">
        <v>695</v>
      </c>
      <c r="C100" s="778"/>
      <c r="D100" s="778"/>
      <c r="E100" s="778"/>
      <c r="F100" s="778"/>
      <c r="G100" s="772">
        <v>270</v>
      </c>
      <c r="H100" s="773"/>
    </row>
    <row r="101" spans="1:11" ht="47.25" customHeight="1" x14ac:dyDescent="0.25">
      <c r="B101" s="778" t="s">
        <v>696</v>
      </c>
      <c r="C101" s="778"/>
      <c r="D101" s="778"/>
      <c r="E101" s="778"/>
      <c r="F101" s="778"/>
      <c r="G101" s="772">
        <v>300</v>
      </c>
      <c r="H101" s="773"/>
    </row>
    <row r="102" spans="1:11" ht="31.5" customHeight="1" x14ac:dyDescent="0.25">
      <c r="B102" s="777" t="s">
        <v>320</v>
      </c>
      <c r="C102" s="777"/>
      <c r="D102" s="777"/>
      <c r="E102" s="777"/>
      <c r="F102" s="777"/>
      <c r="G102" s="772">
        <v>22</v>
      </c>
      <c r="H102" s="773"/>
    </row>
    <row r="103" spans="1:11" ht="18.75" customHeight="1" x14ac:dyDescent="0.25">
      <c r="B103" s="183"/>
      <c r="C103" s="183"/>
      <c r="D103" s="183"/>
      <c r="E103" s="183"/>
      <c r="F103" s="183"/>
      <c r="G103" s="434"/>
      <c r="H103" s="434"/>
    </row>
    <row r="104" spans="1:11" ht="15" x14ac:dyDescent="0.25">
      <c r="A104" s="38">
        <v>5168</v>
      </c>
      <c r="B104" s="42" t="s">
        <v>64</v>
      </c>
      <c r="C104" s="60"/>
      <c r="D104" s="60"/>
      <c r="E104" s="60"/>
      <c r="F104" s="60"/>
      <c r="G104" s="733">
        <f>SUM(G105:H107)</f>
        <v>41</v>
      </c>
      <c r="H104" s="768"/>
      <c r="I104" s="37">
        <v>38</v>
      </c>
      <c r="J104" s="37">
        <v>326</v>
      </c>
    </row>
    <row r="105" spans="1:11" ht="14.25" customHeight="1" x14ac:dyDescent="0.25">
      <c r="B105" s="765" t="s">
        <v>697</v>
      </c>
      <c r="C105" s="765"/>
      <c r="D105" s="765"/>
      <c r="E105" s="765"/>
      <c r="F105" s="765"/>
      <c r="G105" s="761">
        <v>31</v>
      </c>
      <c r="H105" s="762"/>
    </row>
    <row r="106" spans="1:11" ht="15" x14ac:dyDescent="0.25">
      <c r="B106" s="765"/>
      <c r="C106" s="765"/>
      <c r="D106" s="765"/>
      <c r="E106" s="765"/>
      <c r="F106" s="765"/>
      <c r="G106" s="453"/>
      <c r="H106" s="454"/>
    </row>
    <row r="107" spans="1:11" ht="14.25" customHeight="1" x14ac:dyDescent="0.25">
      <c r="B107" s="778" t="s">
        <v>228</v>
      </c>
      <c r="C107" s="778"/>
      <c r="D107" s="778"/>
      <c r="E107" s="778"/>
      <c r="F107" s="778"/>
      <c r="G107" s="761">
        <v>10</v>
      </c>
      <c r="H107" s="762"/>
    </row>
    <row r="108" spans="1:11" ht="12.75" customHeight="1" x14ac:dyDescent="0.25">
      <c r="B108" s="777"/>
      <c r="C108" s="777"/>
      <c r="D108" s="777"/>
      <c r="E108" s="777"/>
      <c r="F108" s="777"/>
      <c r="G108" s="761"/>
      <c r="H108" s="762"/>
    </row>
    <row r="109" spans="1:11" s="313" customFormat="1" ht="15" x14ac:dyDescent="0.25">
      <c r="A109" s="313">
        <v>5169</v>
      </c>
      <c r="B109" s="21" t="s">
        <v>14</v>
      </c>
      <c r="C109" s="152"/>
      <c r="D109" s="152"/>
      <c r="E109" s="152"/>
      <c r="F109" s="152"/>
      <c r="G109" s="733">
        <f>SUM(G110:H133)</f>
        <v>66427</v>
      </c>
      <c r="H109" s="768"/>
      <c r="I109" s="314">
        <v>62927</v>
      </c>
      <c r="J109" s="314">
        <v>62802</v>
      </c>
      <c r="K109" s="315"/>
    </row>
    <row r="110" spans="1:11" s="361" customFormat="1" ht="42.75" customHeight="1" x14ac:dyDescent="0.25">
      <c r="B110" s="778" t="s">
        <v>698</v>
      </c>
      <c r="C110" s="778"/>
      <c r="D110" s="778"/>
      <c r="E110" s="778"/>
      <c r="F110" s="778"/>
      <c r="G110" s="772">
        <v>41836</v>
      </c>
      <c r="H110" s="773"/>
      <c r="I110" s="377"/>
      <c r="J110" s="37"/>
      <c r="K110" s="348"/>
    </row>
    <row r="111" spans="1:11" ht="17.25" customHeight="1" x14ac:dyDescent="0.25">
      <c r="B111" s="777" t="s">
        <v>699</v>
      </c>
      <c r="C111" s="777"/>
      <c r="D111" s="777"/>
      <c r="E111" s="777"/>
      <c r="F111" s="777"/>
      <c r="G111" s="772">
        <v>796</v>
      </c>
      <c r="H111" s="773"/>
    </row>
    <row r="112" spans="1:11" ht="30.75" customHeight="1" x14ac:dyDescent="0.25">
      <c r="B112" s="765" t="s">
        <v>700</v>
      </c>
      <c r="C112" s="765"/>
      <c r="D112" s="765"/>
      <c r="E112" s="765"/>
      <c r="F112" s="765"/>
      <c r="G112" s="772">
        <v>4799</v>
      </c>
      <c r="H112" s="773"/>
    </row>
    <row r="113" spans="2:11" ht="30" customHeight="1" x14ac:dyDescent="0.25">
      <c r="B113" s="777" t="s">
        <v>701</v>
      </c>
      <c r="C113" s="777"/>
      <c r="D113" s="777"/>
      <c r="E113" s="777"/>
      <c r="F113" s="777"/>
      <c r="G113" s="772">
        <v>2699</v>
      </c>
      <c r="H113" s="773"/>
    </row>
    <row r="114" spans="2:11" ht="32.25" customHeight="1" x14ac:dyDescent="0.25">
      <c r="B114" s="777" t="s">
        <v>702</v>
      </c>
      <c r="C114" s="777"/>
      <c r="D114" s="777"/>
      <c r="E114" s="777"/>
      <c r="F114" s="777"/>
      <c r="G114" s="772">
        <v>2430</v>
      </c>
      <c r="H114" s="773"/>
    </row>
    <row r="115" spans="2:11" ht="16.5" customHeight="1" x14ac:dyDescent="0.25">
      <c r="B115" s="777" t="s">
        <v>703</v>
      </c>
      <c r="C115" s="777"/>
      <c r="D115" s="777"/>
      <c r="E115" s="777"/>
      <c r="F115" s="777"/>
      <c r="G115" s="772">
        <v>5100</v>
      </c>
      <c r="H115" s="773"/>
    </row>
    <row r="116" spans="2:11" ht="27" customHeight="1" x14ac:dyDescent="0.25">
      <c r="B116" s="778" t="s">
        <v>704</v>
      </c>
      <c r="C116" s="778"/>
      <c r="D116" s="778"/>
      <c r="E116" s="778"/>
      <c r="F116" s="778"/>
      <c r="G116" s="772">
        <v>1848</v>
      </c>
      <c r="H116" s="773"/>
    </row>
    <row r="117" spans="2:11" ht="29.25" customHeight="1" x14ac:dyDescent="0.25">
      <c r="B117" s="777" t="s">
        <v>705</v>
      </c>
      <c r="C117" s="777"/>
      <c r="D117" s="777"/>
      <c r="E117" s="777"/>
      <c r="F117" s="777"/>
      <c r="G117" s="772">
        <v>720</v>
      </c>
      <c r="H117" s="773"/>
    </row>
    <row r="118" spans="2:11" ht="27.75" customHeight="1" x14ac:dyDescent="0.25">
      <c r="B118" s="777" t="s">
        <v>706</v>
      </c>
      <c r="C118" s="777"/>
      <c r="D118" s="777"/>
      <c r="E118" s="777"/>
      <c r="F118" s="777"/>
      <c r="G118" s="772">
        <v>1</v>
      </c>
      <c r="H118" s="773"/>
    </row>
    <row r="119" spans="2:11" ht="30.75" customHeight="1" x14ac:dyDescent="0.25">
      <c r="B119" s="777" t="s">
        <v>707</v>
      </c>
      <c r="C119" s="777"/>
      <c r="D119" s="777"/>
      <c r="E119" s="777"/>
      <c r="F119" s="777"/>
      <c r="G119" s="772">
        <v>443</v>
      </c>
      <c r="H119" s="773"/>
    </row>
    <row r="120" spans="2:11" ht="15.75" customHeight="1" x14ac:dyDescent="0.25">
      <c r="B120" s="743" t="s">
        <v>708</v>
      </c>
      <c r="C120" s="743"/>
      <c r="D120" s="743"/>
      <c r="E120" s="743"/>
      <c r="F120" s="743"/>
      <c r="G120" s="772">
        <v>1800</v>
      </c>
      <c r="H120" s="773"/>
    </row>
    <row r="121" spans="2:11" ht="46.5" customHeight="1" x14ac:dyDescent="0.25">
      <c r="B121" s="777" t="s">
        <v>709</v>
      </c>
      <c r="C121" s="777"/>
      <c r="D121" s="777"/>
      <c r="E121" s="777"/>
      <c r="F121" s="777"/>
      <c r="G121" s="761">
        <v>412</v>
      </c>
      <c r="H121" s="762"/>
    </row>
    <row r="122" spans="2:11" ht="14.25" customHeight="1" x14ac:dyDescent="0.25">
      <c r="B122" s="777" t="s">
        <v>710</v>
      </c>
      <c r="C122" s="777"/>
      <c r="D122" s="777"/>
      <c r="E122" s="777"/>
      <c r="F122" s="777"/>
      <c r="G122" s="761">
        <v>200</v>
      </c>
      <c r="H122" s="762"/>
    </row>
    <row r="123" spans="2:11" ht="16.5" customHeight="1" x14ac:dyDescent="0.25">
      <c r="B123" s="760" t="s">
        <v>711</v>
      </c>
      <c r="C123" s="760"/>
      <c r="D123" s="760"/>
      <c r="E123" s="760"/>
      <c r="F123" s="760"/>
      <c r="G123" s="761">
        <v>110</v>
      </c>
      <c r="H123" s="762"/>
    </row>
    <row r="124" spans="2:11" ht="42" customHeight="1" x14ac:dyDescent="0.25">
      <c r="B124" s="777" t="s">
        <v>712</v>
      </c>
      <c r="C124" s="777"/>
      <c r="D124" s="777"/>
      <c r="E124" s="777"/>
      <c r="F124" s="777"/>
      <c r="G124" s="761">
        <v>352</v>
      </c>
      <c r="H124" s="762"/>
    </row>
    <row r="125" spans="2:11" ht="31.5" customHeight="1" x14ac:dyDescent="0.25">
      <c r="B125" s="765" t="s">
        <v>713</v>
      </c>
      <c r="C125" s="766"/>
      <c r="D125" s="766"/>
      <c r="E125" s="766"/>
      <c r="F125" s="766"/>
      <c r="G125" s="761">
        <v>198</v>
      </c>
      <c r="H125" s="762"/>
    </row>
    <row r="126" spans="2:11" ht="31.5" customHeight="1" x14ac:dyDescent="0.25">
      <c r="B126" s="777" t="s">
        <v>714</v>
      </c>
      <c r="C126" s="777"/>
      <c r="D126" s="777"/>
      <c r="E126" s="777"/>
      <c r="F126" s="777"/>
      <c r="G126" s="761">
        <v>79</v>
      </c>
      <c r="H126" s="762"/>
    </row>
    <row r="127" spans="2:11" ht="15.75" customHeight="1" x14ac:dyDescent="0.25">
      <c r="B127" s="777" t="s">
        <v>715</v>
      </c>
      <c r="C127" s="777"/>
      <c r="D127" s="777"/>
      <c r="E127" s="777"/>
      <c r="F127" s="777"/>
      <c r="G127" s="761">
        <v>144</v>
      </c>
      <c r="H127" s="762"/>
    </row>
    <row r="128" spans="2:11" s="23" customFormat="1" ht="29.25" customHeight="1" x14ac:dyDescent="0.25">
      <c r="B128" s="743" t="s">
        <v>716</v>
      </c>
      <c r="C128" s="743"/>
      <c r="D128" s="743"/>
      <c r="E128" s="743"/>
      <c r="F128" s="743"/>
      <c r="G128" s="772">
        <v>15</v>
      </c>
      <c r="H128" s="773"/>
      <c r="I128" s="65"/>
      <c r="J128" s="65"/>
      <c r="K128" s="64"/>
    </row>
    <row r="129" spans="1:11" s="23" customFormat="1" ht="15" customHeight="1" x14ac:dyDescent="0.25">
      <c r="B129" s="774" t="s">
        <v>717</v>
      </c>
      <c r="C129" s="774"/>
      <c r="D129" s="774"/>
      <c r="E129" s="774"/>
      <c r="F129" s="774"/>
      <c r="G129" s="772">
        <v>22</v>
      </c>
      <c r="H129" s="773"/>
      <c r="I129" s="65"/>
      <c r="J129" s="65"/>
      <c r="K129" s="64"/>
    </row>
    <row r="130" spans="1:11" s="23" customFormat="1" ht="15" customHeight="1" x14ac:dyDescent="0.25">
      <c r="B130" s="774" t="s">
        <v>718</v>
      </c>
      <c r="C130" s="774"/>
      <c r="D130" s="774"/>
      <c r="E130" s="774"/>
      <c r="F130" s="774"/>
      <c r="G130" s="772">
        <v>4</v>
      </c>
      <c r="H130" s="773"/>
      <c r="I130" s="65"/>
      <c r="J130" s="65"/>
      <c r="K130" s="64"/>
    </row>
    <row r="131" spans="1:11" s="23" customFormat="1" ht="15" customHeight="1" x14ac:dyDescent="0.25">
      <c r="B131" s="735" t="s">
        <v>719</v>
      </c>
      <c r="C131" s="735"/>
      <c r="D131" s="735"/>
      <c r="E131" s="735"/>
      <c r="F131" s="735"/>
      <c r="G131" s="772">
        <v>19</v>
      </c>
      <c r="H131" s="773"/>
      <c r="I131" s="65"/>
      <c r="J131" s="65"/>
      <c r="K131" s="64"/>
    </row>
    <row r="132" spans="1:11" s="23" customFormat="1" ht="30.75" customHeight="1" x14ac:dyDescent="0.25">
      <c r="B132" s="743" t="s">
        <v>720</v>
      </c>
      <c r="C132" s="743"/>
      <c r="D132" s="743"/>
      <c r="E132" s="743"/>
      <c r="F132" s="743"/>
      <c r="G132" s="772">
        <v>900</v>
      </c>
      <c r="H132" s="773"/>
      <c r="I132" s="65"/>
      <c r="J132" s="65"/>
      <c r="K132" s="64"/>
    </row>
    <row r="133" spans="1:11" s="23" customFormat="1" ht="45" customHeight="1" x14ac:dyDescent="0.25">
      <c r="B133" s="743" t="s">
        <v>721</v>
      </c>
      <c r="C133" s="743"/>
      <c r="D133" s="743"/>
      <c r="E133" s="743"/>
      <c r="F133" s="743"/>
      <c r="G133" s="772">
        <v>1500</v>
      </c>
      <c r="H133" s="773"/>
      <c r="I133" s="65"/>
      <c r="J133" s="65"/>
      <c r="K133" s="64"/>
    </row>
    <row r="134" spans="1:11" s="23" customFormat="1" ht="19.5" customHeight="1" x14ac:dyDescent="0.25">
      <c r="B134" s="21"/>
      <c r="C134" s="152"/>
      <c r="D134" s="152"/>
      <c r="E134" s="152"/>
      <c r="F134" s="152"/>
      <c r="G134" s="152"/>
      <c r="H134" s="152"/>
      <c r="I134" s="65"/>
      <c r="J134" s="65"/>
      <c r="K134" s="64"/>
    </row>
    <row r="135" spans="1:11" s="23" customFormat="1" ht="15" x14ac:dyDescent="0.25">
      <c r="A135" s="23">
        <v>5171</v>
      </c>
      <c r="B135" s="21" t="s">
        <v>15</v>
      </c>
      <c r="C135" s="152"/>
      <c r="D135" s="152"/>
      <c r="E135" s="152"/>
      <c r="F135" s="152"/>
      <c r="G135" s="733">
        <f>SUM(G136:H155)</f>
        <v>6842</v>
      </c>
      <c r="H135" s="768"/>
      <c r="I135" s="65">
        <v>4010</v>
      </c>
      <c r="J135" s="65">
        <v>4010</v>
      </c>
      <c r="K135" s="64"/>
    </row>
    <row r="136" spans="1:11" s="23" customFormat="1" ht="45" customHeight="1" x14ac:dyDescent="0.2">
      <c r="B136" s="774" t="s">
        <v>722</v>
      </c>
      <c r="C136" s="774"/>
      <c r="D136" s="774"/>
      <c r="E136" s="774"/>
      <c r="F136" s="774"/>
      <c r="G136" s="772">
        <v>800</v>
      </c>
      <c r="H136" s="772"/>
      <c r="I136" s="65"/>
      <c r="J136" s="65"/>
      <c r="K136" s="64"/>
    </row>
    <row r="137" spans="1:11" s="23" customFormat="1" ht="15" x14ac:dyDescent="0.25">
      <c r="B137" s="774" t="s">
        <v>723</v>
      </c>
      <c r="C137" s="774"/>
      <c r="D137" s="774"/>
      <c r="E137" s="774"/>
      <c r="F137" s="774"/>
      <c r="G137" s="772"/>
      <c r="H137" s="773"/>
      <c r="I137" s="65"/>
      <c r="J137" s="65"/>
      <c r="K137" s="64"/>
    </row>
    <row r="138" spans="1:11" s="23" customFormat="1" ht="29.25" customHeight="1" x14ac:dyDescent="0.25">
      <c r="B138" s="783"/>
      <c r="C138" s="783"/>
      <c r="D138" s="783"/>
      <c r="E138" s="783"/>
      <c r="F138" s="783"/>
      <c r="G138" s="772">
        <v>50</v>
      </c>
      <c r="H138" s="773"/>
      <c r="I138" s="65"/>
      <c r="J138" s="65"/>
      <c r="K138" s="64"/>
    </row>
    <row r="139" spans="1:11" s="23" customFormat="1" ht="41.25" customHeight="1" x14ac:dyDescent="0.25">
      <c r="B139" s="774" t="s">
        <v>724</v>
      </c>
      <c r="C139" s="774"/>
      <c r="D139" s="774"/>
      <c r="E139" s="774"/>
      <c r="F139" s="774"/>
      <c r="G139" s="772">
        <v>50</v>
      </c>
      <c r="H139" s="773"/>
      <c r="I139" s="65"/>
      <c r="J139" s="65"/>
      <c r="K139" s="64"/>
    </row>
    <row r="140" spans="1:11" s="23" customFormat="1" ht="30" customHeight="1" x14ac:dyDescent="0.25">
      <c r="B140" s="774" t="s">
        <v>290</v>
      </c>
      <c r="C140" s="774"/>
      <c r="D140" s="774"/>
      <c r="E140" s="774"/>
      <c r="F140" s="774"/>
      <c r="G140" s="772">
        <v>115</v>
      </c>
      <c r="H140" s="773"/>
      <c r="I140" s="65"/>
      <c r="J140" s="65"/>
      <c r="K140" s="64"/>
    </row>
    <row r="141" spans="1:11" s="249" customFormat="1" ht="28.5" customHeight="1" x14ac:dyDescent="0.25">
      <c r="B141" s="774" t="s">
        <v>725</v>
      </c>
      <c r="C141" s="774"/>
      <c r="D141" s="774"/>
      <c r="E141" s="774"/>
      <c r="F141" s="774"/>
      <c r="G141" s="786">
        <v>238</v>
      </c>
      <c r="H141" s="787"/>
      <c r="I141" s="250"/>
      <c r="J141" s="250"/>
      <c r="K141" s="311"/>
    </row>
    <row r="142" spans="1:11" s="23" customFormat="1" ht="29.25" customHeight="1" x14ac:dyDescent="0.25">
      <c r="B142" s="774" t="s">
        <v>726</v>
      </c>
      <c r="C142" s="774"/>
      <c r="D142" s="774"/>
      <c r="E142" s="774"/>
      <c r="F142" s="774"/>
      <c r="G142" s="772">
        <v>264</v>
      </c>
      <c r="H142" s="773"/>
      <c r="I142" s="65"/>
      <c r="J142" s="65"/>
      <c r="K142" s="64"/>
    </row>
    <row r="143" spans="1:11" s="23" customFormat="1" x14ac:dyDescent="0.2">
      <c r="B143" s="779" t="s">
        <v>291</v>
      </c>
      <c r="C143" s="779"/>
      <c r="D143" s="779"/>
      <c r="E143" s="779"/>
      <c r="F143" s="779"/>
      <c r="G143" s="772">
        <v>4</v>
      </c>
      <c r="H143" s="772"/>
      <c r="I143" s="65"/>
      <c r="J143" s="65"/>
      <c r="K143" s="64"/>
    </row>
    <row r="144" spans="1:11" s="23" customFormat="1" ht="29.25" customHeight="1" x14ac:dyDescent="0.2">
      <c r="B144" s="774" t="s">
        <v>727</v>
      </c>
      <c r="C144" s="774"/>
      <c r="D144" s="774"/>
      <c r="E144" s="774"/>
      <c r="F144" s="774"/>
      <c r="G144" s="772">
        <v>152</v>
      </c>
      <c r="H144" s="772"/>
      <c r="I144" s="65"/>
      <c r="J144" s="65"/>
      <c r="K144" s="64"/>
    </row>
    <row r="145" spans="1:11" s="23" customFormat="1" x14ac:dyDescent="0.2">
      <c r="B145" s="779" t="s">
        <v>292</v>
      </c>
      <c r="C145" s="779"/>
      <c r="D145" s="779"/>
      <c r="E145" s="779"/>
      <c r="F145" s="779"/>
      <c r="G145" s="772">
        <v>30</v>
      </c>
      <c r="H145" s="772"/>
      <c r="I145" s="65"/>
      <c r="J145" s="65"/>
      <c r="K145" s="64"/>
    </row>
    <row r="146" spans="1:11" s="23" customFormat="1" x14ac:dyDescent="0.2">
      <c r="B146" s="779" t="s">
        <v>293</v>
      </c>
      <c r="C146" s="779"/>
      <c r="D146" s="779"/>
      <c r="E146" s="779"/>
      <c r="F146" s="779"/>
      <c r="G146" s="772">
        <v>82</v>
      </c>
      <c r="H146" s="772"/>
      <c r="I146" s="65"/>
      <c r="J146" s="65"/>
      <c r="K146" s="64"/>
    </row>
    <row r="147" spans="1:11" s="23" customFormat="1" x14ac:dyDescent="0.2">
      <c r="B147" s="455" t="s">
        <v>394</v>
      </c>
      <c r="C147" s="455"/>
      <c r="D147" s="455"/>
      <c r="E147" s="455"/>
      <c r="F147" s="455"/>
      <c r="G147" s="772">
        <v>13</v>
      </c>
      <c r="H147" s="772"/>
      <c r="I147" s="65"/>
      <c r="J147" s="65"/>
      <c r="K147" s="64"/>
    </row>
    <row r="148" spans="1:11" s="23" customFormat="1" ht="42.75" customHeight="1" x14ac:dyDescent="0.25">
      <c r="B148" s="774" t="s">
        <v>728</v>
      </c>
      <c r="C148" s="774"/>
      <c r="D148" s="774"/>
      <c r="E148" s="774"/>
      <c r="F148" s="774"/>
      <c r="G148" s="772">
        <v>2354</v>
      </c>
      <c r="H148" s="773"/>
      <c r="I148" s="65"/>
      <c r="J148" s="65"/>
      <c r="K148" s="64"/>
    </row>
    <row r="149" spans="1:11" s="23" customFormat="1" x14ac:dyDescent="0.2">
      <c r="B149" s="455" t="s">
        <v>729</v>
      </c>
      <c r="C149" s="455"/>
      <c r="D149" s="455"/>
      <c r="E149" s="455"/>
      <c r="F149" s="455"/>
      <c r="G149" s="772">
        <v>550</v>
      </c>
      <c r="H149" s="772"/>
      <c r="I149" s="65"/>
      <c r="J149" s="65"/>
      <c r="K149" s="64"/>
    </row>
    <row r="150" spans="1:11" s="23" customFormat="1" x14ac:dyDescent="0.2">
      <c r="B150" s="455" t="s">
        <v>730</v>
      </c>
      <c r="C150" s="455"/>
      <c r="D150" s="455"/>
      <c r="E150" s="455"/>
      <c r="F150" s="455"/>
      <c r="G150" s="772">
        <v>200</v>
      </c>
      <c r="H150" s="772"/>
      <c r="I150" s="65"/>
      <c r="J150" s="65"/>
      <c r="K150" s="64"/>
    </row>
    <row r="151" spans="1:11" s="23" customFormat="1" hidden="1" x14ac:dyDescent="0.2">
      <c r="B151" s="455" t="s">
        <v>395</v>
      </c>
      <c r="C151" s="455"/>
      <c r="D151" s="455"/>
      <c r="E151" s="455"/>
      <c r="F151" s="455"/>
      <c r="G151" s="772"/>
      <c r="H151" s="772"/>
      <c r="I151" s="65"/>
      <c r="J151" s="65"/>
      <c r="K151" s="64"/>
    </row>
    <row r="152" spans="1:11" s="23" customFormat="1" hidden="1" x14ac:dyDescent="0.2">
      <c r="B152" s="455" t="s">
        <v>396</v>
      </c>
      <c r="C152" s="455"/>
      <c r="D152" s="455"/>
      <c r="E152" s="455"/>
      <c r="F152" s="455"/>
      <c r="G152" s="772"/>
      <c r="H152" s="772"/>
      <c r="I152" s="65"/>
      <c r="J152" s="65"/>
      <c r="K152" s="64"/>
    </row>
    <row r="153" spans="1:11" s="23" customFormat="1" hidden="1" x14ac:dyDescent="0.2">
      <c r="B153" s="455" t="s">
        <v>397</v>
      </c>
      <c r="C153" s="455"/>
      <c r="D153" s="455"/>
      <c r="E153" s="455"/>
      <c r="F153" s="455"/>
      <c r="G153" s="772"/>
      <c r="H153" s="772"/>
      <c r="I153" s="65"/>
      <c r="J153" s="65"/>
      <c r="K153" s="64"/>
    </row>
    <row r="154" spans="1:11" s="23" customFormat="1" x14ac:dyDescent="0.2">
      <c r="B154" s="455" t="s">
        <v>731</v>
      </c>
      <c r="C154" s="455"/>
      <c r="D154" s="455"/>
      <c r="E154" s="455"/>
      <c r="F154" s="455"/>
      <c r="G154" s="772">
        <v>940</v>
      </c>
      <c r="H154" s="772"/>
      <c r="I154" s="65"/>
      <c r="J154" s="65"/>
      <c r="K154" s="64"/>
    </row>
    <row r="155" spans="1:11" s="23" customFormat="1" x14ac:dyDescent="0.2">
      <c r="B155" s="624" t="s">
        <v>907</v>
      </c>
      <c r="C155" s="624"/>
      <c r="D155" s="624"/>
      <c r="E155" s="624"/>
      <c r="F155" s="624"/>
      <c r="G155" s="772">
        <v>1000</v>
      </c>
      <c r="H155" s="772"/>
      <c r="I155" s="65"/>
      <c r="J155" s="65"/>
      <c r="K155" s="64"/>
    </row>
    <row r="156" spans="1:11" s="23" customFormat="1" x14ac:dyDescent="0.2">
      <c r="B156" s="22"/>
      <c r="C156" s="22"/>
      <c r="F156" s="24"/>
      <c r="G156" s="24"/>
      <c r="I156" s="65"/>
      <c r="J156" s="65"/>
      <c r="K156" s="64"/>
    </row>
    <row r="157" spans="1:11" ht="15" x14ac:dyDescent="0.25">
      <c r="A157" s="38">
        <v>5175</v>
      </c>
      <c r="B157" s="432" t="s">
        <v>27</v>
      </c>
      <c r="C157" s="430"/>
      <c r="D157" s="430"/>
      <c r="E157" s="430"/>
      <c r="F157" s="430"/>
      <c r="G157" s="758">
        <v>590</v>
      </c>
      <c r="H157" s="759"/>
      <c r="I157" s="37">
        <v>470</v>
      </c>
      <c r="J157" s="37">
        <v>520</v>
      </c>
    </row>
    <row r="158" spans="1:11" ht="15" x14ac:dyDescent="0.25">
      <c r="B158" s="166" t="s">
        <v>541</v>
      </c>
      <c r="C158" s="430"/>
      <c r="D158" s="430"/>
      <c r="E158" s="430"/>
      <c r="F158" s="430"/>
      <c r="G158" s="430"/>
      <c r="H158" s="430"/>
    </row>
    <row r="159" spans="1:11" ht="15" customHeight="1" x14ac:dyDescent="0.25">
      <c r="B159" s="432"/>
      <c r="C159" s="430"/>
      <c r="D159" s="430"/>
      <c r="E159" s="430"/>
      <c r="F159" s="430"/>
      <c r="G159" s="430"/>
      <c r="H159" s="430"/>
    </row>
    <row r="160" spans="1:11" ht="14.25" customHeight="1" x14ac:dyDescent="0.25">
      <c r="A160" s="38">
        <v>5179</v>
      </c>
      <c r="B160" s="784" t="s">
        <v>117</v>
      </c>
      <c r="C160" s="784"/>
      <c r="D160" s="784"/>
      <c r="E160" s="431"/>
      <c r="F160" s="431"/>
      <c r="G160" s="758">
        <v>325</v>
      </c>
      <c r="H160" s="759"/>
      <c r="I160" s="38">
        <v>1320</v>
      </c>
      <c r="J160" s="37">
        <v>1320</v>
      </c>
      <c r="K160" s="38"/>
    </row>
    <row r="161" spans="1:11" ht="30.75" customHeight="1" x14ac:dyDescent="0.2">
      <c r="B161" s="785" t="s">
        <v>398</v>
      </c>
      <c r="C161" s="785"/>
      <c r="D161" s="785"/>
      <c r="E161" s="785"/>
      <c r="F161" s="785"/>
      <c r="G161" s="785"/>
      <c r="H161" s="785"/>
      <c r="I161" s="38"/>
      <c r="K161" s="38"/>
    </row>
    <row r="162" spans="1:11" ht="15" customHeight="1" x14ac:dyDescent="0.25">
      <c r="B162" s="432"/>
      <c r="C162" s="430"/>
      <c r="D162" s="430"/>
      <c r="E162" s="430"/>
      <c r="F162" s="430"/>
      <c r="G162" s="430"/>
      <c r="H162" s="430"/>
    </row>
    <row r="163" spans="1:11" ht="15" x14ac:dyDescent="0.25">
      <c r="A163" s="38">
        <v>5192</v>
      </c>
      <c r="B163" s="432" t="s">
        <v>116</v>
      </c>
      <c r="C163" s="430"/>
      <c r="D163" s="430"/>
      <c r="E163" s="430"/>
      <c r="F163" s="430"/>
      <c r="G163" s="758">
        <v>180</v>
      </c>
      <c r="H163" s="759"/>
      <c r="I163" s="37">
        <v>180</v>
      </c>
      <c r="J163" s="37">
        <v>180</v>
      </c>
    </row>
    <row r="164" spans="1:11" ht="14.25" customHeight="1" x14ac:dyDescent="0.25">
      <c r="B164" s="778" t="s">
        <v>399</v>
      </c>
      <c r="C164" s="778"/>
      <c r="D164" s="778"/>
      <c r="E164" s="778"/>
      <c r="F164" s="778"/>
      <c r="G164" s="772"/>
      <c r="H164" s="773"/>
    </row>
    <row r="165" spans="1:11" ht="18.75" customHeight="1" x14ac:dyDescent="0.25">
      <c r="B165" s="42"/>
      <c r="C165" s="60"/>
      <c r="D165" s="60"/>
      <c r="E165" s="60"/>
      <c r="F165" s="60"/>
      <c r="G165" s="60"/>
      <c r="H165" s="60"/>
    </row>
    <row r="166" spans="1:11" ht="32.25" customHeight="1" thickBot="1" x14ac:dyDescent="0.3">
      <c r="B166" s="746" t="s">
        <v>478</v>
      </c>
      <c r="C166" s="747"/>
      <c r="D166" s="747"/>
      <c r="E166" s="747"/>
      <c r="F166" s="747"/>
      <c r="G166" s="764">
        <f>SUM(G167,G170)</f>
        <v>260</v>
      </c>
      <c r="H166" s="764"/>
      <c r="I166" s="189">
        <f>SUM(I167:I170)</f>
        <v>260</v>
      </c>
      <c r="J166" s="189">
        <f>SUM(J167:J170)</f>
        <v>260</v>
      </c>
    </row>
    <row r="167" spans="1:11" ht="15.75" thickTop="1" x14ac:dyDescent="0.25">
      <c r="A167" s="38">
        <v>5361</v>
      </c>
      <c r="B167" s="42" t="s">
        <v>28</v>
      </c>
      <c r="G167" s="758">
        <v>200</v>
      </c>
      <c r="H167" s="759"/>
      <c r="I167" s="37">
        <v>200</v>
      </c>
      <c r="J167" s="37">
        <v>200</v>
      </c>
    </row>
    <row r="168" spans="1:11" ht="16.5" customHeight="1" x14ac:dyDescent="0.2">
      <c r="B168" s="765" t="s">
        <v>400</v>
      </c>
      <c r="C168" s="765"/>
      <c r="D168" s="765"/>
      <c r="E168" s="765"/>
      <c r="F168" s="765"/>
      <c r="G168" s="765"/>
      <c r="H168" s="765"/>
    </row>
    <row r="169" spans="1:11" ht="15" x14ac:dyDescent="0.25">
      <c r="B169" s="42"/>
      <c r="G169" s="52"/>
      <c r="H169" s="53"/>
    </row>
    <row r="170" spans="1:11" ht="15" x14ac:dyDescent="0.25">
      <c r="A170" s="38">
        <v>5362</v>
      </c>
      <c r="B170" s="21" t="s">
        <v>384</v>
      </c>
      <c r="G170" s="758">
        <v>60</v>
      </c>
      <c r="H170" s="759"/>
      <c r="I170" s="37">
        <v>60</v>
      </c>
      <c r="J170" s="37">
        <v>60</v>
      </c>
    </row>
    <row r="171" spans="1:11" s="247" customFormat="1" ht="14.25" customHeight="1" x14ac:dyDescent="0.25">
      <c r="B171" s="781" t="s">
        <v>401</v>
      </c>
      <c r="C171" s="782"/>
      <c r="D171" s="782"/>
      <c r="E171" s="782"/>
      <c r="F171" s="782"/>
      <c r="G171" s="782"/>
      <c r="H171" s="782"/>
      <c r="I171" s="248"/>
      <c r="J171" s="248"/>
      <c r="K171" s="312"/>
    </row>
    <row r="172" spans="1:11" ht="16.5" customHeight="1" x14ac:dyDescent="0.25">
      <c r="B172" s="42"/>
      <c r="G172" s="52"/>
      <c r="H172" s="53"/>
    </row>
    <row r="174" spans="1:11" x14ac:dyDescent="0.2">
      <c r="D174" s="261" t="s">
        <v>269</v>
      </c>
      <c r="E174" s="262">
        <f>SUM(E13)</f>
        <v>118632</v>
      </c>
      <c r="F174" s="262">
        <f>SUM(F13)</f>
        <v>119560</v>
      </c>
      <c r="G174" s="262">
        <f>SUM(G13)</f>
        <v>126807</v>
      </c>
    </row>
    <row r="175" spans="1:11" x14ac:dyDescent="0.2">
      <c r="D175" s="261" t="s">
        <v>270</v>
      </c>
      <c r="E175" s="262">
        <v>0</v>
      </c>
      <c r="F175" s="262">
        <v>0</v>
      </c>
      <c r="G175" s="262">
        <v>0</v>
      </c>
    </row>
    <row r="176" spans="1:11" ht="15" x14ac:dyDescent="0.25">
      <c r="D176" s="263" t="s">
        <v>265</v>
      </c>
      <c r="E176" s="264">
        <f>SUM(E174:E175)</f>
        <v>118632</v>
      </c>
      <c r="F176" s="264">
        <f>SUM(F174:F175)</f>
        <v>119560</v>
      </c>
      <c r="G176" s="264">
        <f>SUM(G174:G175)</f>
        <v>126807</v>
      </c>
    </row>
  </sheetData>
  <mergeCells count="195">
    <mergeCell ref="G18:H18"/>
    <mergeCell ref="G40:H40"/>
    <mergeCell ref="B42:F42"/>
    <mergeCell ref="G61:H61"/>
    <mergeCell ref="B77:F78"/>
    <mergeCell ref="G78:H78"/>
    <mergeCell ref="G47:H47"/>
    <mergeCell ref="B55:F55"/>
    <mergeCell ref="G95:H95"/>
    <mergeCell ref="G55:H55"/>
    <mergeCell ref="G80:H80"/>
    <mergeCell ref="G86:H86"/>
    <mergeCell ref="B59:F59"/>
    <mergeCell ref="B43:F43"/>
    <mergeCell ref="B19:H19"/>
    <mergeCell ref="G28:H28"/>
    <mergeCell ref="B29:H29"/>
    <mergeCell ref="G42:H42"/>
    <mergeCell ref="G43:H43"/>
    <mergeCell ref="B51:H51"/>
    <mergeCell ref="G32:H32"/>
    <mergeCell ref="G45:H45"/>
    <mergeCell ref="G46:H46"/>
    <mergeCell ref="B46:F46"/>
    <mergeCell ref="G1:H1"/>
    <mergeCell ref="B13:D13"/>
    <mergeCell ref="G81:H81"/>
    <mergeCell ref="B94:F94"/>
    <mergeCell ref="G34:H34"/>
    <mergeCell ref="G35:H35"/>
    <mergeCell ref="G36:H36"/>
    <mergeCell ref="B39:F40"/>
    <mergeCell ref="G25:H25"/>
    <mergeCell ref="G26:H26"/>
    <mergeCell ref="B32:F32"/>
    <mergeCell ref="G41:H41"/>
    <mergeCell ref="B37:H37"/>
    <mergeCell ref="G38:H38"/>
    <mergeCell ref="B41:F41"/>
    <mergeCell ref="G33:H33"/>
    <mergeCell ref="G17:H17"/>
    <mergeCell ref="B67:H68"/>
    <mergeCell ref="G89:H91"/>
    <mergeCell ref="G50:H50"/>
    <mergeCell ref="G70:H70"/>
    <mergeCell ref="G66:H66"/>
    <mergeCell ref="B54:F54"/>
    <mergeCell ref="B80:F80"/>
    <mergeCell ref="G127:H127"/>
    <mergeCell ref="G110:H110"/>
    <mergeCell ref="G107:H107"/>
    <mergeCell ref="G112:H112"/>
    <mergeCell ref="G133:H133"/>
    <mergeCell ref="G115:H115"/>
    <mergeCell ref="G117:H117"/>
    <mergeCell ref="G119:H119"/>
    <mergeCell ref="G118:H118"/>
    <mergeCell ref="G113:H113"/>
    <mergeCell ref="G109:H109"/>
    <mergeCell ref="B121:F121"/>
    <mergeCell ref="B120:F120"/>
    <mergeCell ref="B116:F116"/>
    <mergeCell ref="G94:H94"/>
    <mergeCell ref="G76:H76"/>
    <mergeCell ref="B95:F95"/>
    <mergeCell ref="B81:F81"/>
    <mergeCell ref="G88:H88"/>
    <mergeCell ref="G93:H93"/>
    <mergeCell ref="B97:F97"/>
    <mergeCell ref="G96:H96"/>
    <mergeCell ref="B96:F96"/>
    <mergeCell ref="G114:H114"/>
    <mergeCell ref="B82:F82"/>
    <mergeCell ref="G82:H82"/>
    <mergeCell ref="G84:H84"/>
    <mergeCell ref="B113:F113"/>
    <mergeCell ref="B110:F110"/>
    <mergeCell ref="B85:F85"/>
    <mergeCell ref="G85:H85"/>
    <mergeCell ref="B107:F107"/>
    <mergeCell ref="G120:H120"/>
    <mergeCell ref="B117:F117"/>
    <mergeCell ref="G97:H97"/>
    <mergeCell ref="B47:F47"/>
    <mergeCell ref="G21:H21"/>
    <mergeCell ref="G56:H56"/>
    <mergeCell ref="B56:F56"/>
    <mergeCell ref="B22:H22"/>
    <mergeCell ref="G24:H24"/>
    <mergeCell ref="G31:H31"/>
    <mergeCell ref="B48:F48"/>
    <mergeCell ref="G48:H48"/>
    <mergeCell ref="G54:H54"/>
    <mergeCell ref="G57:H57"/>
    <mergeCell ref="B58:F58"/>
    <mergeCell ref="G58:H58"/>
    <mergeCell ref="B57:F57"/>
    <mergeCell ref="B171:H171"/>
    <mergeCell ref="B140:F140"/>
    <mergeCell ref="G140:H140"/>
    <mergeCell ref="G142:H142"/>
    <mergeCell ref="B137:F138"/>
    <mergeCell ref="B141:F141"/>
    <mergeCell ref="B168:H168"/>
    <mergeCell ref="B160:D160"/>
    <mergeCell ref="G160:H160"/>
    <mergeCell ref="B161:H161"/>
    <mergeCell ref="G167:H167"/>
    <mergeCell ref="B139:F139"/>
    <mergeCell ref="B148:F148"/>
    <mergeCell ref="G141:H141"/>
    <mergeCell ref="B145:F145"/>
    <mergeCell ref="G144:H144"/>
    <mergeCell ref="B164:F164"/>
    <mergeCell ref="G164:H164"/>
    <mergeCell ref="G152:H152"/>
    <mergeCell ref="B166:F166"/>
    <mergeCell ref="G143:H143"/>
    <mergeCell ref="B144:F144"/>
    <mergeCell ref="B132:F132"/>
    <mergeCell ref="G166:H166"/>
    <mergeCell ref="G157:H157"/>
    <mergeCell ref="G163:H163"/>
    <mergeCell ref="G153:H153"/>
    <mergeCell ref="G170:H170"/>
    <mergeCell ref="G137:H137"/>
    <mergeCell ref="G138:H138"/>
    <mergeCell ref="G154:H154"/>
    <mergeCell ref="G151:H151"/>
    <mergeCell ref="G147:H147"/>
    <mergeCell ref="G149:H149"/>
    <mergeCell ref="G150:H150"/>
    <mergeCell ref="G145:H145"/>
    <mergeCell ref="G148:H148"/>
    <mergeCell ref="G136:H136"/>
    <mergeCell ref="G155:H155"/>
    <mergeCell ref="B62:H63"/>
    <mergeCell ref="B105:F106"/>
    <mergeCell ref="B112:F112"/>
    <mergeCell ref="B115:F115"/>
    <mergeCell ref="B142:F142"/>
    <mergeCell ref="B133:F133"/>
    <mergeCell ref="B136:F136"/>
    <mergeCell ref="G135:H135"/>
    <mergeCell ref="B126:F126"/>
    <mergeCell ref="B119:F119"/>
    <mergeCell ref="B124:F124"/>
    <mergeCell ref="G126:H126"/>
    <mergeCell ref="B122:F122"/>
    <mergeCell ref="G122:H122"/>
    <mergeCell ref="B123:F123"/>
    <mergeCell ref="G129:H129"/>
    <mergeCell ref="G125:H125"/>
    <mergeCell ref="G131:H131"/>
    <mergeCell ref="B130:F130"/>
    <mergeCell ref="G130:H130"/>
    <mergeCell ref="B127:F127"/>
    <mergeCell ref="B125:F125"/>
    <mergeCell ref="G104:H104"/>
    <mergeCell ref="B86:F86"/>
    <mergeCell ref="G99:H99"/>
    <mergeCell ref="B102:F102"/>
    <mergeCell ref="G102:H102"/>
    <mergeCell ref="G116:H116"/>
    <mergeCell ref="G111:H111"/>
    <mergeCell ref="B114:F114"/>
    <mergeCell ref="B111:F111"/>
    <mergeCell ref="G105:H105"/>
    <mergeCell ref="G108:H108"/>
    <mergeCell ref="G100:H100"/>
    <mergeCell ref="B108:F108"/>
    <mergeCell ref="B118:F118"/>
    <mergeCell ref="G59:H59"/>
    <mergeCell ref="G53:H53"/>
    <mergeCell ref="B79:F79"/>
    <mergeCell ref="G92:H92"/>
    <mergeCell ref="G73:H73"/>
    <mergeCell ref="B146:F146"/>
    <mergeCell ref="G146:H146"/>
    <mergeCell ref="B131:F131"/>
    <mergeCell ref="G139:H139"/>
    <mergeCell ref="G123:H123"/>
    <mergeCell ref="G124:H124"/>
    <mergeCell ref="G121:H121"/>
    <mergeCell ref="B143:F143"/>
    <mergeCell ref="B129:F129"/>
    <mergeCell ref="B128:F128"/>
    <mergeCell ref="G128:H128"/>
    <mergeCell ref="G132:H132"/>
    <mergeCell ref="G79:H79"/>
    <mergeCell ref="B101:F101"/>
    <mergeCell ref="B89:F90"/>
    <mergeCell ref="B91:F91"/>
    <mergeCell ref="B100:F100"/>
    <mergeCell ref="G101:H101"/>
  </mergeCells>
  <pageMargins left="0.70866141732283472" right="0.70866141732283472" top="0.78740157480314965" bottom="0.78740157480314965" header="0.31496062992125984" footer="0.31496062992125984"/>
  <pageSetup paperSize="9" scale="66" firstPageNumber="38"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2" max="10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96"/>
  <sheetViews>
    <sheetView showGridLines="0" view="pageBreakPreview" topLeftCell="A13" zoomScaleNormal="100" zoomScaleSheetLayoutView="100" workbookViewId="0">
      <selection activeCell="M22" sqref="M22"/>
    </sheetView>
  </sheetViews>
  <sheetFormatPr defaultColWidth="9.140625" defaultRowHeight="14.25" x14ac:dyDescent="0.2"/>
  <cols>
    <col min="1" max="1" width="6.42578125" style="43" customWidth="1"/>
    <col min="2" max="2" width="8.5703125" style="43" customWidth="1"/>
    <col min="3" max="3" width="9.140625" style="43"/>
    <col min="4" max="4" width="60.85546875" style="38" customWidth="1"/>
    <col min="5" max="7" width="14.140625" style="36" customWidth="1"/>
    <col min="8" max="8" width="9.140625" style="38" customWidth="1"/>
    <col min="9" max="10" width="9.140625" style="37"/>
    <col min="11" max="11" width="9.140625" style="38"/>
    <col min="12" max="12" width="13.28515625" style="38" customWidth="1"/>
    <col min="13" max="16384" width="9.140625" style="38"/>
  </cols>
  <sheetData>
    <row r="1" spans="1:15" ht="23.25" x14ac:dyDescent="0.35">
      <c r="B1" s="108" t="s">
        <v>119</v>
      </c>
      <c r="G1" s="763" t="s">
        <v>39</v>
      </c>
      <c r="H1" s="763"/>
    </row>
    <row r="3" spans="1:15" x14ac:dyDescent="0.2">
      <c r="B3" s="51" t="s">
        <v>1</v>
      </c>
      <c r="C3" s="51" t="s">
        <v>40</v>
      </c>
    </row>
    <row r="4" spans="1:15" x14ac:dyDescent="0.2">
      <c r="C4" s="574" t="s">
        <v>41</v>
      </c>
    </row>
    <row r="5" spans="1:15" s="40" customFormat="1" ht="13.5" thickBot="1" x14ac:dyDescent="0.25">
      <c r="A5" s="110"/>
      <c r="B5" s="110"/>
      <c r="C5" s="110"/>
      <c r="E5" s="37"/>
      <c r="F5" s="37"/>
      <c r="G5" s="37"/>
      <c r="H5" s="171" t="s">
        <v>6</v>
      </c>
      <c r="I5" s="37"/>
      <c r="J5" s="37"/>
    </row>
    <row r="6" spans="1:15" s="40" customFormat="1" ht="39.75" thickTop="1" thickBot="1" x14ac:dyDescent="0.25">
      <c r="A6" s="110"/>
      <c r="B6" s="66" t="s">
        <v>2</v>
      </c>
      <c r="C6" s="67" t="s">
        <v>3</v>
      </c>
      <c r="D6" s="68" t="s">
        <v>4</v>
      </c>
      <c r="E6" s="69" t="s">
        <v>542</v>
      </c>
      <c r="F6" s="69" t="s">
        <v>543</v>
      </c>
      <c r="G6" s="69" t="s">
        <v>544</v>
      </c>
      <c r="H6" s="27" t="s">
        <v>5</v>
      </c>
      <c r="I6" s="37"/>
      <c r="J6" s="37"/>
    </row>
    <row r="7" spans="1:15" s="75" customFormat="1" thickTop="1" thickBot="1" x14ac:dyDescent="0.25">
      <c r="B7" s="70">
        <v>1</v>
      </c>
      <c r="C7" s="71">
        <v>2</v>
      </c>
      <c r="D7" s="71">
        <v>3</v>
      </c>
      <c r="E7" s="72">
        <v>4</v>
      </c>
      <c r="F7" s="72">
        <v>5</v>
      </c>
      <c r="G7" s="72">
        <v>6</v>
      </c>
      <c r="H7" s="73" t="s">
        <v>202</v>
      </c>
      <c r="I7" s="302"/>
      <c r="J7" s="302"/>
    </row>
    <row r="8" spans="1:15" ht="15" thickTop="1" x14ac:dyDescent="0.2">
      <c r="B8" s="141">
        <v>6172</v>
      </c>
      <c r="C8" s="142">
        <v>51</v>
      </c>
      <c r="D8" s="146" t="s">
        <v>441</v>
      </c>
      <c r="E8" s="144">
        <f>SUM(I16)</f>
        <v>41858</v>
      </c>
      <c r="F8" s="144">
        <f>SUM(J16)</f>
        <v>42212</v>
      </c>
      <c r="G8" s="144">
        <f>SUM(G16)</f>
        <v>45378</v>
      </c>
      <c r="H8" s="111">
        <f>G8/E8*100</f>
        <v>108.40938410817526</v>
      </c>
    </row>
    <row r="9" spans="1:15" ht="28.5" x14ac:dyDescent="0.2">
      <c r="B9" s="167">
        <v>6172</v>
      </c>
      <c r="C9" s="168">
        <v>53</v>
      </c>
      <c r="D9" s="175" t="s">
        <v>475</v>
      </c>
      <c r="E9" s="119">
        <f>SUM(I56)</f>
        <v>175</v>
      </c>
      <c r="F9" s="119">
        <f>SUM(J56)</f>
        <v>175</v>
      </c>
      <c r="G9" s="119">
        <f>SUM(G56)</f>
        <v>175</v>
      </c>
      <c r="H9" s="120">
        <f>G9/E9*100</f>
        <v>100</v>
      </c>
    </row>
    <row r="10" spans="1:15" x14ac:dyDescent="0.2">
      <c r="B10" s="88">
        <v>6172</v>
      </c>
      <c r="C10" s="89">
        <v>54</v>
      </c>
      <c r="D10" s="92" t="s">
        <v>480</v>
      </c>
      <c r="E10" s="25">
        <f>SUM(I60)</f>
        <v>2</v>
      </c>
      <c r="F10" s="25">
        <f>SUM(J60)</f>
        <v>2</v>
      </c>
      <c r="G10" s="25">
        <f>SUM(G60)</f>
        <v>2</v>
      </c>
      <c r="H10" s="120">
        <f>G10/E10*100</f>
        <v>100</v>
      </c>
    </row>
    <row r="11" spans="1:15" ht="15" thickBot="1" x14ac:dyDescent="0.25">
      <c r="B11" s="88">
        <v>6172</v>
      </c>
      <c r="C11" s="89">
        <v>61</v>
      </c>
      <c r="D11" s="112" t="s">
        <v>506</v>
      </c>
      <c r="E11" s="25">
        <f>SUM(I65)</f>
        <v>8905</v>
      </c>
      <c r="F11" s="25">
        <f>SUM(J65)</f>
        <v>13905</v>
      </c>
      <c r="G11" s="25">
        <f>SUM(G65)</f>
        <v>5985</v>
      </c>
      <c r="H11" s="120">
        <f>G11/E11*100</f>
        <v>67.209432902863568</v>
      </c>
    </row>
    <row r="12" spans="1:15" s="97" customFormat="1" ht="16.5" thickTop="1" thickBot="1" x14ac:dyDescent="0.3">
      <c r="A12" s="109"/>
      <c r="B12" s="750" t="s">
        <v>8</v>
      </c>
      <c r="C12" s="751"/>
      <c r="D12" s="752"/>
      <c r="E12" s="95">
        <f>SUM(E8:E11)</f>
        <v>50940</v>
      </c>
      <c r="F12" s="95">
        <f>SUM(F8:F11)</f>
        <v>56294</v>
      </c>
      <c r="G12" s="95">
        <f>SUM(G8:G11)</f>
        <v>51540</v>
      </c>
      <c r="H12" s="41">
        <f>G12/E12*100</f>
        <v>101.17785630153122</v>
      </c>
      <c r="I12" s="187"/>
      <c r="J12" s="187"/>
    </row>
    <row r="13" spans="1:15" ht="15" thickTop="1" x14ac:dyDescent="0.2"/>
    <row r="14" spans="1:15" ht="18" customHeight="1" x14ac:dyDescent="0.2">
      <c r="B14" s="148"/>
      <c r="C14" s="148"/>
      <c r="D14" s="148"/>
      <c r="E14" s="148"/>
      <c r="F14" s="148"/>
      <c r="G14" s="148"/>
      <c r="H14" s="39"/>
      <c r="I14" s="188"/>
      <c r="J14" s="188"/>
      <c r="K14" s="39"/>
      <c r="L14" s="39"/>
      <c r="M14" s="39"/>
      <c r="N14" s="39"/>
      <c r="O14" s="39"/>
    </row>
    <row r="15" spans="1:15" ht="15" x14ac:dyDescent="0.25">
      <c r="B15" s="44" t="s">
        <v>10</v>
      </c>
    </row>
    <row r="16" spans="1:15" ht="17.25" customHeight="1" thickBot="1" x14ac:dyDescent="0.3">
      <c r="B16" s="45" t="s">
        <v>442</v>
      </c>
      <c r="C16" s="46"/>
      <c r="D16" s="47"/>
      <c r="E16" s="48"/>
      <c r="F16" s="48"/>
      <c r="G16" s="764">
        <f>SUM(G17,G24,G29,G34,G42,G52)</f>
        <v>45378</v>
      </c>
      <c r="H16" s="764"/>
      <c r="I16" s="189">
        <f>SUM(I17,I24,I29,I34,I42,I52)</f>
        <v>41858</v>
      </c>
      <c r="J16" s="189">
        <f>SUM(J17,J24,J29,J34,J42,J52)</f>
        <v>42212</v>
      </c>
    </row>
    <row r="17" spans="1:10" ht="15.75" thickTop="1" x14ac:dyDescent="0.25">
      <c r="A17" s="43">
        <v>5122</v>
      </c>
      <c r="B17" s="21" t="s">
        <v>131</v>
      </c>
      <c r="C17" s="22"/>
      <c r="D17" s="23"/>
      <c r="E17" s="24"/>
      <c r="F17" s="24"/>
      <c r="G17" s="733">
        <f>SUM(G18,G21)</f>
        <v>182</v>
      </c>
      <c r="H17" s="768"/>
      <c r="I17" s="304">
        <v>110</v>
      </c>
      <c r="J17" s="304">
        <v>110</v>
      </c>
    </row>
    <row r="18" spans="1:10" ht="15" customHeight="1" x14ac:dyDescent="0.25">
      <c r="B18" s="767" t="s">
        <v>132</v>
      </c>
      <c r="C18" s="767"/>
      <c r="D18" s="767"/>
      <c r="E18" s="767"/>
      <c r="F18" s="767"/>
      <c r="G18" s="772">
        <v>52</v>
      </c>
      <c r="H18" s="773"/>
    </row>
    <row r="19" spans="1:10" s="23" customFormat="1" ht="42.75" customHeight="1" x14ac:dyDescent="0.2">
      <c r="A19" s="22"/>
      <c r="B19" s="796" t="s">
        <v>387</v>
      </c>
      <c r="C19" s="796"/>
      <c r="D19" s="796"/>
      <c r="E19" s="796"/>
      <c r="F19" s="796"/>
      <c r="G19" s="796"/>
      <c r="H19" s="796"/>
      <c r="I19" s="65"/>
      <c r="J19" s="65"/>
    </row>
    <row r="20" spans="1:10" s="23" customFormat="1" ht="17.25" customHeight="1" x14ac:dyDescent="0.2">
      <c r="A20" s="22"/>
      <c r="B20" s="496"/>
      <c r="C20" s="105"/>
      <c r="D20" s="103"/>
      <c r="E20" s="102"/>
      <c r="F20" s="102"/>
      <c r="G20" s="497"/>
      <c r="H20" s="497"/>
      <c r="I20" s="65"/>
      <c r="J20" s="65"/>
    </row>
    <row r="21" spans="1:10" ht="15" customHeight="1" x14ac:dyDescent="0.25">
      <c r="B21" s="767" t="s">
        <v>167</v>
      </c>
      <c r="C21" s="767"/>
      <c r="D21" s="767"/>
      <c r="E21" s="767"/>
      <c r="F21" s="767"/>
      <c r="G21" s="772">
        <v>130</v>
      </c>
      <c r="H21" s="773"/>
    </row>
    <row r="22" spans="1:10" s="23" customFormat="1" ht="73.5" customHeight="1" x14ac:dyDescent="0.2">
      <c r="A22" s="22"/>
      <c r="B22" s="793" t="s">
        <v>583</v>
      </c>
      <c r="C22" s="796"/>
      <c r="D22" s="796"/>
      <c r="E22" s="796"/>
      <c r="F22" s="796"/>
      <c r="G22" s="796"/>
      <c r="H22" s="796"/>
      <c r="I22" s="65"/>
      <c r="J22" s="65"/>
    </row>
    <row r="23" spans="1:10" s="23" customFormat="1" ht="17.25" customHeight="1" x14ac:dyDescent="0.25">
      <c r="A23" s="22"/>
      <c r="B23" s="104"/>
      <c r="C23" s="105"/>
      <c r="D23" s="103"/>
      <c r="E23" s="102"/>
      <c r="F23" s="102"/>
      <c r="G23" s="106"/>
      <c r="H23" s="106"/>
      <c r="I23" s="65"/>
      <c r="J23" s="65"/>
    </row>
    <row r="24" spans="1:10" ht="15" x14ac:dyDescent="0.25">
      <c r="A24" s="38">
        <v>5163</v>
      </c>
      <c r="B24" s="275" t="s">
        <v>25</v>
      </c>
      <c r="C24" s="271"/>
      <c r="D24" s="271"/>
      <c r="E24" s="271"/>
      <c r="F24" s="271"/>
      <c r="G24" s="758">
        <f>41000+1800</f>
        <v>42800</v>
      </c>
      <c r="H24" s="759"/>
      <c r="I24" s="37">
        <v>39460</v>
      </c>
      <c r="J24" s="37">
        <v>39780</v>
      </c>
    </row>
    <row r="25" spans="1:10" s="23" customFormat="1" ht="17.25" customHeight="1" x14ac:dyDescent="0.2">
      <c r="A25" s="22"/>
      <c r="B25" s="740" t="s">
        <v>584</v>
      </c>
      <c r="C25" s="740"/>
      <c r="D25" s="740"/>
      <c r="E25" s="740"/>
      <c r="F25" s="740"/>
      <c r="G25" s="740"/>
      <c r="H25" s="740"/>
      <c r="I25" s="65"/>
      <c r="J25" s="65"/>
    </row>
    <row r="26" spans="1:10" s="23" customFormat="1" ht="22.5" customHeight="1" x14ac:dyDescent="0.2">
      <c r="A26" s="22"/>
      <c r="B26" s="740"/>
      <c r="C26" s="740"/>
      <c r="D26" s="740"/>
      <c r="E26" s="740"/>
      <c r="F26" s="740"/>
      <c r="G26" s="740"/>
      <c r="H26" s="740"/>
      <c r="I26" s="65"/>
      <c r="J26" s="65"/>
    </row>
    <row r="27" spans="1:10" s="23" customFormat="1" ht="18" customHeight="1" x14ac:dyDescent="0.2">
      <c r="A27" s="22"/>
      <c r="B27" s="740"/>
      <c r="C27" s="740"/>
      <c r="D27" s="740"/>
      <c r="E27" s="740"/>
      <c r="F27" s="740"/>
      <c r="G27" s="740"/>
      <c r="H27" s="740"/>
      <c r="I27" s="65"/>
      <c r="J27" s="65"/>
    </row>
    <row r="28" spans="1:10" s="23" customFormat="1" ht="17.25" customHeight="1" x14ac:dyDescent="0.25">
      <c r="A28" s="22"/>
      <c r="B28" s="104"/>
      <c r="C28" s="105"/>
      <c r="D28" s="103"/>
      <c r="E28" s="102"/>
      <c r="F28" s="102"/>
      <c r="G28" s="276"/>
      <c r="H28" s="276"/>
      <c r="I28" s="65"/>
      <c r="J28" s="65"/>
    </row>
    <row r="29" spans="1:10" ht="15" x14ac:dyDescent="0.25">
      <c r="A29" s="43">
        <v>5164</v>
      </c>
      <c r="B29" s="42" t="s">
        <v>30</v>
      </c>
      <c r="G29" s="758">
        <f>G30+G31</f>
        <v>795</v>
      </c>
      <c r="H29" s="759"/>
      <c r="I29" s="37">
        <v>764</v>
      </c>
      <c r="J29" s="37">
        <v>764</v>
      </c>
    </row>
    <row r="30" spans="1:10" ht="42.75" customHeight="1" x14ac:dyDescent="0.2">
      <c r="B30" s="735" t="s">
        <v>585</v>
      </c>
      <c r="C30" s="735"/>
      <c r="D30" s="735"/>
      <c r="E30" s="735"/>
      <c r="F30" s="735"/>
      <c r="G30" s="794">
        <v>45</v>
      </c>
      <c r="H30" s="795"/>
    </row>
    <row r="31" spans="1:10" ht="57" customHeight="1" x14ac:dyDescent="0.2">
      <c r="B31" s="735" t="s">
        <v>586</v>
      </c>
      <c r="C31" s="735"/>
      <c r="D31" s="735"/>
      <c r="E31" s="735"/>
      <c r="F31" s="735"/>
      <c r="G31" s="794">
        <v>750</v>
      </c>
      <c r="H31" s="799"/>
    </row>
    <row r="32" spans="1:10" ht="86.25" customHeight="1" x14ac:dyDescent="0.2">
      <c r="B32" s="735"/>
      <c r="C32" s="735"/>
      <c r="D32" s="735"/>
      <c r="E32" s="735"/>
      <c r="F32" s="735"/>
      <c r="G32" s="273"/>
      <c r="H32" s="274"/>
    </row>
    <row r="33" spans="1:10" s="23" customFormat="1" ht="17.25" customHeight="1" x14ac:dyDescent="0.25">
      <c r="A33" s="22"/>
      <c r="B33" s="104"/>
      <c r="C33" s="105"/>
      <c r="D33" s="103"/>
      <c r="E33" s="102"/>
      <c r="F33" s="102"/>
      <c r="G33" s="106"/>
      <c r="H33" s="106"/>
      <c r="I33" s="65"/>
      <c r="J33" s="65"/>
    </row>
    <row r="34" spans="1:10" ht="15" x14ac:dyDescent="0.25">
      <c r="A34" s="43">
        <v>5166</v>
      </c>
      <c r="B34" s="42" t="s">
        <v>12</v>
      </c>
      <c r="G34" s="758">
        <f>SUM(G35,G39)</f>
        <v>1340</v>
      </c>
      <c r="H34" s="759"/>
      <c r="I34" s="304">
        <v>1261</v>
      </c>
      <c r="J34" s="304">
        <v>1261</v>
      </c>
    </row>
    <row r="35" spans="1:10" ht="15" customHeight="1" x14ac:dyDescent="0.25">
      <c r="B35" s="767" t="s">
        <v>208</v>
      </c>
      <c r="C35" s="767"/>
      <c r="D35" s="767"/>
      <c r="E35" s="767"/>
      <c r="F35" s="767"/>
      <c r="G35" s="772">
        <v>1250</v>
      </c>
      <c r="H35" s="773"/>
    </row>
    <row r="36" spans="1:10" ht="14.25" customHeight="1" x14ac:dyDescent="0.2">
      <c r="B36" s="781" t="s">
        <v>587</v>
      </c>
      <c r="C36" s="781"/>
      <c r="D36" s="781"/>
      <c r="E36" s="781"/>
      <c r="F36" s="781"/>
      <c r="G36" s="781"/>
      <c r="H36" s="781"/>
    </row>
    <row r="37" spans="1:10" ht="57.75" customHeight="1" x14ac:dyDescent="0.2">
      <c r="B37" s="781"/>
      <c r="C37" s="781"/>
      <c r="D37" s="781"/>
      <c r="E37" s="781"/>
      <c r="F37" s="781"/>
      <c r="G37" s="781"/>
      <c r="H37" s="781"/>
    </row>
    <row r="38" spans="1:10" ht="15.75" customHeight="1" x14ac:dyDescent="0.2">
      <c r="B38" s="488"/>
      <c r="C38" s="488"/>
      <c r="D38" s="488"/>
      <c r="E38" s="488"/>
      <c r="F38" s="488"/>
      <c r="G38" s="488"/>
      <c r="H38" s="488"/>
    </row>
    <row r="39" spans="1:10" ht="15" customHeight="1" x14ac:dyDescent="0.25">
      <c r="B39" s="767" t="s">
        <v>209</v>
      </c>
      <c r="C39" s="767"/>
      <c r="D39" s="767"/>
      <c r="E39" s="767"/>
      <c r="F39" s="767"/>
      <c r="G39" s="772">
        <v>90</v>
      </c>
      <c r="H39" s="773"/>
    </row>
    <row r="40" spans="1:10" s="23" customFormat="1" ht="30.75" customHeight="1" x14ac:dyDescent="0.2">
      <c r="A40" s="22"/>
      <c r="B40" s="793" t="s">
        <v>588</v>
      </c>
      <c r="C40" s="793"/>
      <c r="D40" s="793"/>
      <c r="E40" s="793"/>
      <c r="F40" s="793"/>
      <c r="G40" s="793"/>
      <c r="H40" s="793"/>
      <c r="I40" s="65"/>
      <c r="J40" s="65"/>
    </row>
    <row r="41" spans="1:10" s="23" customFormat="1" ht="17.25" customHeight="1" x14ac:dyDescent="0.25">
      <c r="A41" s="22"/>
      <c r="B41" s="104"/>
      <c r="C41" s="105"/>
      <c r="D41" s="103"/>
      <c r="E41" s="102"/>
      <c r="F41" s="102"/>
      <c r="G41" s="106"/>
      <c r="H41" s="106"/>
      <c r="I41" s="65"/>
      <c r="J41" s="65"/>
    </row>
    <row r="42" spans="1:10" ht="15" x14ac:dyDescent="0.25">
      <c r="A42" s="43">
        <v>5169</v>
      </c>
      <c r="B42" s="42" t="s">
        <v>14</v>
      </c>
      <c r="G42" s="758">
        <f>SUM(G43,G48)</f>
        <v>182</v>
      </c>
      <c r="H42" s="759"/>
      <c r="I42" s="304">
        <v>184</v>
      </c>
      <c r="J42" s="304">
        <v>164</v>
      </c>
    </row>
    <row r="43" spans="1:10" ht="27.75" customHeight="1" x14ac:dyDescent="0.25">
      <c r="B43" s="767" t="s">
        <v>388</v>
      </c>
      <c r="C43" s="767"/>
      <c r="D43" s="767"/>
      <c r="E43" s="767"/>
      <c r="F43" s="767"/>
      <c r="G43" s="772">
        <v>87</v>
      </c>
      <c r="H43" s="773"/>
    </row>
    <row r="44" spans="1:10" ht="14.25" customHeight="1" x14ac:dyDescent="0.2">
      <c r="B44" s="781" t="s">
        <v>589</v>
      </c>
      <c r="C44" s="781"/>
      <c r="D44" s="781"/>
      <c r="E44" s="781"/>
      <c r="F44" s="781"/>
      <c r="G44" s="781"/>
      <c r="H44" s="781"/>
    </row>
    <row r="45" spans="1:10" ht="14.25" customHeight="1" x14ac:dyDescent="0.2">
      <c r="B45" s="781"/>
      <c r="C45" s="781"/>
      <c r="D45" s="781"/>
      <c r="E45" s="781"/>
      <c r="F45" s="781"/>
      <c r="G45" s="781"/>
      <c r="H45" s="781"/>
    </row>
    <row r="46" spans="1:10" ht="30" customHeight="1" x14ac:dyDescent="0.2">
      <c r="B46" s="781"/>
      <c r="C46" s="781"/>
      <c r="D46" s="781"/>
      <c r="E46" s="781"/>
      <c r="F46" s="781"/>
      <c r="G46" s="781"/>
      <c r="H46" s="781"/>
    </row>
    <row r="47" spans="1:10" ht="15" x14ac:dyDescent="0.25">
      <c r="B47" s="42"/>
      <c r="G47" s="153"/>
      <c r="H47" s="154"/>
    </row>
    <row r="48" spans="1:10" ht="14.25" customHeight="1" x14ac:dyDescent="0.25">
      <c r="B48" s="767" t="s">
        <v>133</v>
      </c>
      <c r="C48" s="767"/>
      <c r="D48" s="767"/>
      <c r="E48" s="767"/>
      <c r="F48" s="767"/>
      <c r="G48" s="772">
        <v>95</v>
      </c>
      <c r="H48" s="773"/>
    </row>
    <row r="49" spans="1:10" x14ac:dyDescent="0.2">
      <c r="B49" s="781" t="s">
        <v>590</v>
      </c>
      <c r="C49" s="781"/>
      <c r="D49" s="781"/>
      <c r="E49" s="781"/>
      <c r="F49" s="781"/>
      <c r="G49" s="781"/>
      <c r="H49" s="781"/>
    </row>
    <row r="50" spans="1:10" ht="15.75" customHeight="1" x14ac:dyDescent="0.2">
      <c r="B50" s="781"/>
      <c r="C50" s="781"/>
      <c r="D50" s="781"/>
      <c r="E50" s="781"/>
      <c r="F50" s="781"/>
      <c r="G50" s="781"/>
      <c r="H50" s="781"/>
    </row>
    <row r="51" spans="1:10" ht="15" x14ac:dyDescent="0.25">
      <c r="B51" s="42"/>
      <c r="G51" s="52"/>
      <c r="H51" s="53"/>
    </row>
    <row r="52" spans="1:10" ht="15" x14ac:dyDescent="0.25">
      <c r="A52" s="43">
        <v>5192</v>
      </c>
      <c r="B52" s="42" t="s">
        <v>110</v>
      </c>
      <c r="G52" s="758">
        <v>79</v>
      </c>
      <c r="H52" s="759"/>
      <c r="I52" s="37">
        <v>79</v>
      </c>
      <c r="J52" s="37">
        <v>133</v>
      </c>
    </row>
    <row r="53" spans="1:10" ht="15" customHeight="1" x14ac:dyDescent="0.2">
      <c r="B53" s="781" t="s">
        <v>591</v>
      </c>
      <c r="C53" s="781"/>
      <c r="D53" s="781"/>
      <c r="E53" s="781"/>
      <c r="F53" s="781"/>
      <c r="G53" s="781"/>
      <c r="H53" s="781"/>
    </row>
    <row r="54" spans="1:10" ht="15" customHeight="1" x14ac:dyDescent="0.2">
      <c r="B54" s="781"/>
      <c r="C54" s="781"/>
      <c r="D54" s="781"/>
      <c r="E54" s="781"/>
      <c r="F54" s="781"/>
      <c r="G54" s="781"/>
      <c r="H54" s="781"/>
    </row>
    <row r="55" spans="1:10" ht="19.5" customHeight="1" x14ac:dyDescent="0.25">
      <c r="B55" s="42"/>
      <c r="G55" s="52"/>
      <c r="H55" s="53"/>
    </row>
    <row r="56" spans="1:10" ht="32.25" customHeight="1" thickBot="1" x14ac:dyDescent="0.3">
      <c r="B56" s="746" t="s">
        <v>478</v>
      </c>
      <c r="C56" s="747"/>
      <c r="D56" s="747"/>
      <c r="E56" s="747"/>
      <c r="F56" s="747"/>
      <c r="G56" s="764">
        <f>SUM(G57)</f>
        <v>175</v>
      </c>
      <c r="H56" s="764"/>
      <c r="I56" s="189">
        <v>175</v>
      </c>
      <c r="J56" s="189">
        <v>175</v>
      </c>
    </row>
    <row r="57" spans="1:10" ht="15.75" thickTop="1" x14ac:dyDescent="0.25">
      <c r="A57" s="43">
        <v>5362</v>
      </c>
      <c r="B57" s="21" t="s">
        <v>384</v>
      </c>
      <c r="G57" s="758">
        <v>175</v>
      </c>
      <c r="H57" s="759"/>
    </row>
    <row r="58" spans="1:10" ht="27.75" customHeight="1" x14ac:dyDescent="0.2">
      <c r="B58" s="781" t="s">
        <v>592</v>
      </c>
      <c r="C58" s="800"/>
      <c r="D58" s="800"/>
      <c r="E58" s="800"/>
      <c r="F58" s="800"/>
      <c r="G58" s="800"/>
      <c r="H58" s="800"/>
    </row>
    <row r="59" spans="1:10" ht="15.75" customHeight="1" x14ac:dyDescent="0.25">
      <c r="B59" s="42"/>
      <c r="G59" s="52"/>
      <c r="H59" s="53"/>
    </row>
    <row r="60" spans="1:10" ht="15.75" thickBot="1" x14ac:dyDescent="0.3">
      <c r="B60" s="45" t="s">
        <v>482</v>
      </c>
      <c r="C60" s="46"/>
      <c r="D60" s="47"/>
      <c r="E60" s="48"/>
      <c r="F60" s="48"/>
      <c r="G60" s="764">
        <v>2</v>
      </c>
      <c r="H60" s="764"/>
      <c r="I60" s="189">
        <v>2</v>
      </c>
      <c r="J60" s="189">
        <v>2</v>
      </c>
    </row>
    <row r="61" spans="1:10" ht="15.75" thickTop="1" x14ac:dyDescent="0.25">
      <c r="A61" s="43">
        <v>5499</v>
      </c>
      <c r="B61" s="42" t="s">
        <v>389</v>
      </c>
      <c r="G61" s="758">
        <v>2</v>
      </c>
      <c r="H61" s="759"/>
    </row>
    <row r="62" spans="1:10" x14ac:dyDescent="0.2">
      <c r="B62" s="781" t="s">
        <v>593</v>
      </c>
      <c r="C62" s="800"/>
      <c r="D62" s="800"/>
      <c r="E62" s="800"/>
      <c r="F62" s="800"/>
      <c r="G62" s="800"/>
      <c r="H62" s="800"/>
    </row>
    <row r="63" spans="1:10" x14ac:dyDescent="0.2">
      <c r="B63" s="800"/>
      <c r="C63" s="800"/>
      <c r="D63" s="800"/>
      <c r="E63" s="800"/>
      <c r="F63" s="800"/>
      <c r="G63" s="800"/>
      <c r="H63" s="800"/>
    </row>
    <row r="64" spans="1:10" ht="17.25" customHeight="1" x14ac:dyDescent="0.25">
      <c r="B64" s="42"/>
      <c r="G64" s="52"/>
      <c r="H64" s="53"/>
    </row>
    <row r="65" spans="1:11" ht="17.25" customHeight="1" thickBot="1" x14ac:dyDescent="0.3">
      <c r="B65" s="45" t="s">
        <v>42</v>
      </c>
      <c r="C65" s="46"/>
      <c r="D65" s="47"/>
      <c r="E65" s="48"/>
      <c r="F65" s="48"/>
      <c r="G65" s="764">
        <f>SUM(G66,G84)</f>
        <v>5985</v>
      </c>
      <c r="H65" s="764"/>
      <c r="I65" s="189">
        <f>SUM(I66:I69,I84)</f>
        <v>8905</v>
      </c>
      <c r="J65" s="189">
        <f>SUM(J66:J69,J84)</f>
        <v>13905</v>
      </c>
    </row>
    <row r="66" spans="1:11" s="103" customFormat="1" ht="17.25" customHeight="1" thickTop="1" x14ac:dyDescent="0.25">
      <c r="A66" s="105">
        <v>6130</v>
      </c>
      <c r="B66" s="104" t="s">
        <v>43</v>
      </c>
      <c r="C66" s="105"/>
      <c r="E66" s="102"/>
      <c r="F66" s="102"/>
      <c r="G66" s="758">
        <f>SUM(G67,G71,G76,G80)</f>
        <v>5598</v>
      </c>
      <c r="H66" s="759"/>
      <c r="I66" s="305">
        <v>3448</v>
      </c>
      <c r="J66" s="305">
        <v>6173</v>
      </c>
    </row>
    <row r="67" spans="1:11" ht="14.25" customHeight="1" x14ac:dyDescent="0.25">
      <c r="B67" s="767" t="s">
        <v>210</v>
      </c>
      <c r="C67" s="767"/>
      <c r="D67" s="767"/>
      <c r="E67" s="767"/>
      <c r="F67" s="767"/>
      <c r="G67" s="772">
        <v>2400</v>
      </c>
      <c r="H67" s="773"/>
    </row>
    <row r="68" spans="1:11" x14ac:dyDescent="0.2">
      <c r="B68" s="797" t="s">
        <v>595</v>
      </c>
      <c r="C68" s="797"/>
      <c r="D68" s="797"/>
      <c r="E68" s="797"/>
      <c r="F68" s="797"/>
      <c r="G68" s="797"/>
      <c r="H68" s="797"/>
    </row>
    <row r="69" spans="1:11" ht="33" customHeight="1" x14ac:dyDescent="0.2">
      <c r="B69" s="797"/>
      <c r="C69" s="797"/>
      <c r="D69" s="797"/>
      <c r="E69" s="797"/>
      <c r="F69" s="797"/>
      <c r="G69" s="797"/>
      <c r="H69" s="797"/>
      <c r="I69" s="37">
        <v>5300</v>
      </c>
      <c r="J69" s="37">
        <v>7425</v>
      </c>
      <c r="K69" s="38" t="s">
        <v>899</v>
      </c>
    </row>
    <row r="70" spans="1:11" s="103" customFormat="1" ht="17.25" customHeight="1" x14ac:dyDescent="0.25">
      <c r="A70" s="105"/>
      <c r="B70" s="496"/>
      <c r="C70" s="105"/>
      <c r="E70" s="102"/>
      <c r="F70" s="102"/>
      <c r="G70" s="358"/>
      <c r="H70" s="359"/>
      <c r="I70" s="303"/>
      <c r="J70" s="303"/>
    </row>
    <row r="71" spans="1:11" ht="14.25" customHeight="1" x14ac:dyDescent="0.25">
      <c r="B71" s="767" t="s">
        <v>232</v>
      </c>
      <c r="C71" s="767"/>
      <c r="D71" s="767"/>
      <c r="E71" s="767"/>
      <c r="F71" s="767"/>
      <c r="G71" s="772">
        <v>1048</v>
      </c>
      <c r="H71" s="773"/>
    </row>
    <row r="72" spans="1:11" ht="15.75" customHeight="1" x14ac:dyDescent="0.2">
      <c r="B72" s="798" t="s">
        <v>594</v>
      </c>
      <c r="C72" s="798"/>
      <c r="D72" s="798"/>
      <c r="E72" s="798"/>
      <c r="F72" s="798"/>
      <c r="G72" s="798"/>
      <c r="H72" s="798"/>
    </row>
    <row r="73" spans="1:11" ht="14.25" customHeight="1" x14ac:dyDescent="0.2">
      <c r="B73" s="798"/>
      <c r="C73" s="798"/>
      <c r="D73" s="798"/>
      <c r="E73" s="798"/>
      <c r="F73" s="798"/>
      <c r="G73" s="798"/>
      <c r="H73" s="798"/>
    </row>
    <row r="74" spans="1:11" x14ac:dyDescent="0.2">
      <c r="B74" s="798"/>
      <c r="C74" s="798"/>
      <c r="D74" s="798"/>
      <c r="E74" s="798"/>
      <c r="F74" s="798"/>
      <c r="G74" s="798"/>
      <c r="H74" s="798"/>
    </row>
    <row r="76" spans="1:11" ht="14.25" customHeight="1" x14ac:dyDescent="0.25">
      <c r="B76" s="767" t="s">
        <v>596</v>
      </c>
      <c r="C76" s="767"/>
      <c r="D76" s="767"/>
      <c r="E76" s="767"/>
      <c r="F76" s="767"/>
      <c r="G76" s="772">
        <v>2000</v>
      </c>
      <c r="H76" s="773"/>
    </row>
    <row r="77" spans="1:11" ht="15.75" customHeight="1" x14ac:dyDescent="0.2">
      <c r="B77" s="798" t="s">
        <v>597</v>
      </c>
      <c r="C77" s="798"/>
      <c r="D77" s="798"/>
      <c r="E77" s="798"/>
      <c r="F77" s="798"/>
      <c r="G77" s="798"/>
      <c r="H77" s="798"/>
    </row>
    <row r="78" spans="1:11" x14ac:dyDescent="0.2">
      <c r="B78" s="798"/>
      <c r="C78" s="798"/>
      <c r="D78" s="798"/>
      <c r="E78" s="798"/>
      <c r="F78" s="798"/>
      <c r="G78" s="798"/>
      <c r="H78" s="798"/>
    </row>
    <row r="80" spans="1:11" ht="14.25" customHeight="1" x14ac:dyDescent="0.25">
      <c r="B80" s="767" t="s">
        <v>598</v>
      </c>
      <c r="C80" s="767"/>
      <c r="D80" s="767"/>
      <c r="E80" s="767"/>
      <c r="F80" s="767"/>
      <c r="G80" s="772">
        <v>150</v>
      </c>
      <c r="H80" s="773"/>
    </row>
    <row r="81" spans="1:10" ht="15.75" customHeight="1" x14ac:dyDescent="0.2">
      <c r="B81" s="798" t="s">
        <v>599</v>
      </c>
      <c r="C81" s="798"/>
      <c r="D81" s="798"/>
      <c r="E81" s="798"/>
      <c r="F81" s="798"/>
      <c r="G81" s="798"/>
      <c r="H81" s="798"/>
    </row>
    <row r="82" spans="1:10" ht="30.75" customHeight="1" x14ac:dyDescent="0.2">
      <c r="B82" s="798"/>
      <c r="C82" s="798"/>
      <c r="D82" s="798"/>
      <c r="E82" s="798"/>
      <c r="F82" s="798"/>
      <c r="G82" s="798"/>
      <c r="H82" s="798"/>
    </row>
    <row r="84" spans="1:10" s="103" customFormat="1" ht="17.25" customHeight="1" x14ac:dyDescent="0.25">
      <c r="A84" s="105">
        <v>6142</v>
      </c>
      <c r="B84" s="104" t="s">
        <v>134</v>
      </c>
      <c r="C84" s="105"/>
      <c r="E84" s="102"/>
      <c r="F84" s="102"/>
      <c r="G84" s="758">
        <f>SUM(G85,G88)</f>
        <v>387</v>
      </c>
      <c r="H84" s="759"/>
      <c r="I84" s="305">
        <v>157</v>
      </c>
      <c r="J84" s="305">
        <v>307</v>
      </c>
    </row>
    <row r="85" spans="1:10" ht="15" customHeight="1" x14ac:dyDescent="0.25">
      <c r="B85" s="767" t="s">
        <v>135</v>
      </c>
      <c r="C85" s="767"/>
      <c r="D85" s="767"/>
      <c r="E85" s="767"/>
      <c r="F85" s="767"/>
      <c r="G85" s="772">
        <v>87</v>
      </c>
      <c r="H85" s="773"/>
    </row>
    <row r="86" spans="1:10" s="23" customFormat="1" ht="43.5" customHeight="1" x14ac:dyDescent="0.2">
      <c r="A86" s="22"/>
      <c r="B86" s="793" t="s">
        <v>600</v>
      </c>
      <c r="C86" s="796"/>
      <c r="D86" s="796"/>
      <c r="E86" s="796"/>
      <c r="F86" s="796"/>
      <c r="G86" s="796"/>
      <c r="H86" s="796"/>
      <c r="I86" s="65"/>
      <c r="J86" s="65"/>
    </row>
    <row r="87" spans="1:10" s="23" customFormat="1" ht="17.25" customHeight="1" x14ac:dyDescent="0.2">
      <c r="A87" s="22"/>
      <c r="B87" s="496"/>
      <c r="C87" s="105"/>
      <c r="D87" s="103"/>
      <c r="E87" s="102"/>
      <c r="F87" s="102"/>
      <c r="G87" s="497"/>
      <c r="H87" s="497"/>
      <c r="I87" s="65"/>
      <c r="J87" s="65"/>
    </row>
    <row r="88" spans="1:10" ht="15" customHeight="1" x14ac:dyDescent="0.25">
      <c r="B88" s="767" t="s">
        <v>136</v>
      </c>
      <c r="C88" s="767"/>
      <c r="D88" s="767"/>
      <c r="E88" s="767"/>
      <c r="F88" s="767"/>
      <c r="G88" s="772">
        <v>300</v>
      </c>
      <c r="H88" s="773"/>
    </row>
    <row r="89" spans="1:10" s="23" customFormat="1" ht="72.75" customHeight="1" x14ac:dyDescent="0.2">
      <c r="A89" s="22"/>
      <c r="B89" s="793" t="s">
        <v>601</v>
      </c>
      <c r="C89" s="796"/>
      <c r="D89" s="796"/>
      <c r="E89" s="796"/>
      <c r="F89" s="796"/>
      <c r="G89" s="796"/>
      <c r="H89" s="796"/>
      <c r="I89" s="65"/>
      <c r="J89" s="65"/>
    </row>
    <row r="94" spans="1:10" x14ac:dyDescent="0.2">
      <c r="D94" s="261" t="s">
        <v>269</v>
      </c>
      <c r="E94" s="262">
        <f>SUM(E8,E9,E10)</f>
        <v>42035</v>
      </c>
      <c r="F94" s="262">
        <f>SUM(F8,F9,F10)</f>
        <v>42389</v>
      </c>
      <c r="G94" s="262">
        <f>SUM(G8,G9,G10)</f>
        <v>45555</v>
      </c>
    </row>
    <row r="95" spans="1:10" x14ac:dyDescent="0.2">
      <c r="D95" s="261" t="s">
        <v>270</v>
      </c>
      <c r="E95" s="262">
        <f>SUM(E11)</f>
        <v>8905</v>
      </c>
      <c r="F95" s="262">
        <f>SUM(F11)</f>
        <v>13905</v>
      </c>
      <c r="G95" s="262">
        <f>SUM(G11)</f>
        <v>5985</v>
      </c>
    </row>
    <row r="96" spans="1:10" ht="15" x14ac:dyDescent="0.25">
      <c r="D96" s="263" t="s">
        <v>265</v>
      </c>
      <c r="E96" s="264">
        <f>SUM(E94:E95)</f>
        <v>50940</v>
      </c>
      <c r="F96" s="264">
        <f>SUM(F94:F95)</f>
        <v>56294</v>
      </c>
      <c r="G96" s="264">
        <f>SUM(G94:G95)</f>
        <v>51540</v>
      </c>
    </row>
  </sheetData>
  <mergeCells count="61">
    <mergeCell ref="B81:H82"/>
    <mergeCell ref="G61:H61"/>
    <mergeCell ref="B62:H63"/>
    <mergeCell ref="B58:H58"/>
    <mergeCell ref="G66:H66"/>
    <mergeCell ref="G60:H60"/>
    <mergeCell ref="G65:H65"/>
    <mergeCell ref="B30:F30"/>
    <mergeCell ref="G42:H42"/>
    <mergeCell ref="B53:H54"/>
    <mergeCell ref="G57:H57"/>
    <mergeCell ref="B56:F56"/>
    <mergeCell ref="G56:H56"/>
    <mergeCell ref="G1:H1"/>
    <mergeCell ref="B12:D12"/>
    <mergeCell ref="G16:H16"/>
    <mergeCell ref="B39:F39"/>
    <mergeCell ref="G39:H39"/>
    <mergeCell ref="B18:F18"/>
    <mergeCell ref="B19:H19"/>
    <mergeCell ref="B21:F21"/>
    <mergeCell ref="G21:H21"/>
    <mergeCell ref="B22:H22"/>
    <mergeCell ref="G29:H29"/>
    <mergeCell ref="G35:H35"/>
    <mergeCell ref="G31:H31"/>
    <mergeCell ref="G17:H17"/>
    <mergeCell ref="G18:H18"/>
    <mergeCell ref="G34:H34"/>
    <mergeCell ref="B89:H89"/>
    <mergeCell ref="B68:H69"/>
    <mergeCell ref="G84:H84"/>
    <mergeCell ref="B85:F85"/>
    <mergeCell ref="G85:H85"/>
    <mergeCell ref="B86:H86"/>
    <mergeCell ref="B88:F88"/>
    <mergeCell ref="G88:H88"/>
    <mergeCell ref="B71:F71"/>
    <mergeCell ref="G71:H71"/>
    <mergeCell ref="B72:H74"/>
    <mergeCell ref="B76:F76"/>
    <mergeCell ref="G76:H76"/>
    <mergeCell ref="B77:H78"/>
    <mergeCell ref="B80:F80"/>
    <mergeCell ref="G80:H80"/>
    <mergeCell ref="G24:H24"/>
    <mergeCell ref="B25:H27"/>
    <mergeCell ref="B31:F32"/>
    <mergeCell ref="B67:F67"/>
    <mergeCell ref="G67:H67"/>
    <mergeCell ref="G52:H52"/>
    <mergeCell ref="B36:H37"/>
    <mergeCell ref="B40:H40"/>
    <mergeCell ref="B43:F43"/>
    <mergeCell ref="G43:H43"/>
    <mergeCell ref="B44:H46"/>
    <mergeCell ref="B48:F48"/>
    <mergeCell ref="G48:H48"/>
    <mergeCell ref="G30:H30"/>
    <mergeCell ref="B35:F35"/>
    <mergeCell ref="B49:H50"/>
  </mergeCells>
  <pageMargins left="0.70866141732283472" right="0.70866141732283472" top="0.78740157480314965" bottom="0.78740157480314965" header="0.31496062992125984" footer="0.31496062992125984"/>
  <pageSetup paperSize="9" scale="67" firstPageNumber="41"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1" max="10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XFD66"/>
  <sheetViews>
    <sheetView showGridLines="0" view="pageBreakPreview" zoomScaleNormal="100" zoomScaleSheetLayoutView="100" workbookViewId="0">
      <selection activeCell="G24" sqref="G24:H24"/>
    </sheetView>
  </sheetViews>
  <sheetFormatPr defaultColWidth="9.140625" defaultRowHeight="14.25" x14ac:dyDescent="0.2"/>
  <cols>
    <col min="1" max="1" width="6.140625" style="43" customWidth="1"/>
    <col min="2" max="2" width="8.5703125" style="43" customWidth="1"/>
    <col min="3" max="3" width="9.85546875" style="38" customWidth="1"/>
    <col min="4" max="4" width="58.7109375" style="36" customWidth="1"/>
    <col min="5" max="6" width="14.140625" style="36" customWidth="1"/>
    <col min="7" max="7" width="14.140625" style="38" customWidth="1"/>
    <col min="8" max="8" width="9.140625" style="38" customWidth="1"/>
    <col min="9" max="10" width="9.140625" style="37"/>
    <col min="11" max="11" width="9.140625" style="532"/>
    <col min="12" max="12" width="13.28515625" style="38" customWidth="1"/>
    <col min="13" max="16384" width="9.140625" style="38"/>
  </cols>
  <sheetData>
    <row r="1" spans="1:38 16384:16384" ht="23.25" x14ac:dyDescent="0.35">
      <c r="B1" s="108" t="s">
        <v>143</v>
      </c>
      <c r="C1" s="43"/>
      <c r="D1" s="38"/>
      <c r="G1" s="205" t="s">
        <v>144</v>
      </c>
      <c r="H1" s="205"/>
    </row>
    <row r="2" spans="1:38 16384:16384" x14ac:dyDescent="0.2">
      <c r="C2" s="43"/>
      <c r="D2" s="38"/>
      <c r="G2" s="36"/>
    </row>
    <row r="3" spans="1:38 16384:16384" x14ac:dyDescent="0.2">
      <c r="B3" s="206" t="s">
        <v>1</v>
      </c>
      <c r="C3" s="207" t="s">
        <v>162</v>
      </c>
      <c r="D3" s="38"/>
      <c r="G3" s="36"/>
    </row>
    <row r="4" spans="1:38 16384:16384" x14ac:dyDescent="0.2">
      <c r="C4" s="206" t="s">
        <v>41</v>
      </c>
      <c r="D4" s="38"/>
      <c r="G4" s="36"/>
    </row>
    <row r="5" spans="1:38 16384:16384" s="40" customFormat="1" ht="13.5" thickBot="1" x14ac:dyDescent="0.25">
      <c r="B5" s="110"/>
      <c r="C5" s="110"/>
      <c r="E5" s="37"/>
      <c r="F5" s="37"/>
      <c r="G5" s="37"/>
      <c r="H5" s="171" t="s">
        <v>6</v>
      </c>
      <c r="I5" s="37"/>
      <c r="J5" s="37"/>
      <c r="K5" s="532"/>
    </row>
    <row r="6" spans="1:38 16384:16384" s="40" customFormat="1" ht="39.75" thickTop="1" thickBot="1" x14ac:dyDescent="0.25">
      <c r="B6" s="66" t="s">
        <v>2</v>
      </c>
      <c r="C6" s="67" t="s">
        <v>3</v>
      </c>
      <c r="D6" s="68" t="s">
        <v>4</v>
      </c>
      <c r="E6" s="69" t="s">
        <v>542</v>
      </c>
      <c r="F6" s="69" t="s">
        <v>543</v>
      </c>
      <c r="G6" s="69" t="s">
        <v>544</v>
      </c>
      <c r="H6" s="27" t="s">
        <v>5</v>
      </c>
      <c r="I6" s="65"/>
      <c r="J6" s="65"/>
      <c r="K6" s="605"/>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1:38 16384:16384" s="75" customFormat="1" thickTop="1" thickBot="1" x14ac:dyDescent="0.25">
      <c r="B7" s="70">
        <v>1</v>
      </c>
      <c r="C7" s="71">
        <v>2</v>
      </c>
      <c r="D7" s="71">
        <v>3</v>
      </c>
      <c r="E7" s="72">
        <v>4</v>
      </c>
      <c r="F7" s="72">
        <v>5</v>
      </c>
      <c r="G7" s="72">
        <v>6</v>
      </c>
      <c r="H7" s="73" t="s">
        <v>202</v>
      </c>
      <c r="I7" s="193"/>
      <c r="J7" s="193"/>
      <c r="K7" s="606"/>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XFD7" s="75">
        <f>SUM(B7:XFC7)</f>
        <v>21</v>
      </c>
    </row>
    <row r="8" spans="1:38 16384:16384" ht="15" thickTop="1" x14ac:dyDescent="0.2">
      <c r="B8" s="88">
        <v>6172</v>
      </c>
      <c r="C8" s="89">
        <v>50</v>
      </c>
      <c r="D8" s="82" t="s">
        <v>508</v>
      </c>
      <c r="E8" s="25">
        <f>SUM(I13)</f>
        <v>1055</v>
      </c>
      <c r="F8" s="25">
        <f>SUM(J13)</f>
        <v>1055</v>
      </c>
      <c r="G8" s="25">
        <f>SUM(G13)</f>
        <v>778</v>
      </c>
      <c r="H8" s="35">
        <f>G8/E8*100</f>
        <v>73.744075829383888</v>
      </c>
    </row>
    <row r="9" spans="1:38 16384:16384" ht="15" thickBot="1" x14ac:dyDescent="0.25">
      <c r="B9" s="88">
        <v>6172</v>
      </c>
      <c r="C9" s="89">
        <v>51</v>
      </c>
      <c r="D9" s="92" t="s">
        <v>441</v>
      </c>
      <c r="E9" s="25">
        <f>SUM(I17)</f>
        <v>40000</v>
      </c>
      <c r="F9" s="25">
        <f>SUM(J17)</f>
        <v>42214</v>
      </c>
      <c r="G9" s="25">
        <f>SUM(G17)</f>
        <v>44333</v>
      </c>
      <c r="H9" s="35">
        <f>G9/E9*100</f>
        <v>110.8325</v>
      </c>
    </row>
    <row r="10" spans="1:38 16384:16384" s="97" customFormat="1" ht="16.5" thickTop="1" thickBot="1" x14ac:dyDescent="0.3">
      <c r="B10" s="201" t="s">
        <v>8</v>
      </c>
      <c r="C10" s="202"/>
      <c r="D10" s="203"/>
      <c r="E10" s="95">
        <f>SUM(E8:E9)</f>
        <v>41055</v>
      </c>
      <c r="F10" s="95">
        <f>SUM(F8:F9)</f>
        <v>43269</v>
      </c>
      <c r="G10" s="95">
        <f>SUM(G8:G9)</f>
        <v>45111</v>
      </c>
      <c r="H10" s="41">
        <f>G10/E10*100</f>
        <v>109.87943003288272</v>
      </c>
      <c r="I10" s="187"/>
      <c r="J10" s="187"/>
      <c r="K10" s="607"/>
    </row>
    <row r="11" spans="1:38 16384:16384" ht="15" thickTop="1" x14ac:dyDescent="0.2">
      <c r="B11" s="208"/>
      <c r="C11" s="208"/>
      <c r="D11" s="208"/>
      <c r="E11" s="208"/>
      <c r="F11" s="208"/>
      <c r="G11" s="208"/>
      <c r="H11" s="208"/>
    </row>
    <row r="12" spans="1:38 16384:16384" ht="15" x14ac:dyDescent="0.25">
      <c r="B12" s="44" t="s">
        <v>10</v>
      </c>
      <c r="C12" s="43"/>
      <c r="D12" s="38"/>
      <c r="G12" s="36"/>
    </row>
    <row r="13" spans="1:38 16384:16384" ht="17.25" customHeight="1" thickBot="1" x14ac:dyDescent="0.3">
      <c r="A13" s="38"/>
      <c r="B13" s="45" t="s">
        <v>513</v>
      </c>
      <c r="C13" s="46"/>
      <c r="D13" s="47"/>
      <c r="E13" s="47"/>
      <c r="F13" s="48"/>
      <c r="G13" s="764">
        <f>SUM(G14,G16,G22,G25,G28,G35,Q41,G39)</f>
        <v>778</v>
      </c>
      <c r="H13" s="764"/>
      <c r="I13" s="189">
        <v>1055</v>
      </c>
      <c r="J13" s="189">
        <v>1055</v>
      </c>
    </row>
    <row r="14" spans="1:38 16384:16384" ht="15.75" thickTop="1" x14ac:dyDescent="0.25">
      <c r="A14" s="43">
        <v>5042</v>
      </c>
      <c r="B14" s="236" t="s">
        <v>245</v>
      </c>
      <c r="C14" s="22"/>
      <c r="D14" s="23"/>
      <c r="E14" s="24"/>
      <c r="F14" s="24"/>
      <c r="G14" s="804">
        <v>778</v>
      </c>
      <c r="H14" s="804"/>
    </row>
    <row r="15" spans="1:38 16384:16384" ht="14.25" customHeight="1" x14ac:dyDescent="0.2">
      <c r="B15" s="765" t="s">
        <v>662</v>
      </c>
      <c r="C15" s="765"/>
      <c r="D15" s="765"/>
      <c r="E15" s="765"/>
      <c r="F15" s="765"/>
      <c r="G15" s="765"/>
      <c r="H15" s="765"/>
    </row>
    <row r="16" spans="1:38 16384:16384" x14ac:dyDescent="0.2">
      <c r="B16" s="270"/>
      <c r="C16" s="270"/>
      <c r="D16" s="270"/>
      <c r="E16" s="270"/>
      <c r="F16" s="270"/>
      <c r="G16" s="270"/>
      <c r="H16" s="270"/>
    </row>
    <row r="17" spans="1:11" ht="17.25" customHeight="1" thickBot="1" x14ac:dyDescent="0.3">
      <c r="B17" s="45" t="s">
        <v>442</v>
      </c>
      <c r="C17" s="46"/>
      <c r="D17" s="47"/>
      <c r="E17" s="48"/>
      <c r="F17" s="48"/>
      <c r="G17" s="764">
        <f>SUM(G18,G21,G24,G27,G30,G34,G54,G57,G60)</f>
        <v>44333</v>
      </c>
      <c r="H17" s="764"/>
      <c r="I17" s="189">
        <f>SUM(I18,I21,I24,I27:I30,I34,I54,I57,I60:I61)</f>
        <v>40000</v>
      </c>
      <c r="J17" s="189">
        <f>SUM(J18,J21,J24,J27:J30,J34,J54,J57,J60:J61)</f>
        <v>42214</v>
      </c>
    </row>
    <row r="18" spans="1:11" ht="15.75" thickTop="1" x14ac:dyDescent="0.25">
      <c r="A18" s="43">
        <v>5137</v>
      </c>
      <c r="B18" s="42" t="s">
        <v>505</v>
      </c>
      <c r="C18" s="22"/>
      <c r="D18" s="23"/>
      <c r="E18" s="24"/>
      <c r="F18" s="24"/>
      <c r="G18" s="803">
        <v>2000</v>
      </c>
      <c r="H18" s="803"/>
      <c r="I18" s="37">
        <v>2000</v>
      </c>
      <c r="J18" s="37">
        <v>2003</v>
      </c>
    </row>
    <row r="19" spans="1:11" s="23" customFormat="1" ht="16.5" customHeight="1" x14ac:dyDescent="0.2">
      <c r="B19" s="793" t="s">
        <v>663</v>
      </c>
      <c r="C19" s="793"/>
      <c r="D19" s="793"/>
      <c r="E19" s="793"/>
      <c r="F19" s="793"/>
      <c r="G19" s="793"/>
      <c r="H19" s="793"/>
      <c r="I19" s="65"/>
      <c r="J19" s="65"/>
      <c r="K19" s="605"/>
    </row>
    <row r="20" spans="1:11" s="23" customFormat="1" ht="17.25" customHeight="1" x14ac:dyDescent="0.25">
      <c r="B20" s="104"/>
      <c r="C20" s="105"/>
      <c r="D20" s="103"/>
      <c r="E20" s="102"/>
      <c r="F20" s="102"/>
      <c r="G20" s="103"/>
      <c r="H20" s="106"/>
      <c r="I20" s="65"/>
      <c r="J20" s="65"/>
      <c r="K20" s="605"/>
    </row>
    <row r="21" spans="1:11" ht="15" x14ac:dyDescent="0.25">
      <c r="A21" s="43">
        <v>5139</v>
      </c>
      <c r="B21" s="42" t="s">
        <v>391</v>
      </c>
      <c r="C21" s="43"/>
      <c r="D21" s="38"/>
      <c r="G21" s="803">
        <v>150</v>
      </c>
      <c r="H21" s="803"/>
      <c r="I21" s="37">
        <v>200</v>
      </c>
      <c r="J21" s="37">
        <v>205</v>
      </c>
    </row>
    <row r="22" spans="1:11" ht="28.5" customHeight="1" x14ac:dyDescent="0.2">
      <c r="B22" s="781" t="s">
        <v>664</v>
      </c>
      <c r="C22" s="781"/>
      <c r="D22" s="781"/>
      <c r="E22" s="781"/>
      <c r="F22" s="781"/>
      <c r="G22" s="781"/>
      <c r="H22" s="781"/>
    </row>
    <row r="23" spans="1:11" s="23" customFormat="1" ht="17.25" customHeight="1" x14ac:dyDescent="0.25">
      <c r="B23" s="104"/>
      <c r="C23" s="105"/>
      <c r="D23" s="103"/>
      <c r="E23" s="102"/>
      <c r="F23" s="102"/>
      <c r="G23" s="106"/>
      <c r="H23" s="106"/>
      <c r="I23" s="65"/>
      <c r="J23" s="65"/>
      <c r="K23" s="605"/>
    </row>
    <row r="24" spans="1:11" ht="15" x14ac:dyDescent="0.25">
      <c r="A24" s="38">
        <v>5142</v>
      </c>
      <c r="B24" s="770" t="s">
        <v>512</v>
      </c>
      <c r="C24" s="771"/>
      <c r="D24" s="771"/>
      <c r="E24" s="234"/>
      <c r="F24" s="233"/>
      <c r="G24" s="758">
        <v>50</v>
      </c>
      <c r="H24" s="759"/>
      <c r="I24" s="37">
        <v>50</v>
      </c>
      <c r="J24" s="37">
        <v>50</v>
      </c>
    </row>
    <row r="25" spans="1:11" ht="15" x14ac:dyDescent="0.25">
      <c r="A25" s="38"/>
      <c r="B25" s="765" t="s">
        <v>429</v>
      </c>
      <c r="C25" s="769"/>
      <c r="D25" s="769"/>
      <c r="E25" s="769"/>
      <c r="F25" s="769"/>
      <c r="G25" s="769"/>
      <c r="H25" s="769"/>
    </row>
    <row r="26" spans="1:11" s="23" customFormat="1" ht="17.25" customHeight="1" x14ac:dyDescent="0.25">
      <c r="B26" s="104"/>
      <c r="C26" s="105"/>
      <c r="D26" s="103"/>
      <c r="E26" s="102"/>
      <c r="F26" s="102"/>
      <c r="G26" s="235"/>
      <c r="H26" s="235"/>
      <c r="I26" s="65"/>
      <c r="J26" s="65"/>
      <c r="K26" s="605"/>
    </row>
    <row r="27" spans="1:11" ht="15" x14ac:dyDescent="0.25">
      <c r="A27" s="43">
        <v>5164</v>
      </c>
      <c r="B27" s="42" t="s">
        <v>26</v>
      </c>
      <c r="C27" s="43"/>
      <c r="D27" s="38"/>
      <c r="G27" s="803">
        <v>3054</v>
      </c>
      <c r="H27" s="803"/>
      <c r="I27" s="37">
        <v>3711</v>
      </c>
      <c r="J27" s="37">
        <v>3711</v>
      </c>
    </row>
    <row r="28" spans="1:11" ht="30" customHeight="1" x14ac:dyDescent="0.2">
      <c r="B28" s="739" t="s">
        <v>665</v>
      </c>
      <c r="C28" s="739"/>
      <c r="D28" s="739"/>
      <c r="E28" s="739"/>
      <c r="F28" s="739"/>
      <c r="G28" s="739"/>
      <c r="H28" s="739"/>
      <c r="J28" s="37">
        <v>51</v>
      </c>
      <c r="K28" s="532">
        <v>5166</v>
      </c>
    </row>
    <row r="29" spans="1:11" s="23" customFormat="1" ht="17.25" customHeight="1" x14ac:dyDescent="0.25">
      <c r="B29" s="104"/>
      <c r="C29" s="105"/>
      <c r="D29" s="103"/>
      <c r="E29" s="102"/>
      <c r="F29" s="102"/>
      <c r="G29" s="106"/>
      <c r="H29" s="106"/>
      <c r="I29" s="65"/>
      <c r="J29" s="65"/>
      <c r="K29" s="605"/>
    </row>
    <row r="30" spans="1:11" ht="15" x14ac:dyDescent="0.25">
      <c r="A30" s="38">
        <v>5167</v>
      </c>
      <c r="B30" s="21" t="s">
        <v>13</v>
      </c>
      <c r="C30" s="152"/>
      <c r="D30" s="152"/>
      <c r="E30" s="152"/>
      <c r="F30" s="152"/>
      <c r="G30" s="733">
        <v>255</v>
      </c>
      <c r="H30" s="768"/>
      <c r="J30" s="37">
        <v>2</v>
      </c>
    </row>
    <row r="31" spans="1:11" s="23" customFormat="1" ht="17.25" customHeight="1" x14ac:dyDescent="0.2">
      <c r="B31" s="740" t="s">
        <v>666</v>
      </c>
      <c r="C31" s="740"/>
      <c r="D31" s="740"/>
      <c r="E31" s="740"/>
      <c r="F31" s="740"/>
      <c r="G31" s="740"/>
      <c r="H31" s="740"/>
      <c r="I31" s="65"/>
      <c r="J31" s="65"/>
      <c r="K31" s="605"/>
    </row>
    <row r="32" spans="1:11" s="23" customFormat="1" ht="13.5" customHeight="1" x14ac:dyDescent="0.2">
      <c r="B32" s="740"/>
      <c r="C32" s="740"/>
      <c r="D32" s="740"/>
      <c r="E32" s="740"/>
      <c r="F32" s="740"/>
      <c r="G32" s="740"/>
      <c r="H32" s="740"/>
      <c r="I32" s="65"/>
      <c r="J32" s="65"/>
      <c r="K32" s="605"/>
    </row>
    <row r="33" spans="1:11" s="23" customFormat="1" ht="17.25" customHeight="1" x14ac:dyDescent="0.25">
      <c r="B33" s="104"/>
      <c r="C33" s="105"/>
      <c r="D33" s="103"/>
      <c r="E33" s="102"/>
      <c r="F33" s="102"/>
      <c r="G33" s="558"/>
      <c r="H33" s="558"/>
      <c r="I33" s="65"/>
      <c r="J33" s="65"/>
      <c r="K33" s="605"/>
    </row>
    <row r="34" spans="1:11" ht="15" x14ac:dyDescent="0.25">
      <c r="A34" s="43">
        <v>5168</v>
      </c>
      <c r="B34" s="42" t="s">
        <v>64</v>
      </c>
      <c r="C34" s="43"/>
      <c r="D34" s="38"/>
      <c r="G34" s="803">
        <v>37664</v>
      </c>
      <c r="H34" s="803"/>
      <c r="I34" s="37">
        <v>32889</v>
      </c>
      <c r="J34" s="37">
        <v>34833</v>
      </c>
    </row>
    <row r="35" spans="1:11" x14ac:dyDescent="0.2">
      <c r="B35" s="781" t="s">
        <v>667</v>
      </c>
      <c r="C35" s="781"/>
      <c r="D35" s="781"/>
      <c r="E35" s="781"/>
      <c r="F35" s="781"/>
      <c r="G35" s="781"/>
      <c r="H35" s="781"/>
    </row>
    <row r="36" spans="1:11" ht="27.75" customHeight="1" x14ac:dyDescent="0.2">
      <c r="B36" s="781"/>
      <c r="C36" s="781"/>
      <c r="D36" s="781"/>
      <c r="E36" s="781"/>
      <c r="F36" s="781"/>
      <c r="G36" s="781"/>
      <c r="H36" s="781"/>
    </row>
    <row r="37" spans="1:11" ht="27.75" customHeight="1" x14ac:dyDescent="0.2">
      <c r="B37" s="781"/>
      <c r="C37" s="781"/>
      <c r="D37" s="781"/>
      <c r="E37" s="781"/>
      <c r="F37" s="781"/>
      <c r="G37" s="781"/>
      <c r="H37" s="781"/>
    </row>
    <row r="38" spans="1:11" ht="14.25" customHeight="1" x14ac:dyDescent="0.2">
      <c r="B38" s="781"/>
      <c r="C38" s="781"/>
      <c r="D38" s="781"/>
      <c r="E38" s="781"/>
      <c r="F38" s="781"/>
      <c r="G38" s="781"/>
      <c r="H38" s="781"/>
    </row>
    <row r="39" spans="1:11" ht="14.25" customHeight="1" x14ac:dyDescent="0.2">
      <c r="B39" s="781"/>
      <c r="C39" s="781"/>
      <c r="D39" s="781"/>
      <c r="E39" s="781"/>
      <c r="F39" s="781"/>
      <c r="G39" s="781"/>
      <c r="H39" s="781"/>
    </row>
    <row r="40" spans="1:11" ht="14.25" customHeight="1" x14ac:dyDescent="0.2">
      <c r="B40" s="781"/>
      <c r="C40" s="781"/>
      <c r="D40" s="781"/>
      <c r="E40" s="781"/>
      <c r="F40" s="781"/>
      <c r="G40" s="781"/>
      <c r="H40" s="781"/>
    </row>
    <row r="41" spans="1:11" ht="14.25" customHeight="1" x14ac:dyDescent="0.2">
      <c r="B41" s="781"/>
      <c r="C41" s="781"/>
      <c r="D41" s="781"/>
      <c r="E41" s="781"/>
      <c r="F41" s="781"/>
      <c r="G41" s="781"/>
      <c r="H41" s="781"/>
    </row>
    <row r="42" spans="1:11" ht="45.75" customHeight="1" x14ac:dyDescent="0.2">
      <c r="B42" s="781"/>
      <c r="C42" s="781"/>
      <c r="D42" s="781"/>
      <c r="E42" s="781"/>
      <c r="F42" s="781"/>
      <c r="G42" s="781"/>
      <c r="H42" s="781"/>
    </row>
    <row r="43" spans="1:11" ht="14.25" customHeight="1" x14ac:dyDescent="0.2">
      <c r="B43" s="781"/>
      <c r="C43" s="781"/>
      <c r="D43" s="781"/>
      <c r="E43" s="781"/>
      <c r="F43" s="781"/>
      <c r="G43" s="781"/>
      <c r="H43" s="781"/>
    </row>
    <row r="44" spans="1:11" ht="30.75" customHeight="1" x14ac:dyDescent="0.2">
      <c r="B44" s="781"/>
      <c r="C44" s="781"/>
      <c r="D44" s="781"/>
      <c r="E44" s="781"/>
      <c r="F44" s="781"/>
      <c r="G44" s="781"/>
      <c r="H44" s="781"/>
    </row>
    <row r="45" spans="1:11" ht="29.25" customHeight="1" x14ac:dyDescent="0.2">
      <c r="B45" s="781"/>
      <c r="C45" s="781"/>
      <c r="D45" s="781"/>
      <c r="E45" s="781"/>
      <c r="F45" s="781"/>
      <c r="G45" s="781"/>
      <c r="H45" s="781"/>
    </row>
    <row r="46" spans="1:11" ht="14.25" customHeight="1" x14ac:dyDescent="0.2">
      <c r="B46" s="781"/>
      <c r="C46" s="781"/>
      <c r="D46" s="781"/>
      <c r="E46" s="781"/>
      <c r="F46" s="781"/>
      <c r="G46" s="781"/>
      <c r="H46" s="781"/>
    </row>
    <row r="47" spans="1:11" ht="14.25" customHeight="1" x14ac:dyDescent="0.2">
      <c r="B47" s="781"/>
      <c r="C47" s="781"/>
      <c r="D47" s="781"/>
      <c r="E47" s="781"/>
      <c r="F47" s="781"/>
      <c r="G47" s="781"/>
      <c r="H47" s="781"/>
    </row>
    <row r="48" spans="1:11" ht="27.75" customHeight="1" x14ac:dyDescent="0.2">
      <c r="B48" s="781"/>
      <c r="C48" s="781"/>
      <c r="D48" s="781"/>
      <c r="E48" s="781"/>
      <c r="F48" s="781"/>
      <c r="G48" s="781"/>
      <c r="H48" s="781"/>
    </row>
    <row r="49" spans="1:11" ht="27.75" customHeight="1" x14ac:dyDescent="0.2">
      <c r="B49" s="781"/>
      <c r="C49" s="781"/>
      <c r="D49" s="781"/>
      <c r="E49" s="781"/>
      <c r="F49" s="781"/>
      <c r="G49" s="781"/>
      <c r="H49" s="781"/>
    </row>
    <row r="50" spans="1:11" ht="12" customHeight="1" x14ac:dyDescent="0.2">
      <c r="B50" s="781"/>
      <c r="C50" s="781"/>
      <c r="D50" s="781"/>
      <c r="E50" s="781"/>
      <c r="F50" s="781"/>
      <c r="G50" s="781"/>
      <c r="H50" s="781"/>
    </row>
    <row r="51" spans="1:11" ht="384.75" customHeight="1" x14ac:dyDescent="0.2">
      <c r="B51" s="781" t="s">
        <v>668</v>
      </c>
      <c r="C51" s="781"/>
      <c r="D51" s="781"/>
      <c r="E51" s="781"/>
      <c r="F51" s="781"/>
      <c r="G51" s="781"/>
      <c r="H51" s="781"/>
    </row>
    <row r="52" spans="1:11" ht="47.25" customHeight="1" x14ac:dyDescent="0.2">
      <c r="B52" s="781" t="s">
        <v>669</v>
      </c>
      <c r="C52" s="781"/>
      <c r="D52" s="781"/>
      <c r="E52" s="781"/>
      <c r="F52" s="781"/>
      <c r="G52" s="781"/>
      <c r="H52" s="781"/>
    </row>
    <row r="53" spans="1:11" ht="15" customHeight="1" x14ac:dyDescent="0.2">
      <c r="B53" s="212"/>
      <c r="C53" s="212"/>
      <c r="D53" s="212"/>
      <c r="E53" s="212"/>
      <c r="F53" s="212"/>
      <c r="G53" s="214"/>
      <c r="H53" s="214"/>
    </row>
    <row r="54" spans="1:11" ht="15" x14ac:dyDescent="0.25">
      <c r="A54" s="43">
        <v>5169</v>
      </c>
      <c r="B54" s="802" t="s">
        <v>14</v>
      </c>
      <c r="C54" s="802"/>
      <c r="D54" s="802"/>
      <c r="E54" s="802"/>
      <c r="F54" s="802"/>
      <c r="G54" s="801">
        <v>50</v>
      </c>
      <c r="H54" s="801"/>
      <c r="I54" s="37">
        <v>50</v>
      </c>
      <c r="J54" s="37">
        <v>250</v>
      </c>
    </row>
    <row r="55" spans="1:11" ht="15" customHeight="1" x14ac:dyDescent="0.2">
      <c r="B55" s="765" t="s">
        <v>670</v>
      </c>
      <c r="C55" s="765"/>
      <c r="D55" s="765"/>
      <c r="E55" s="765"/>
      <c r="F55" s="765"/>
      <c r="G55" s="765"/>
      <c r="H55" s="765"/>
    </row>
    <row r="56" spans="1:11" ht="15" customHeight="1" x14ac:dyDescent="0.2">
      <c r="B56" s="204"/>
      <c r="C56" s="204"/>
      <c r="D56" s="204"/>
      <c r="E56" s="204"/>
      <c r="F56" s="204"/>
      <c r="G56" s="204"/>
      <c r="H56" s="204"/>
    </row>
    <row r="57" spans="1:11" ht="15" x14ac:dyDescent="0.25">
      <c r="A57" s="43">
        <v>5171</v>
      </c>
      <c r="B57" s="802" t="s">
        <v>15</v>
      </c>
      <c r="C57" s="802"/>
      <c r="D57" s="802"/>
      <c r="E57" s="802"/>
      <c r="F57" s="802"/>
      <c r="G57" s="801">
        <v>910</v>
      </c>
      <c r="H57" s="801"/>
      <c r="I57" s="37">
        <v>900</v>
      </c>
      <c r="J57" s="37">
        <v>900</v>
      </c>
    </row>
    <row r="58" spans="1:11" ht="28.5" customHeight="1" x14ac:dyDescent="0.2">
      <c r="B58" s="765" t="s">
        <v>671</v>
      </c>
      <c r="C58" s="765"/>
      <c r="D58" s="765"/>
      <c r="E58" s="765"/>
      <c r="F58" s="765"/>
      <c r="G58" s="765"/>
      <c r="H58" s="765"/>
    </row>
    <row r="59" spans="1:11" x14ac:dyDescent="0.2">
      <c r="B59" s="206"/>
      <c r="C59" s="43"/>
      <c r="D59" s="38"/>
      <c r="G59" s="36"/>
    </row>
    <row r="60" spans="1:11" ht="15" x14ac:dyDescent="0.25">
      <c r="A60" s="43">
        <v>5172</v>
      </c>
      <c r="B60" s="802" t="s">
        <v>507</v>
      </c>
      <c r="C60" s="802"/>
      <c r="D60" s="802"/>
      <c r="E60" s="802"/>
      <c r="F60" s="802"/>
      <c r="G60" s="801">
        <v>200</v>
      </c>
      <c r="H60" s="801"/>
      <c r="I60" s="37">
        <v>200</v>
      </c>
      <c r="J60" s="37">
        <v>200</v>
      </c>
    </row>
    <row r="61" spans="1:11" ht="15" customHeight="1" x14ac:dyDescent="0.2">
      <c r="B61" s="765" t="s">
        <v>672</v>
      </c>
      <c r="C61" s="765"/>
      <c r="D61" s="765"/>
      <c r="E61" s="765"/>
      <c r="F61" s="765"/>
      <c r="G61" s="765"/>
      <c r="H61" s="765"/>
      <c r="I61" s="37">
        <v>0</v>
      </c>
      <c r="J61" s="37">
        <v>9</v>
      </c>
      <c r="K61" s="532">
        <v>5175</v>
      </c>
    </row>
    <row r="64" spans="1:11" x14ac:dyDescent="0.2">
      <c r="D64" s="261" t="s">
        <v>269</v>
      </c>
      <c r="E64" s="262">
        <f>SUM(E10)</f>
        <v>41055</v>
      </c>
      <c r="F64" s="262">
        <f>SUM(F10)</f>
        <v>43269</v>
      </c>
      <c r="G64" s="262">
        <f>SUM(G10)</f>
        <v>45111</v>
      </c>
    </row>
    <row r="65" spans="4:7" x14ac:dyDescent="0.2">
      <c r="D65" s="261" t="s">
        <v>270</v>
      </c>
      <c r="E65" s="262">
        <v>0</v>
      </c>
      <c r="F65" s="262">
        <v>0</v>
      </c>
      <c r="G65" s="262">
        <v>0</v>
      </c>
    </row>
    <row r="66" spans="4:7" ht="15" x14ac:dyDescent="0.25">
      <c r="D66" s="263" t="s">
        <v>265</v>
      </c>
      <c r="E66" s="264">
        <f>SUM(E64:E65)</f>
        <v>41055</v>
      </c>
      <c r="F66" s="264">
        <f>SUM(F64:F65)</f>
        <v>43269</v>
      </c>
      <c r="G66" s="264">
        <f>SUM(G64:G65)</f>
        <v>45111</v>
      </c>
    </row>
  </sheetData>
  <mergeCells count="28">
    <mergeCell ref="B19:H19"/>
    <mergeCell ref="G21:H21"/>
    <mergeCell ref="B22:H22"/>
    <mergeCell ref="B61:H61"/>
    <mergeCell ref="B51:H51"/>
    <mergeCell ref="B28:H28"/>
    <mergeCell ref="G27:H27"/>
    <mergeCell ref="G24:H24"/>
    <mergeCell ref="B25:H25"/>
    <mergeCell ref="G30:H30"/>
    <mergeCell ref="B31:H32"/>
    <mergeCell ref="B52:H52"/>
    <mergeCell ref="G13:H13"/>
    <mergeCell ref="B15:H15"/>
    <mergeCell ref="G60:H60"/>
    <mergeCell ref="B60:F60"/>
    <mergeCell ref="B57:F57"/>
    <mergeCell ref="B35:H50"/>
    <mergeCell ref="B54:F54"/>
    <mergeCell ref="G54:H54"/>
    <mergeCell ref="B55:H55"/>
    <mergeCell ref="G57:H57"/>
    <mergeCell ref="B58:H58"/>
    <mergeCell ref="G17:H17"/>
    <mergeCell ref="G34:H34"/>
    <mergeCell ref="G14:H14"/>
    <mergeCell ref="B24:D24"/>
    <mergeCell ref="G18:H18"/>
  </mergeCells>
  <pageMargins left="0.70866141732283472" right="0.70866141732283472" top="0.78740157480314965" bottom="0.78740157480314965" header="0.31496062992125984" footer="0.31496062992125984"/>
  <pageSetup paperSize="9" scale="67" firstPageNumber="43"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1"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L55"/>
  <sheetViews>
    <sheetView showGridLines="0" view="pageBreakPreview" zoomScaleNormal="100" zoomScaleSheetLayoutView="100" workbookViewId="0">
      <selection activeCell="G26" sqref="G26:H26"/>
    </sheetView>
  </sheetViews>
  <sheetFormatPr defaultColWidth="9.140625" defaultRowHeight="14.25" x14ac:dyDescent="0.2"/>
  <cols>
    <col min="1" max="1" width="9.140625" style="38"/>
    <col min="2" max="2" width="8.5703125" style="43" customWidth="1"/>
    <col min="3" max="3" width="9.140625" style="43"/>
    <col min="4" max="4" width="60.85546875" style="38" customWidth="1"/>
    <col min="5" max="5" width="14.140625" style="38" customWidth="1"/>
    <col min="6" max="7" width="14.140625" style="36" customWidth="1"/>
    <col min="8" max="8" width="9.140625" style="38" customWidth="1"/>
    <col min="9" max="10" width="9.140625" style="37"/>
    <col min="11" max="11" width="9.140625" style="532"/>
    <col min="12" max="12" width="13.28515625" style="38" customWidth="1"/>
    <col min="13" max="16384" width="9.140625" style="38"/>
  </cols>
  <sheetData>
    <row r="1" spans="2:38" ht="23.25" x14ac:dyDescent="0.35">
      <c r="B1" s="108" t="s">
        <v>46</v>
      </c>
      <c r="G1" s="763" t="s">
        <v>47</v>
      </c>
      <c r="H1" s="763"/>
    </row>
    <row r="3" spans="2:38" x14ac:dyDescent="0.2">
      <c r="B3" s="51" t="s">
        <v>1</v>
      </c>
      <c r="C3" s="51" t="s">
        <v>224</v>
      </c>
    </row>
    <row r="4" spans="2:38" x14ac:dyDescent="0.2">
      <c r="C4" s="51" t="s">
        <v>41</v>
      </c>
    </row>
    <row r="6" spans="2:38" s="40" customFormat="1" ht="13.5" thickBot="1" x14ac:dyDescent="0.25">
      <c r="B6" s="110"/>
      <c r="C6" s="110"/>
      <c r="F6" s="37"/>
      <c r="G6" s="37"/>
      <c r="H6" s="171" t="s">
        <v>6</v>
      </c>
      <c r="I6" s="37"/>
      <c r="J6" s="37"/>
      <c r="K6" s="532"/>
    </row>
    <row r="7" spans="2:38" s="40" customFormat="1" ht="39.75" thickTop="1" thickBot="1" x14ac:dyDescent="0.25">
      <c r="B7" s="66" t="s">
        <v>2</v>
      </c>
      <c r="C7" s="67" t="s">
        <v>3</v>
      </c>
      <c r="D7" s="68" t="s">
        <v>4</v>
      </c>
      <c r="E7" s="69" t="s">
        <v>542</v>
      </c>
      <c r="F7" s="69" t="s">
        <v>543</v>
      </c>
      <c r="G7" s="69" t="s">
        <v>544</v>
      </c>
      <c r="H7" s="27" t="s">
        <v>5</v>
      </c>
      <c r="I7" s="65"/>
      <c r="J7" s="65"/>
      <c r="K7" s="605"/>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row>
    <row r="8" spans="2:38" s="75" customFormat="1" thickTop="1" thickBot="1" x14ac:dyDescent="0.25">
      <c r="B8" s="70">
        <v>1</v>
      </c>
      <c r="C8" s="71">
        <v>2</v>
      </c>
      <c r="D8" s="71">
        <v>3</v>
      </c>
      <c r="E8" s="72">
        <v>4</v>
      </c>
      <c r="F8" s="72">
        <v>5</v>
      </c>
      <c r="G8" s="72">
        <v>6</v>
      </c>
      <c r="H8" s="73" t="s">
        <v>202</v>
      </c>
      <c r="I8" s="193"/>
      <c r="J8" s="193"/>
      <c r="K8" s="606"/>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row>
    <row r="9" spans="2:38" ht="15" thickTop="1" x14ac:dyDescent="0.2">
      <c r="B9" s="88">
        <v>6172</v>
      </c>
      <c r="C9" s="89">
        <v>51</v>
      </c>
      <c r="D9" s="92" t="s">
        <v>441</v>
      </c>
      <c r="E9" s="25">
        <f>SUM(I16)</f>
        <v>218464</v>
      </c>
      <c r="F9" s="25">
        <f>SUM(J16)</f>
        <v>218414</v>
      </c>
      <c r="G9" s="33">
        <f>SUM(G16)</f>
        <v>182215</v>
      </c>
      <c r="H9" s="35">
        <f>G9/E9*100</f>
        <v>83.407334846931306</v>
      </c>
    </row>
    <row r="10" spans="2:38" s="178" customFormat="1" ht="28.5" x14ac:dyDescent="0.25">
      <c r="B10" s="167">
        <v>6172</v>
      </c>
      <c r="C10" s="168">
        <v>53</v>
      </c>
      <c r="D10" s="175" t="s">
        <v>475</v>
      </c>
      <c r="E10" s="119">
        <f>SUM(I42)</f>
        <v>8000</v>
      </c>
      <c r="F10" s="119">
        <f>SUM(J42)</f>
        <v>8000</v>
      </c>
      <c r="G10" s="119">
        <f>SUM(G42)</f>
        <v>8000</v>
      </c>
      <c r="H10" s="91">
        <f>G10/E10*100</f>
        <v>100</v>
      </c>
      <c r="I10" s="194"/>
      <c r="J10" s="194"/>
      <c r="K10" s="609"/>
    </row>
    <row r="11" spans="2:38" ht="15" thickBot="1" x14ac:dyDescent="0.25">
      <c r="B11" s="93">
        <v>6409</v>
      </c>
      <c r="C11" s="94">
        <v>59</v>
      </c>
      <c r="D11" s="112" t="s">
        <v>29</v>
      </c>
      <c r="E11" s="26">
        <f>SUM(I48)</f>
        <v>107600</v>
      </c>
      <c r="F11" s="26">
        <f>SUM(J48)</f>
        <v>93918</v>
      </c>
      <c r="G11" s="26">
        <f>SUM(G48)</f>
        <v>62500</v>
      </c>
      <c r="H11" s="35">
        <f>G11/E11*100</f>
        <v>58.085501858736052</v>
      </c>
    </row>
    <row r="12" spans="2:38" s="97" customFormat="1" ht="16.5" thickTop="1" thickBot="1" x14ac:dyDescent="0.3">
      <c r="B12" s="750" t="s">
        <v>8</v>
      </c>
      <c r="C12" s="751"/>
      <c r="D12" s="752"/>
      <c r="E12" s="95">
        <f>SUM(E9:E11)</f>
        <v>334064</v>
      </c>
      <c r="F12" s="95">
        <f>SUM(F9:F11)</f>
        <v>320332</v>
      </c>
      <c r="G12" s="95">
        <f>SUM(G9:G11)</f>
        <v>252715</v>
      </c>
      <c r="H12" s="41">
        <f>G12/E12*100</f>
        <v>75.648678097610031</v>
      </c>
      <c r="I12" s="187"/>
      <c r="J12" s="187"/>
      <c r="K12" s="607"/>
    </row>
    <row r="13" spans="2:38" ht="15" thickTop="1" x14ac:dyDescent="0.2">
      <c r="B13" s="38"/>
      <c r="C13" s="38"/>
      <c r="F13" s="38"/>
      <c r="G13" s="38"/>
    </row>
    <row r="14" spans="2:38" x14ac:dyDescent="0.2">
      <c r="B14" s="39"/>
      <c r="C14" s="39"/>
      <c r="D14" s="39"/>
      <c r="E14" s="39"/>
      <c r="F14" s="39"/>
      <c r="G14" s="39"/>
      <c r="H14" s="39"/>
    </row>
    <row r="15" spans="2:38" ht="15" x14ac:dyDescent="0.25">
      <c r="B15" s="44" t="s">
        <v>10</v>
      </c>
    </row>
    <row r="16" spans="2:38" ht="17.25" customHeight="1" thickBot="1" x14ac:dyDescent="0.3">
      <c r="B16" s="45" t="s">
        <v>442</v>
      </c>
      <c r="C16" s="46"/>
      <c r="D16" s="47"/>
      <c r="E16" s="47"/>
      <c r="F16" s="48"/>
      <c r="G16" s="764">
        <f>SUM(G17,G28,G31,G34,G37,G40)</f>
        <v>182215</v>
      </c>
      <c r="H16" s="764"/>
      <c r="I16" s="189">
        <f>SUM(I17,I28,I31,I34,I37,I40)</f>
        <v>218464</v>
      </c>
      <c r="J16" s="189">
        <f>SUM(J17,J28,J31,J34,J37,J40)</f>
        <v>218414</v>
      </c>
    </row>
    <row r="17" spans="1:11" ht="15.75" thickTop="1" x14ac:dyDescent="0.25">
      <c r="A17" s="38">
        <v>5141</v>
      </c>
      <c r="B17" s="42" t="s">
        <v>61</v>
      </c>
      <c r="G17" s="807">
        <f>SUM(G19:H27)</f>
        <v>178395</v>
      </c>
      <c r="H17" s="808"/>
      <c r="I17" s="339">
        <f>SUM(I18:I27)</f>
        <v>214644</v>
      </c>
      <c r="J17" s="339">
        <f>SUM(J18:J27)</f>
        <v>214644</v>
      </c>
    </row>
    <row r="18" spans="1:11" x14ac:dyDescent="0.2">
      <c r="A18" s="348">
        <v>804</v>
      </c>
      <c r="B18" s="765" t="s">
        <v>314</v>
      </c>
      <c r="C18" s="766"/>
      <c r="D18" s="766"/>
      <c r="E18" s="766"/>
      <c r="F18" s="766"/>
      <c r="G18" s="530"/>
      <c r="H18" s="531"/>
    </row>
    <row r="19" spans="1:11" ht="15" x14ac:dyDescent="0.25">
      <c r="B19" s="766"/>
      <c r="C19" s="766"/>
      <c r="D19" s="766"/>
      <c r="E19" s="766"/>
      <c r="F19" s="766"/>
      <c r="G19" s="805">
        <v>21646</v>
      </c>
      <c r="H19" s="810"/>
      <c r="I19" s="37">
        <v>23912</v>
      </c>
      <c r="J19" s="37">
        <v>23912</v>
      </c>
    </row>
    <row r="20" spans="1:11" ht="8.25" customHeight="1" x14ac:dyDescent="0.2">
      <c r="B20" s="781" t="s">
        <v>315</v>
      </c>
      <c r="C20" s="800"/>
      <c r="D20" s="800"/>
      <c r="E20" s="800"/>
      <c r="F20" s="800"/>
      <c r="G20" s="621"/>
      <c r="H20" s="621"/>
    </row>
    <row r="21" spans="1:11" ht="9.6" customHeight="1" x14ac:dyDescent="0.25">
      <c r="B21" s="800"/>
      <c r="C21" s="800"/>
      <c r="D21" s="800"/>
      <c r="E21" s="800"/>
      <c r="F21" s="800"/>
      <c r="G21" s="622"/>
      <c r="H21" s="623"/>
    </row>
    <row r="22" spans="1:11" ht="15" customHeight="1" x14ac:dyDescent="0.2">
      <c r="A22" s="348">
        <v>813</v>
      </c>
      <c r="B22" s="800"/>
      <c r="C22" s="800"/>
      <c r="D22" s="800"/>
      <c r="E22" s="800"/>
      <c r="F22" s="800"/>
      <c r="G22" s="809">
        <v>121250</v>
      </c>
      <c r="H22" s="809"/>
      <c r="I22" s="37">
        <v>126239</v>
      </c>
      <c r="J22" s="37">
        <v>126239</v>
      </c>
    </row>
    <row r="23" spans="1:11" ht="14.25" customHeight="1" x14ac:dyDescent="0.25">
      <c r="A23" s="348">
        <v>887</v>
      </c>
      <c r="B23" s="51" t="s">
        <v>316</v>
      </c>
      <c r="G23" s="805">
        <v>0</v>
      </c>
      <c r="H23" s="810"/>
      <c r="I23" s="37">
        <v>2526</v>
      </c>
      <c r="J23" s="37">
        <v>2526</v>
      </c>
    </row>
    <row r="24" spans="1:11" s="247" customFormat="1" ht="14.45" customHeight="1" x14ac:dyDescent="0.25">
      <c r="A24" s="347">
        <v>816</v>
      </c>
      <c r="B24" s="781" t="s">
        <v>528</v>
      </c>
      <c r="C24" s="781"/>
      <c r="D24" s="781"/>
      <c r="E24" s="781"/>
      <c r="F24" s="781"/>
      <c r="G24" s="809">
        <v>2000</v>
      </c>
      <c r="H24" s="809"/>
      <c r="I24" s="248">
        <v>3000</v>
      </c>
      <c r="J24" s="248">
        <v>3000</v>
      </c>
      <c r="K24" s="618"/>
    </row>
    <row r="25" spans="1:11" x14ac:dyDescent="0.2">
      <c r="A25" s="348">
        <v>801</v>
      </c>
      <c r="B25" s="760" t="s">
        <v>529</v>
      </c>
      <c r="C25" s="760"/>
      <c r="D25" s="760"/>
      <c r="E25" s="760"/>
      <c r="F25" s="760"/>
      <c r="G25" s="805">
        <f>35299-1800</f>
        <v>33499</v>
      </c>
      <c r="H25" s="805"/>
      <c r="I25" s="37">
        <v>58967</v>
      </c>
      <c r="J25" s="37">
        <v>58967</v>
      </c>
    </row>
    <row r="26" spans="1:11" s="247" customFormat="1" ht="13.15" customHeight="1" x14ac:dyDescent="0.25">
      <c r="B26" s="774"/>
      <c r="C26" s="774"/>
      <c r="D26" s="774"/>
      <c r="E26" s="774"/>
      <c r="F26" s="774"/>
      <c r="G26" s="806"/>
      <c r="H26" s="806"/>
      <c r="I26" s="248"/>
      <c r="J26" s="248"/>
      <c r="K26" s="618"/>
    </row>
    <row r="27" spans="1:11" s="247" customFormat="1" ht="17.45" customHeight="1" x14ac:dyDescent="0.25">
      <c r="B27" s="774"/>
      <c r="C27" s="774"/>
      <c r="D27" s="774"/>
      <c r="E27" s="774"/>
      <c r="F27" s="774"/>
      <c r="G27" s="806"/>
      <c r="H27" s="806"/>
      <c r="I27" s="248"/>
      <c r="J27" s="248"/>
      <c r="K27" s="618"/>
    </row>
    <row r="28" spans="1:11" ht="15" x14ac:dyDescent="0.25">
      <c r="A28" s="38">
        <v>5142</v>
      </c>
      <c r="B28" s="770" t="s">
        <v>512</v>
      </c>
      <c r="C28" s="771"/>
      <c r="D28" s="771"/>
      <c r="E28" s="122"/>
      <c r="F28" s="60"/>
      <c r="G28" s="758">
        <v>1000</v>
      </c>
      <c r="H28" s="759"/>
      <c r="I28" s="37">
        <v>1000</v>
      </c>
      <c r="J28" s="37">
        <v>1000</v>
      </c>
    </row>
    <row r="29" spans="1:11" ht="15" x14ac:dyDescent="0.25">
      <c r="B29" s="765" t="s">
        <v>48</v>
      </c>
      <c r="C29" s="769"/>
      <c r="D29" s="769"/>
      <c r="E29" s="769"/>
      <c r="F29" s="769"/>
      <c r="G29" s="769"/>
      <c r="H29" s="769"/>
    </row>
    <row r="30" spans="1:11" ht="15" x14ac:dyDescent="0.25">
      <c r="B30" s="583"/>
      <c r="C30" s="584"/>
      <c r="D30" s="584"/>
      <c r="E30" s="584"/>
      <c r="F30" s="584"/>
      <c r="G30" s="584"/>
      <c r="H30" s="584"/>
    </row>
    <row r="31" spans="1:11" ht="14.25" customHeight="1" x14ac:dyDescent="0.25">
      <c r="A31" s="38">
        <v>5163</v>
      </c>
      <c r="B31" s="770" t="s">
        <v>25</v>
      </c>
      <c r="C31" s="771"/>
      <c r="D31" s="771"/>
      <c r="E31" s="122"/>
      <c r="F31" s="60"/>
      <c r="G31" s="758">
        <v>500</v>
      </c>
      <c r="H31" s="759"/>
      <c r="I31" s="37">
        <v>500</v>
      </c>
      <c r="J31" s="37">
        <v>500</v>
      </c>
    </row>
    <row r="32" spans="1:11" s="247" customFormat="1" ht="19.5" customHeight="1" x14ac:dyDescent="0.25">
      <c r="B32" s="781" t="s">
        <v>49</v>
      </c>
      <c r="C32" s="800"/>
      <c r="D32" s="800"/>
      <c r="E32" s="800"/>
      <c r="F32" s="800"/>
      <c r="G32" s="800"/>
      <c r="H32" s="800"/>
      <c r="I32" s="248"/>
      <c r="J32" s="248"/>
      <c r="K32" s="618"/>
    </row>
    <row r="33" spans="1:11" ht="15" x14ac:dyDescent="0.25">
      <c r="B33" s="123"/>
      <c r="C33" s="60"/>
      <c r="D33" s="60"/>
      <c r="E33" s="60"/>
      <c r="F33" s="60"/>
      <c r="G33" s="124"/>
      <c r="H33" s="125"/>
    </row>
    <row r="34" spans="1:11" ht="15" x14ac:dyDescent="0.25">
      <c r="A34" s="38">
        <v>5164</v>
      </c>
      <c r="B34" s="770" t="s">
        <v>30</v>
      </c>
      <c r="C34" s="771"/>
      <c r="D34" s="771"/>
      <c r="E34" s="122"/>
      <c r="F34" s="60"/>
      <c r="G34" s="758">
        <v>70</v>
      </c>
      <c r="H34" s="759"/>
      <c r="I34" s="37">
        <v>20</v>
      </c>
      <c r="J34" s="37">
        <v>20</v>
      </c>
    </row>
    <row r="35" spans="1:11" ht="29.25" customHeight="1" x14ac:dyDescent="0.2">
      <c r="B35" s="777" t="s">
        <v>259</v>
      </c>
      <c r="C35" s="777"/>
      <c r="D35" s="777"/>
      <c r="E35" s="777"/>
      <c r="F35" s="777"/>
      <c r="G35" s="777"/>
      <c r="H35" s="777"/>
    </row>
    <row r="36" spans="1:11" ht="15" x14ac:dyDescent="0.25">
      <c r="B36" s="123"/>
      <c r="C36" s="60"/>
      <c r="D36" s="60"/>
      <c r="E36" s="60"/>
      <c r="F36" s="60"/>
      <c r="G36" s="124"/>
      <c r="H36" s="125"/>
    </row>
    <row r="37" spans="1:11" ht="15" x14ac:dyDescent="0.25">
      <c r="A37" s="38">
        <v>5166</v>
      </c>
      <c r="B37" s="770" t="s">
        <v>12</v>
      </c>
      <c r="C37" s="771"/>
      <c r="D37" s="771"/>
      <c r="E37" s="122"/>
      <c r="F37" s="60"/>
      <c r="G37" s="733">
        <v>2000</v>
      </c>
      <c r="H37" s="768"/>
      <c r="I37" s="37">
        <v>2000</v>
      </c>
      <c r="J37" s="37">
        <v>1950</v>
      </c>
    </row>
    <row r="38" spans="1:11" ht="15" x14ac:dyDescent="0.25">
      <c r="B38" s="765" t="s">
        <v>62</v>
      </c>
      <c r="C38" s="766"/>
      <c r="D38" s="766"/>
      <c r="E38" s="766"/>
      <c r="F38" s="766"/>
      <c r="G38" s="766"/>
      <c r="H38" s="766"/>
    </row>
    <row r="39" spans="1:11" ht="15" x14ac:dyDescent="0.25">
      <c r="B39" s="123"/>
      <c r="C39" s="60"/>
      <c r="D39" s="60"/>
      <c r="E39" s="60"/>
      <c r="F39" s="60"/>
      <c r="G39" s="124"/>
      <c r="H39" s="125"/>
    </row>
    <row r="40" spans="1:11" ht="15" x14ac:dyDescent="0.25">
      <c r="A40" s="38">
        <v>5169</v>
      </c>
      <c r="B40" s="770" t="s">
        <v>14</v>
      </c>
      <c r="C40" s="771"/>
      <c r="D40" s="771"/>
      <c r="E40" s="122"/>
      <c r="F40" s="60"/>
      <c r="G40" s="758">
        <v>250</v>
      </c>
      <c r="H40" s="759"/>
      <c r="I40" s="37">
        <v>300</v>
      </c>
      <c r="J40" s="37">
        <v>300</v>
      </c>
    </row>
    <row r="41" spans="1:11" ht="15" x14ac:dyDescent="0.25">
      <c r="B41" s="123"/>
      <c r="C41" s="60"/>
      <c r="D41" s="60"/>
      <c r="E41" s="60"/>
      <c r="F41" s="60"/>
      <c r="G41" s="124"/>
      <c r="H41" s="125"/>
    </row>
    <row r="42" spans="1:11" ht="31.5" customHeight="1" thickBot="1" x14ac:dyDescent="0.3">
      <c r="B42" s="746" t="s">
        <v>478</v>
      </c>
      <c r="C42" s="747"/>
      <c r="D42" s="747"/>
      <c r="E42" s="747"/>
      <c r="F42" s="747"/>
      <c r="G42" s="764">
        <f>SUM(G43)</f>
        <v>8000</v>
      </c>
      <c r="H42" s="764"/>
      <c r="I42" s="189">
        <f>SUM(I43:I44)</f>
        <v>8000</v>
      </c>
      <c r="J42" s="189">
        <f>SUM(J43:J44)</f>
        <v>8000</v>
      </c>
    </row>
    <row r="43" spans="1:11" ht="15.75" thickTop="1" x14ac:dyDescent="0.25">
      <c r="A43" s="38">
        <v>5362</v>
      </c>
      <c r="B43" s="775" t="s">
        <v>384</v>
      </c>
      <c r="C43" s="776"/>
      <c r="D43" s="776"/>
      <c r="E43" s="126"/>
      <c r="F43" s="60"/>
      <c r="G43" s="758">
        <v>8000</v>
      </c>
      <c r="H43" s="759"/>
      <c r="I43" s="37">
        <v>8000</v>
      </c>
      <c r="J43" s="37">
        <v>7991</v>
      </c>
    </row>
    <row r="44" spans="1:11" x14ac:dyDescent="0.2">
      <c r="B44" s="781" t="s">
        <v>98</v>
      </c>
      <c r="C44" s="800"/>
      <c r="D44" s="800"/>
      <c r="E44" s="800"/>
      <c r="F44" s="800"/>
      <c r="G44" s="800"/>
      <c r="H44" s="800"/>
      <c r="I44" s="37">
        <v>0</v>
      </c>
      <c r="J44" s="37">
        <v>9</v>
      </c>
      <c r="K44" s="532">
        <v>5363</v>
      </c>
    </row>
    <row r="45" spans="1:11" x14ac:dyDescent="0.2">
      <c r="B45" s="800"/>
      <c r="C45" s="800"/>
      <c r="D45" s="800"/>
      <c r="E45" s="800"/>
      <c r="F45" s="800"/>
      <c r="G45" s="800"/>
      <c r="H45" s="800"/>
    </row>
    <row r="46" spans="1:11" ht="28.5" customHeight="1" x14ac:dyDescent="0.2">
      <c r="B46" s="800"/>
      <c r="C46" s="800"/>
      <c r="D46" s="800"/>
      <c r="E46" s="800"/>
      <c r="F46" s="800"/>
      <c r="G46" s="800"/>
      <c r="H46" s="800"/>
    </row>
    <row r="47" spans="1:11" ht="15" x14ac:dyDescent="0.25">
      <c r="B47" s="118"/>
      <c r="C47" s="60"/>
      <c r="D47" s="60"/>
      <c r="E47" s="60"/>
      <c r="F47" s="60"/>
      <c r="G47" s="353"/>
      <c r="H47" s="354"/>
    </row>
    <row r="48" spans="1:11" ht="15.75" thickBot="1" x14ac:dyDescent="0.3">
      <c r="B48" s="45" t="s">
        <v>50</v>
      </c>
      <c r="C48" s="46"/>
      <c r="D48" s="47"/>
      <c r="E48" s="47"/>
      <c r="F48" s="48"/>
      <c r="G48" s="764">
        <f>SUM(G50:H51)</f>
        <v>62500</v>
      </c>
      <c r="H48" s="764"/>
      <c r="I48" s="189">
        <f>SUM(I50:I51)</f>
        <v>107600</v>
      </c>
      <c r="J48" s="189">
        <f>SUM(J50:J51)</f>
        <v>93918</v>
      </c>
    </row>
    <row r="49" spans="1:14" ht="15.75" thickTop="1" x14ac:dyDescent="0.25">
      <c r="A49" s="38">
        <v>5901</v>
      </c>
      <c r="B49" s="775" t="s">
        <v>31</v>
      </c>
      <c r="C49" s="776"/>
      <c r="D49" s="776"/>
      <c r="E49" s="126"/>
      <c r="F49" s="60"/>
      <c r="G49" s="24"/>
      <c r="H49" s="23"/>
      <c r="I49" s="195"/>
      <c r="J49" s="195"/>
      <c r="K49" s="619"/>
      <c r="L49" s="127"/>
      <c r="M49" s="127"/>
      <c r="N49" s="127"/>
    </row>
    <row r="50" spans="1:14" ht="15" x14ac:dyDescent="0.25">
      <c r="B50" s="128" t="s">
        <v>263</v>
      </c>
      <c r="C50" s="129"/>
      <c r="D50" s="127"/>
      <c r="E50" s="127"/>
      <c r="F50" s="130"/>
      <c r="G50" s="733">
        <v>50000</v>
      </c>
      <c r="H50" s="768"/>
      <c r="I50" s="195">
        <v>25000</v>
      </c>
      <c r="J50" s="195">
        <v>45755</v>
      </c>
      <c r="K50" s="619"/>
      <c r="L50" s="127"/>
      <c r="M50" s="127"/>
      <c r="N50" s="127"/>
    </row>
    <row r="51" spans="1:14" ht="15" x14ac:dyDescent="0.25">
      <c r="B51" s="352" t="s">
        <v>531</v>
      </c>
      <c r="G51" s="733">
        <v>12500</v>
      </c>
      <c r="H51" s="768"/>
      <c r="I51" s="37">
        <v>82600</v>
      </c>
      <c r="J51" s="37">
        <v>48163</v>
      </c>
    </row>
    <row r="53" spans="1:14" x14ac:dyDescent="0.2">
      <c r="D53" s="261" t="s">
        <v>269</v>
      </c>
      <c r="E53" s="262">
        <f>SUM(E12)</f>
        <v>334064</v>
      </c>
      <c r="F53" s="262">
        <f>SUM(F12)</f>
        <v>320332</v>
      </c>
      <c r="G53" s="262">
        <f>SUM(G12)</f>
        <v>252715</v>
      </c>
    </row>
    <row r="54" spans="1:14" x14ac:dyDescent="0.2">
      <c r="D54" s="261" t="s">
        <v>270</v>
      </c>
      <c r="E54" s="262">
        <v>0</v>
      </c>
      <c r="F54" s="262">
        <v>0</v>
      </c>
      <c r="G54" s="262">
        <v>0</v>
      </c>
    </row>
    <row r="55" spans="1:14" ht="15" x14ac:dyDescent="0.25">
      <c r="D55" s="263" t="s">
        <v>265</v>
      </c>
      <c r="E55" s="264">
        <f>SUM(E53:E54)</f>
        <v>334064</v>
      </c>
      <c r="F55" s="264">
        <f>SUM(F53:F54)</f>
        <v>320332</v>
      </c>
      <c r="G55" s="264">
        <f>SUM(G53:G54)</f>
        <v>252715</v>
      </c>
    </row>
  </sheetData>
  <mergeCells count="40">
    <mergeCell ref="G1:H1"/>
    <mergeCell ref="B12:D12"/>
    <mergeCell ref="G16:H16"/>
    <mergeCell ref="G17:H17"/>
    <mergeCell ref="B24:F24"/>
    <mergeCell ref="G24:H24"/>
    <mergeCell ref="G23:H23"/>
    <mergeCell ref="B18:F19"/>
    <mergeCell ref="G19:H19"/>
    <mergeCell ref="B20:F22"/>
    <mergeCell ref="G22:H22"/>
    <mergeCell ref="B35:H35"/>
    <mergeCell ref="G26:H26"/>
    <mergeCell ref="B31:D31"/>
    <mergeCell ref="G31:H31"/>
    <mergeCell ref="B28:D28"/>
    <mergeCell ref="G28:H28"/>
    <mergeCell ref="G27:H27"/>
    <mergeCell ref="B29:H29"/>
    <mergeCell ref="G25:H25"/>
    <mergeCell ref="B26:F26"/>
    <mergeCell ref="B32:H32"/>
    <mergeCell ref="B34:D34"/>
    <mergeCell ref="G34:H34"/>
    <mergeCell ref="B25:F25"/>
    <mergeCell ref="B27:F27"/>
    <mergeCell ref="B37:D37"/>
    <mergeCell ref="G37:H37"/>
    <mergeCell ref="G51:H51"/>
    <mergeCell ref="B38:H38"/>
    <mergeCell ref="B40:D40"/>
    <mergeCell ref="G40:H40"/>
    <mergeCell ref="B42:F42"/>
    <mergeCell ref="G42:H42"/>
    <mergeCell ref="B43:D43"/>
    <mergeCell ref="G43:H43"/>
    <mergeCell ref="B44:H46"/>
    <mergeCell ref="G50:H50"/>
    <mergeCell ref="G48:H48"/>
    <mergeCell ref="B49:D49"/>
  </mergeCells>
  <pageMargins left="0.70866141732283472" right="0.70866141732283472" top="0.78740157480314965" bottom="0.78740157480314965" header="0.31496062992125984" footer="0.31496062992125984"/>
  <pageSetup paperSize="9" scale="67" firstPageNumber="45" orientation="portrait" useFirstPageNumber="1" r:id="rId1"/>
  <headerFooter>
    <oddFooter>&amp;L&amp;"-,Kurzíva"Zastupitelstvo Olomouckého kraje 11.12.2023
2.1. - Rozpočet Olomouckého kraje na rok 2024 - návrh rozpočtu
Příloha č. 3a): Výdaje odborů &amp;R&amp;"-,Kurzíva"Strana &amp;P (Celkem 216)</oddFooter>
  </headerFooter>
  <colBreaks count="1" manualBreakCount="1">
    <brk id="11" max="1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21</vt:i4>
      </vt:variant>
      <vt:variant>
        <vt:lpstr>Pojmenované oblasti</vt:lpstr>
      </vt:variant>
      <vt:variant>
        <vt:i4>21</vt:i4>
      </vt:variant>
    </vt:vector>
  </HeadingPairs>
  <TitlesOfParts>
    <vt:vector size="42" baseType="lpstr">
      <vt:lpstr>Položky s mimořádným nárůstem</vt:lpstr>
      <vt:lpstr>Výčíslení úspory</vt:lpstr>
      <vt:lpstr>celkem</vt:lpstr>
      <vt:lpstr>01</vt:lpstr>
      <vt:lpstr>02</vt:lpstr>
      <vt:lpstr>03</vt:lpstr>
      <vt:lpstr>04</vt:lpstr>
      <vt:lpstr>06</vt:lpstr>
      <vt:lpstr>07</vt:lpstr>
      <vt:lpstr>08</vt:lpstr>
      <vt:lpstr>09</vt:lpstr>
      <vt:lpstr>10</vt:lpstr>
      <vt:lpstr>11</vt:lpstr>
      <vt:lpstr>12</vt:lpstr>
      <vt:lpstr>13</vt:lpstr>
      <vt:lpstr>14</vt:lpstr>
      <vt:lpstr>17</vt:lpstr>
      <vt:lpstr>18</vt:lpstr>
      <vt:lpstr>19</vt:lpstr>
      <vt:lpstr>20</vt:lpstr>
      <vt:lpstr>98</vt:lpstr>
      <vt:lpstr>'01'!Oblast_tisku</vt:lpstr>
      <vt:lpstr>'02'!Oblast_tisku</vt:lpstr>
      <vt:lpstr>'03'!Oblast_tisku</vt:lpstr>
      <vt:lpstr>'04'!Oblast_tisku</vt:lpstr>
      <vt:lpstr>'06'!Oblast_tisku</vt:lpstr>
      <vt:lpstr>'07'!Oblast_tisku</vt:lpstr>
      <vt:lpstr>'08'!Oblast_tisku</vt:lpstr>
      <vt:lpstr>'09'!Oblast_tisku</vt:lpstr>
      <vt:lpstr>'10'!Oblast_tisku</vt:lpstr>
      <vt:lpstr>'11'!Oblast_tisku</vt:lpstr>
      <vt:lpstr>'12'!Oblast_tisku</vt:lpstr>
      <vt:lpstr>'13'!Oblast_tisku</vt:lpstr>
      <vt:lpstr>'14'!Oblast_tisku</vt:lpstr>
      <vt:lpstr>'17'!Oblast_tisku</vt:lpstr>
      <vt:lpstr>'18'!Oblast_tisku</vt:lpstr>
      <vt:lpstr>'19'!Oblast_tisku</vt:lpstr>
      <vt:lpstr>'20'!Oblast_tisku</vt:lpstr>
      <vt:lpstr>'98'!Oblast_tisku</vt:lpstr>
      <vt:lpstr>celkem!Oblast_tisku</vt:lpstr>
      <vt:lpstr>'Položky s mimořádným nárůstem'!Oblast_tisku</vt:lpstr>
      <vt:lpstr>'Výčíslení úspory'!Oblast_tisku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2023-11-23T05:29:59Z</cp:lastPrinted>
  <dcterms:created xsi:type="dcterms:W3CDTF">2012-11-27T11:19:48Z</dcterms:created>
  <dcterms:modified xsi:type="dcterms:W3CDTF">2023-11-23T05:30:03Z</dcterms:modified>
</cp:coreProperties>
</file>