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bookViews>
    <workbookView xWindow="0" yWindow="0" windowWidth="28800" windowHeight="11400" firstSheet="10" activeTab="13"/>
  </bookViews>
  <sheets>
    <sheet name="Souhrn" sheetId="6" r:id="rId1"/>
    <sheet name="Oblast školství - ORJ 10" sheetId="15" r:id="rId2"/>
    <sheet name="Oblast školství - ORJ 52" sheetId="1" r:id="rId3"/>
    <sheet name="Oblast školství - ORJ 59" sheetId="19" r:id="rId4"/>
    <sheet name="Oblast sociální - ORJ 52 " sheetId="8" r:id="rId5"/>
    <sheet name="Oblast dopravy - ORJ 12" sheetId="14" r:id="rId6"/>
    <sheet name="Oblast dopravy - ORJ 50" sheetId="7" r:id="rId7"/>
    <sheet name="Oblast kultury - ORJ 52" sheetId="3" r:id="rId8"/>
    <sheet name="Oblast kultury - ORJ 59 " sheetId="18" r:id="rId9"/>
    <sheet name="Oblast zdravotnictví - ORJ 52" sheetId="4" r:id="rId10"/>
    <sheet name="Oblast zdravotnictví - ORJ 59 " sheetId="20" r:id="rId11"/>
    <sheet name="Oblast ostatní - ORJ 52 " sheetId="13" r:id="rId12"/>
    <sheet name="Oblast ICT technologie - ORJ 59" sheetId="16" r:id="rId13"/>
    <sheet name="územní plánování - ORJ 59 " sheetId="17" r:id="rId14"/>
  </sheets>
  <definedNames>
    <definedName name="_xlnm.Print_Titles" localSheetId="4">'Oblast sociální - ORJ 52 '!$1:$7</definedName>
    <definedName name="_xlnm.Print_Titles" localSheetId="1">'Oblast školství - ORJ 10'!$1:$7</definedName>
    <definedName name="_xlnm.Print_Titles" localSheetId="2">'Oblast školství - ORJ 52'!$1:$7</definedName>
    <definedName name="_xlnm.Print_Area" localSheetId="5">'Oblast dopravy - ORJ 12'!$A$1:$W$11</definedName>
    <definedName name="_xlnm.Print_Area" localSheetId="6">'Oblast dopravy - ORJ 50'!$A$1:$W$16</definedName>
    <definedName name="_xlnm.Print_Area" localSheetId="12">'Oblast ICT technologie - ORJ 59'!$A$1:$V$13</definedName>
    <definedName name="_xlnm.Print_Area" localSheetId="7">'Oblast kultury - ORJ 52'!$A$1:$W$15</definedName>
    <definedName name="_xlnm.Print_Area" localSheetId="8">'Oblast kultury - ORJ 59 '!$A$1:$V$12</definedName>
    <definedName name="_xlnm.Print_Area" localSheetId="11">'Oblast ostatní - ORJ 52 '!$A$1:$W$14</definedName>
    <definedName name="_xlnm.Print_Area" localSheetId="4">'Oblast sociální - ORJ 52 '!$A$1:$Y$32</definedName>
    <definedName name="_xlnm.Print_Area" localSheetId="1">'Oblast školství - ORJ 10'!$A$1:$Y$23</definedName>
    <definedName name="_xlnm.Print_Area" localSheetId="2">'Oblast školství - ORJ 52'!$A$1:$W$26</definedName>
    <definedName name="_xlnm.Print_Area" localSheetId="3">'Oblast školství - ORJ 59'!$A$1:$V$15</definedName>
    <definedName name="_xlnm.Print_Area" localSheetId="9">'Oblast zdravotnictví - ORJ 52'!$A$1:$Z$20</definedName>
    <definedName name="_xlnm.Print_Area" localSheetId="10">'Oblast zdravotnictví - ORJ 59 '!$A$1:$V$12</definedName>
    <definedName name="_xlnm.Print_Area" localSheetId="0">Souhrn!$A$1:$H$19</definedName>
    <definedName name="_xlnm.Print_Area" localSheetId="13">'územní plánování - ORJ 59 '!$A$1:$V$13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8" l="1"/>
  <c r="P10" i="14" l="1"/>
  <c r="R9" i="8" l="1"/>
  <c r="Y9" i="4"/>
  <c r="V31" i="8" l="1"/>
  <c r="V30" i="8"/>
  <c r="Q30" i="8"/>
  <c r="P30" i="8"/>
  <c r="Y30" i="8" s="1"/>
  <c r="M30" i="8"/>
  <c r="O16" i="8" l="1"/>
  <c r="X8" i="8"/>
  <c r="W8" i="8"/>
  <c r="V29" i="8" l="1"/>
  <c r="Q29" i="8"/>
  <c r="P29" i="8"/>
  <c r="Y29" i="8" s="1"/>
  <c r="M29" i="8"/>
  <c r="M24" i="1" l="1"/>
  <c r="T24" i="1"/>
  <c r="Q24" i="1"/>
  <c r="P24" i="1" s="1"/>
  <c r="W24" i="1" s="1"/>
  <c r="S10" i="17" l="1"/>
  <c r="K10" i="17"/>
  <c r="K9" i="17"/>
  <c r="P10" i="17"/>
  <c r="Q10" i="17"/>
  <c r="S9" i="17"/>
  <c r="P9" i="17" s="1"/>
  <c r="P10" i="16"/>
  <c r="S9" i="16"/>
  <c r="Q8" i="16"/>
  <c r="K9" i="16"/>
  <c r="P8" i="16"/>
  <c r="T8" i="16"/>
  <c r="R8" i="16"/>
  <c r="S8" i="16"/>
  <c r="S10" i="16"/>
  <c r="T9" i="13"/>
  <c r="S9" i="20"/>
  <c r="Z13" i="4"/>
  <c r="Y13" i="4"/>
  <c r="X13" i="4"/>
  <c r="W13" i="4"/>
  <c r="U13" i="4"/>
  <c r="T13" i="4"/>
  <c r="S13" i="4"/>
  <c r="R13" i="4"/>
  <c r="Q13" i="4"/>
  <c r="P13" i="4"/>
  <c r="O13" i="4"/>
  <c r="M13" i="4"/>
  <c r="L13" i="4"/>
  <c r="K13" i="4"/>
  <c r="Y8" i="4"/>
  <c r="X8" i="4"/>
  <c r="W8" i="4"/>
  <c r="U8" i="4"/>
  <c r="U20" i="4" s="1"/>
  <c r="S8" i="4"/>
  <c r="R8" i="4"/>
  <c r="O8" i="4"/>
  <c r="M8" i="4"/>
  <c r="L8" i="4"/>
  <c r="K8" i="4"/>
  <c r="V8" i="3"/>
  <c r="U8" i="3"/>
  <c r="S8" i="3"/>
  <c r="R8" i="3"/>
  <c r="O8" i="3"/>
  <c r="M8" i="3"/>
  <c r="L8" i="3"/>
  <c r="K8" i="3"/>
  <c r="W13" i="3"/>
  <c r="V13" i="3"/>
  <c r="U13" i="3"/>
  <c r="T13" i="3"/>
  <c r="S13" i="3"/>
  <c r="R13" i="3"/>
  <c r="Q13" i="3"/>
  <c r="P13" i="3"/>
  <c r="O13" i="3"/>
  <c r="M13" i="3"/>
  <c r="L13" i="3"/>
  <c r="K13" i="3"/>
  <c r="L14" i="7"/>
  <c r="K14" i="7"/>
  <c r="M14" i="7"/>
  <c r="N14" i="7"/>
  <c r="O14" i="7"/>
  <c r="R14" i="7"/>
  <c r="S14" i="7"/>
  <c r="U14" i="7"/>
  <c r="V14" i="7"/>
  <c r="V8" i="7"/>
  <c r="U8" i="7"/>
  <c r="V10" i="15"/>
  <c r="N23" i="15"/>
  <c r="M23" i="15"/>
  <c r="O23" i="15"/>
  <c r="M10" i="15"/>
  <c r="M12" i="15"/>
  <c r="K16" i="8" l="1"/>
  <c r="S8" i="8"/>
  <c r="R8" i="8"/>
  <c r="O8" i="8"/>
  <c r="M8" i="8"/>
  <c r="L8" i="8"/>
  <c r="K8" i="8"/>
  <c r="C7" i="6"/>
  <c r="T25" i="1"/>
  <c r="V18" i="1"/>
  <c r="U18" i="1"/>
  <c r="O18" i="1"/>
  <c r="L18" i="1"/>
  <c r="K18" i="1"/>
  <c r="V8" i="1"/>
  <c r="U8" i="1"/>
  <c r="V27" i="8" l="1"/>
  <c r="Q27" i="8"/>
  <c r="P27" i="8"/>
  <c r="Y27" i="8" s="1"/>
  <c r="M27" i="8"/>
  <c r="S8" i="17" l="1"/>
  <c r="K8" i="17"/>
  <c r="Y20" i="4"/>
  <c r="G14" i="6" s="1"/>
  <c r="X20" i="4"/>
  <c r="W20" i="4"/>
  <c r="V20" i="4"/>
  <c r="S20" i="4"/>
  <c r="R20" i="4"/>
  <c r="O20" i="4"/>
  <c r="M20" i="4"/>
  <c r="L20" i="4"/>
  <c r="K20" i="4"/>
  <c r="V8" i="4"/>
  <c r="V13" i="4"/>
  <c r="V15" i="3"/>
  <c r="U15" i="3"/>
  <c r="S15" i="3"/>
  <c r="R15" i="3"/>
  <c r="O15" i="3"/>
  <c r="M15" i="3"/>
  <c r="L15" i="3"/>
  <c r="K15" i="3"/>
  <c r="T8" i="14"/>
  <c r="P8" i="14"/>
  <c r="K8" i="14"/>
  <c r="U8" i="19"/>
  <c r="T8" i="19"/>
  <c r="R8" i="19"/>
  <c r="Q8" i="19"/>
  <c r="O8" i="19"/>
  <c r="M8" i="19"/>
  <c r="L8" i="19"/>
  <c r="K8" i="19"/>
  <c r="S8" i="1"/>
  <c r="R8" i="1"/>
  <c r="L8" i="1"/>
  <c r="V26" i="1"/>
  <c r="U26" i="1"/>
  <c r="S18" i="1"/>
  <c r="S26" i="1" s="1"/>
  <c r="R18" i="1"/>
  <c r="L26" i="1"/>
  <c r="K8" i="1"/>
  <c r="K26" i="1" s="1"/>
  <c r="R26" i="1" l="1"/>
  <c r="X16" i="8"/>
  <c r="W16" i="8"/>
  <c r="U16" i="8"/>
  <c r="T16" i="8"/>
  <c r="S16" i="8"/>
  <c r="R16" i="8"/>
  <c r="L16" i="8"/>
  <c r="U8" i="8"/>
  <c r="T8" i="8"/>
  <c r="K32" i="8"/>
  <c r="U32" i="8" l="1"/>
  <c r="T32" i="8"/>
  <c r="R32" i="8"/>
  <c r="W32" i="8"/>
  <c r="S32" i="8"/>
  <c r="S8" i="7" l="1"/>
  <c r="R8" i="7"/>
  <c r="L8" i="7"/>
  <c r="C13" i="6" l="1"/>
  <c r="H9" i="6"/>
  <c r="R12" i="20"/>
  <c r="C15" i="6" s="1"/>
  <c r="S11" i="20"/>
  <c r="S10" i="20" s="1"/>
  <c r="Q11" i="20"/>
  <c r="P11" i="20" s="1"/>
  <c r="U10" i="20"/>
  <c r="T10" i="20"/>
  <c r="R10" i="20"/>
  <c r="O10" i="20"/>
  <c r="O12" i="20" s="1"/>
  <c r="M10" i="20"/>
  <c r="M12" i="20" s="1"/>
  <c r="L10" i="20"/>
  <c r="K10" i="20"/>
  <c r="V9" i="20"/>
  <c r="S8" i="20"/>
  <c r="M9" i="20"/>
  <c r="V8" i="20"/>
  <c r="U8" i="20"/>
  <c r="U12" i="20" s="1"/>
  <c r="R8" i="20"/>
  <c r="Q8" i="20"/>
  <c r="P8" i="20"/>
  <c r="O8" i="20"/>
  <c r="M8" i="20"/>
  <c r="L8" i="20"/>
  <c r="L12" i="20" s="1"/>
  <c r="K8" i="20"/>
  <c r="L15" i="19"/>
  <c r="S14" i="19"/>
  <c r="S13" i="19" s="1"/>
  <c r="Q14" i="19"/>
  <c r="Q13" i="19" s="1"/>
  <c r="Q15" i="19" s="1"/>
  <c r="U13" i="19"/>
  <c r="U15" i="19" s="1"/>
  <c r="T13" i="19"/>
  <c r="T15" i="19" s="1"/>
  <c r="R13" i="19"/>
  <c r="O13" i="19"/>
  <c r="M13" i="19"/>
  <c r="L13" i="19"/>
  <c r="K13" i="19"/>
  <c r="S12" i="19"/>
  <c r="S8" i="19" s="1"/>
  <c r="L12" i="19"/>
  <c r="M12" i="19" s="1"/>
  <c r="V11" i="19"/>
  <c r="S11" i="19"/>
  <c r="Q11" i="19"/>
  <c r="K11" i="19"/>
  <c r="S10" i="19"/>
  <c r="P10" i="19" s="1"/>
  <c r="Q10" i="19"/>
  <c r="K10" i="19"/>
  <c r="V10" i="19" s="1"/>
  <c r="S9" i="19"/>
  <c r="Q9" i="19"/>
  <c r="P9" i="19"/>
  <c r="K9" i="19"/>
  <c r="K15" i="19" s="1"/>
  <c r="O15" i="19"/>
  <c r="T12" i="18"/>
  <c r="R12" i="18"/>
  <c r="S11" i="18"/>
  <c r="Q11" i="18"/>
  <c r="U10" i="18"/>
  <c r="T10" i="18"/>
  <c r="R10" i="18"/>
  <c r="Q10" i="18"/>
  <c r="O10" i="18"/>
  <c r="O12" i="18" s="1"/>
  <c r="M10" i="18"/>
  <c r="M12" i="18" s="1"/>
  <c r="L10" i="18"/>
  <c r="K10" i="18"/>
  <c r="S9" i="18"/>
  <c r="S8" i="18" s="1"/>
  <c r="Q9" i="18"/>
  <c r="P9" i="18" s="1"/>
  <c r="P8" i="18" s="1"/>
  <c r="K9" i="18"/>
  <c r="K8" i="18" s="1"/>
  <c r="U8" i="18"/>
  <c r="T8" i="18"/>
  <c r="R8" i="18"/>
  <c r="Q8" i="18"/>
  <c r="O8" i="18"/>
  <c r="M8" i="18"/>
  <c r="L8" i="18"/>
  <c r="L13" i="17"/>
  <c r="S12" i="17"/>
  <c r="Q12" i="17"/>
  <c r="Q11" i="17" s="1"/>
  <c r="U11" i="17"/>
  <c r="U13" i="17" s="1"/>
  <c r="T11" i="17"/>
  <c r="T13" i="17" s="1"/>
  <c r="S11" i="17"/>
  <c r="R11" i="17"/>
  <c r="O11" i="17"/>
  <c r="M11" i="17"/>
  <c r="M13" i="17" s="1"/>
  <c r="L11" i="17"/>
  <c r="K11" i="17"/>
  <c r="V10" i="17"/>
  <c r="K13" i="17"/>
  <c r="U8" i="17"/>
  <c r="T8" i="17"/>
  <c r="S13" i="17"/>
  <c r="G18" i="6" s="1"/>
  <c r="R8" i="17"/>
  <c r="R13" i="17" s="1"/>
  <c r="C18" i="6" s="1"/>
  <c r="Q8" i="17"/>
  <c r="O8" i="17"/>
  <c r="M8" i="17"/>
  <c r="L8" i="17"/>
  <c r="R13" i="16"/>
  <c r="S12" i="16"/>
  <c r="S11" i="16" s="1"/>
  <c r="Q12" i="16"/>
  <c r="P12" i="16" s="1"/>
  <c r="U11" i="16"/>
  <c r="T11" i="16"/>
  <c r="R11" i="16"/>
  <c r="Q11" i="16"/>
  <c r="O11" i="16"/>
  <c r="O13" i="16" s="1"/>
  <c r="M11" i="16"/>
  <c r="M13" i="16" s="1"/>
  <c r="L11" i="16"/>
  <c r="K11" i="16"/>
  <c r="S13" i="16"/>
  <c r="G17" i="6" s="1"/>
  <c r="Q10" i="16"/>
  <c r="K10" i="16"/>
  <c r="V9" i="16"/>
  <c r="V8" i="16" s="1"/>
  <c r="U8" i="16"/>
  <c r="U13" i="16" s="1"/>
  <c r="O8" i="16"/>
  <c r="M8" i="16"/>
  <c r="L8" i="16"/>
  <c r="L13" i="16" s="1"/>
  <c r="K8" i="16"/>
  <c r="P8" i="17" l="1"/>
  <c r="Q13" i="17"/>
  <c r="P12" i="19"/>
  <c r="H18" i="6"/>
  <c r="P12" i="17"/>
  <c r="V12" i="17" s="1"/>
  <c r="V11" i="17" s="1"/>
  <c r="O13" i="17"/>
  <c r="T13" i="16"/>
  <c r="K13" i="16"/>
  <c r="Q13" i="16"/>
  <c r="C17" i="6" s="1"/>
  <c r="Q10" i="20"/>
  <c r="Q12" i="20" s="1"/>
  <c r="K12" i="20"/>
  <c r="K12" i="18"/>
  <c r="U12" i="18"/>
  <c r="Q12" i="18"/>
  <c r="P11" i="18"/>
  <c r="L12" i="18"/>
  <c r="M15" i="19"/>
  <c r="P14" i="19"/>
  <c r="V14" i="19" s="1"/>
  <c r="V13" i="19" s="1"/>
  <c r="S15" i="19"/>
  <c r="R15" i="19"/>
  <c r="P11" i="16"/>
  <c r="P13" i="16" s="1"/>
  <c r="V12" i="16"/>
  <c r="V11" i="16" s="1"/>
  <c r="V13" i="16" s="1"/>
  <c r="V10" i="16"/>
  <c r="P10" i="18"/>
  <c r="V11" i="18"/>
  <c r="V10" i="18" s="1"/>
  <c r="S12" i="20"/>
  <c r="G15" i="6" s="1"/>
  <c r="H15" i="6" s="1"/>
  <c r="P12" i="18"/>
  <c r="S12" i="18"/>
  <c r="G13" i="6" s="1"/>
  <c r="H13" i="6" s="1"/>
  <c r="P10" i="20"/>
  <c r="P12" i="20" s="1"/>
  <c r="V11" i="20"/>
  <c r="V10" i="20" s="1"/>
  <c r="V12" i="20" s="1"/>
  <c r="V9" i="17"/>
  <c r="V8" i="17" s="1"/>
  <c r="V13" i="17" s="1"/>
  <c r="T8" i="20"/>
  <c r="T12" i="20" s="1"/>
  <c r="V9" i="18"/>
  <c r="V8" i="18" s="1"/>
  <c r="V12" i="18" s="1"/>
  <c r="S10" i="18"/>
  <c r="V9" i="19"/>
  <c r="P13" i="19"/>
  <c r="V12" i="19" l="1"/>
  <c r="V8" i="19" s="1"/>
  <c r="V15" i="19" s="1"/>
  <c r="P8" i="19"/>
  <c r="P15" i="19" s="1"/>
  <c r="P11" i="17"/>
  <c r="P13" i="17" s="1"/>
  <c r="G7" i="6"/>
  <c r="H7" i="6" s="1"/>
  <c r="V19" i="15"/>
  <c r="S19" i="15"/>
  <c r="V18" i="15"/>
  <c r="S18" i="15"/>
  <c r="V20" i="15"/>
  <c r="S20" i="15"/>
  <c r="R18" i="15" l="1"/>
  <c r="R19" i="15"/>
  <c r="R20" i="15"/>
  <c r="V22" i="15"/>
  <c r="S22" i="15"/>
  <c r="S21" i="15" s="1"/>
  <c r="X21" i="15"/>
  <c r="W21" i="15"/>
  <c r="U21" i="15"/>
  <c r="T21" i="15"/>
  <c r="Q21" i="15"/>
  <c r="O21" i="15"/>
  <c r="N21" i="15"/>
  <c r="M21" i="15"/>
  <c r="V17" i="15"/>
  <c r="S17" i="15"/>
  <c r="V13" i="15"/>
  <c r="S13" i="15"/>
  <c r="V14" i="15"/>
  <c r="S14" i="15"/>
  <c r="V16" i="15"/>
  <c r="S16" i="15"/>
  <c r="V15" i="15"/>
  <c r="S15" i="15"/>
  <c r="V12" i="15"/>
  <c r="S12" i="15"/>
  <c r="V11" i="15"/>
  <c r="S11" i="15"/>
  <c r="M11" i="15"/>
  <c r="S10" i="15"/>
  <c r="S9" i="15"/>
  <c r="Y8" i="15"/>
  <c r="X8" i="15"/>
  <c r="U8" i="15"/>
  <c r="T8" i="15"/>
  <c r="Q8" i="15"/>
  <c r="N8" i="15"/>
  <c r="R17" i="15" l="1"/>
  <c r="X23" i="15"/>
  <c r="R22" i="15"/>
  <c r="Y22" i="15" s="1"/>
  <c r="Y21" i="15" s="1"/>
  <c r="Y23" i="15" s="1"/>
  <c r="U23" i="15"/>
  <c r="R11" i="15"/>
  <c r="R16" i="15"/>
  <c r="R13" i="15"/>
  <c r="R15" i="15"/>
  <c r="Q23" i="15"/>
  <c r="R10" i="15"/>
  <c r="T23" i="15"/>
  <c r="R12" i="15"/>
  <c r="R14" i="15"/>
  <c r="S8" i="15"/>
  <c r="S23" i="15" s="1"/>
  <c r="C5" i="6" s="1"/>
  <c r="V21" i="15"/>
  <c r="R21" i="15" l="1"/>
  <c r="W8" i="14" l="1"/>
  <c r="W11" i="14" s="1"/>
  <c r="V8" i="14"/>
  <c r="V11" i="14" s="1"/>
  <c r="U8" i="14"/>
  <c r="U11" i="14" s="1"/>
  <c r="T11" i="14"/>
  <c r="G10" i="6" s="1"/>
  <c r="H10" i="6" s="1"/>
  <c r="S8" i="14"/>
  <c r="S11" i="14" s="1"/>
  <c r="R8" i="14"/>
  <c r="R11" i="14" s="1"/>
  <c r="Q8" i="14"/>
  <c r="Q11" i="14" s="1"/>
  <c r="P11" i="14"/>
  <c r="O8" i="14"/>
  <c r="O11" i="14" s="1"/>
  <c r="M8" i="14"/>
  <c r="M11" i="14" s="1"/>
  <c r="L8" i="14"/>
  <c r="L11" i="14" s="1"/>
  <c r="K11" i="14"/>
  <c r="T11" i="7" l="1"/>
  <c r="Q11" i="7"/>
  <c r="M11" i="7"/>
  <c r="P11" i="7" l="1"/>
  <c r="W11" i="7" s="1"/>
  <c r="O10" i="1" l="1"/>
  <c r="O8" i="1" s="1"/>
  <c r="O26" i="1" s="1"/>
  <c r="X10" i="8" l="1"/>
  <c r="X32" i="8" s="1"/>
  <c r="O10" i="8"/>
  <c r="O32" i="8" s="1"/>
  <c r="Q31" i="8" l="1"/>
  <c r="P31" i="8" l="1"/>
  <c r="Y31" i="8" s="1"/>
  <c r="V23" i="8" l="1"/>
  <c r="V17" i="8" l="1"/>
  <c r="L14" i="8" l="1"/>
  <c r="L32" i="8" s="1"/>
  <c r="O9" i="7" l="1"/>
  <c r="O8" i="7" s="1"/>
  <c r="M13" i="7" l="1"/>
  <c r="M12" i="7"/>
  <c r="M18" i="8" l="1"/>
  <c r="P25" i="1" l="1"/>
  <c r="W25" i="1" l="1"/>
  <c r="M25" i="1"/>
  <c r="T20" i="1" l="1"/>
  <c r="Q20" i="1"/>
  <c r="T11" i="1"/>
  <c r="T12" i="1"/>
  <c r="Q11" i="1"/>
  <c r="Q12" i="1"/>
  <c r="M12" i="1"/>
  <c r="P11" i="1" l="1"/>
  <c r="W11" i="1" s="1"/>
  <c r="P12" i="1"/>
  <c r="W12" i="1" s="1"/>
  <c r="P20" i="1"/>
  <c r="M13" i="1"/>
  <c r="W20" i="1" l="1"/>
  <c r="M11" i="1"/>
  <c r="M20" i="1"/>
  <c r="T12" i="7" l="1"/>
  <c r="Q12" i="7"/>
  <c r="P12" i="7" l="1"/>
  <c r="W12" i="7" s="1"/>
  <c r="M10" i="3" l="1"/>
  <c r="Q10" i="3"/>
  <c r="Q8" i="3" s="1"/>
  <c r="Q15" i="3" s="1"/>
  <c r="T10" i="3"/>
  <c r="P10" i="3" l="1"/>
  <c r="W10" i="3" s="1"/>
  <c r="T13" i="13"/>
  <c r="Q13" i="13"/>
  <c r="P13" i="13" s="1"/>
  <c r="W13" i="13" s="1"/>
  <c r="M13" i="13"/>
  <c r="T12" i="13"/>
  <c r="T11" i="13" s="1"/>
  <c r="Q12" i="13"/>
  <c r="M12" i="13"/>
  <c r="V11" i="13"/>
  <c r="U11" i="13"/>
  <c r="S11" i="13"/>
  <c r="R11" i="13"/>
  <c r="O11" i="13"/>
  <c r="L11" i="13"/>
  <c r="K11" i="13"/>
  <c r="W10" i="13"/>
  <c r="T10" i="13"/>
  <c r="Q10" i="13"/>
  <c r="M10" i="13"/>
  <c r="Q9" i="13"/>
  <c r="Q8" i="13" s="1"/>
  <c r="Q14" i="13" s="1"/>
  <c r="C16" i="6" s="1"/>
  <c r="M9" i="13"/>
  <c r="V8" i="13"/>
  <c r="V14" i="13" s="1"/>
  <c r="U8" i="13"/>
  <c r="U14" i="13" s="1"/>
  <c r="S8" i="13"/>
  <c r="S14" i="13" s="1"/>
  <c r="R8" i="13"/>
  <c r="R14" i="13" s="1"/>
  <c r="O8" i="13"/>
  <c r="O14" i="13" s="1"/>
  <c r="L8" i="13"/>
  <c r="L14" i="13" s="1"/>
  <c r="K8" i="13"/>
  <c r="K14" i="13" s="1"/>
  <c r="F14" i="6"/>
  <c r="M8" i="13" l="1"/>
  <c r="M14" i="13" s="1"/>
  <c r="T8" i="13"/>
  <c r="T14" i="13" s="1"/>
  <c r="G16" i="6" s="1"/>
  <c r="M11" i="13"/>
  <c r="P9" i="13"/>
  <c r="W9" i="13" s="1"/>
  <c r="P12" i="13"/>
  <c r="W12" i="13" s="1"/>
  <c r="W11" i="13" s="1"/>
  <c r="P11" i="13"/>
  <c r="Q11" i="13"/>
  <c r="W8" i="13" l="1"/>
  <c r="W14" i="13" s="1"/>
  <c r="P8" i="13"/>
  <c r="P14" i="13" s="1"/>
  <c r="K9" i="7" l="1"/>
  <c r="K8" i="7" s="1"/>
  <c r="T13" i="7"/>
  <c r="Q13" i="7"/>
  <c r="M9" i="3"/>
  <c r="T14" i="3"/>
  <c r="Q14" i="3"/>
  <c r="M14" i="3"/>
  <c r="T12" i="3"/>
  <c r="Q12" i="3"/>
  <c r="W12" i="3" s="1"/>
  <c r="M12" i="3"/>
  <c r="P13" i="7" l="1"/>
  <c r="P14" i="3"/>
  <c r="V10" i="8"/>
  <c r="Q10" i="8"/>
  <c r="Q21" i="8"/>
  <c r="V21" i="8"/>
  <c r="P21" i="8" s="1"/>
  <c r="Y21" i="8" l="1"/>
  <c r="W13" i="7"/>
  <c r="W14" i="3"/>
  <c r="E19" i="6" l="1"/>
  <c r="D19" i="6"/>
  <c r="T19" i="1" l="1"/>
  <c r="H16" i="6" l="1"/>
  <c r="H17" i="6"/>
  <c r="F19" i="6"/>
  <c r="P10" i="8" l="1"/>
  <c r="Q17" i="1" l="1"/>
  <c r="Q14" i="1"/>
  <c r="Q16" i="1"/>
  <c r="Q15" i="1"/>
  <c r="Q10" i="1"/>
  <c r="Q9" i="1"/>
  <c r="M17" i="1"/>
  <c r="M14" i="1"/>
  <c r="M16" i="1"/>
  <c r="M15" i="1"/>
  <c r="M19" i="8" l="1"/>
  <c r="M20" i="8"/>
  <c r="M21" i="8"/>
  <c r="M22" i="8"/>
  <c r="M23" i="8"/>
  <c r="M26" i="8"/>
  <c r="M25" i="8"/>
  <c r="M10" i="1" l="1"/>
  <c r="Q9" i="8" l="1"/>
  <c r="Q11" i="8"/>
  <c r="V11" i="8"/>
  <c r="V9" i="8"/>
  <c r="P9" i="8" l="1"/>
  <c r="P11" i="8"/>
  <c r="T17" i="1" l="1"/>
  <c r="P17" i="1" s="1"/>
  <c r="W17" i="1" s="1"/>
  <c r="T9" i="1"/>
  <c r="T10" i="1"/>
  <c r="V20" i="8" l="1"/>
  <c r="V15" i="8"/>
  <c r="V22" i="8"/>
  <c r="V26" i="8"/>
  <c r="V25" i="8"/>
  <c r="Q20" i="8"/>
  <c r="Q15" i="8"/>
  <c r="Q22" i="8"/>
  <c r="Q23" i="8"/>
  <c r="Q26" i="8"/>
  <c r="Q25" i="8"/>
  <c r="P22" i="8" l="1"/>
  <c r="P26" i="8"/>
  <c r="Y26" i="8" s="1"/>
  <c r="P20" i="8"/>
  <c r="Y20" i="8" s="1"/>
  <c r="P15" i="8"/>
  <c r="Y15" i="8" s="1"/>
  <c r="P25" i="8"/>
  <c r="Y25" i="8" s="1"/>
  <c r="Y10" i="8" l="1"/>
  <c r="V19" i="8" l="1"/>
  <c r="Q19" i="8"/>
  <c r="Y22" i="8"/>
  <c r="P23" i="8" l="1"/>
  <c r="Y9" i="8"/>
  <c r="P19" i="8"/>
  <c r="Y19" i="8" s="1"/>
  <c r="V12" i="8"/>
  <c r="Q12" i="8"/>
  <c r="Y23" i="8" l="1"/>
  <c r="P12" i="8"/>
  <c r="T15" i="4" l="1"/>
  <c r="T16" i="4"/>
  <c r="T14" i="4"/>
  <c r="P9" i="1" l="1"/>
  <c r="M9" i="1"/>
  <c r="M8" i="1" s="1"/>
  <c r="W9" i="1" l="1"/>
  <c r="P19" i="1"/>
  <c r="W19" i="1" l="1"/>
  <c r="P10" i="1"/>
  <c r="W10" i="1" l="1"/>
  <c r="T22" i="1"/>
  <c r="Q22" i="1"/>
  <c r="M22" i="1"/>
  <c r="T21" i="1"/>
  <c r="Q21" i="1"/>
  <c r="M21" i="1"/>
  <c r="P22" i="1" l="1"/>
  <c r="W22" i="1" s="1"/>
  <c r="P21" i="1"/>
  <c r="T9" i="3"/>
  <c r="Q9" i="3"/>
  <c r="W21" i="1" l="1"/>
  <c r="P9" i="3"/>
  <c r="T9" i="4"/>
  <c r="T8" i="4" s="1"/>
  <c r="T20" i="4" s="1"/>
  <c r="T11" i="4"/>
  <c r="T19" i="4"/>
  <c r="T10" i="4"/>
  <c r="T18" i="4"/>
  <c r="T17" i="4"/>
  <c r="M11" i="3"/>
  <c r="Q11" i="3"/>
  <c r="T11" i="3"/>
  <c r="P11" i="3" l="1"/>
  <c r="P8" i="3" s="1"/>
  <c r="P15" i="3" s="1"/>
  <c r="T8" i="3"/>
  <c r="T15" i="3" s="1"/>
  <c r="W9" i="3"/>
  <c r="W11" i="3" l="1"/>
  <c r="W8" i="3" s="1"/>
  <c r="W15" i="3" s="1"/>
  <c r="Q16" i="4" l="1"/>
  <c r="P16" i="4" s="1"/>
  <c r="Z16" i="4" s="1"/>
  <c r="M16" i="4"/>
  <c r="Q15" i="4"/>
  <c r="P15" i="4" s="1"/>
  <c r="M15" i="4"/>
  <c r="Q14" i="4"/>
  <c r="M14" i="4"/>
  <c r="T12" i="4"/>
  <c r="Q12" i="4"/>
  <c r="P12" i="4" s="1"/>
  <c r="Q9" i="4"/>
  <c r="Q8" i="4" s="1"/>
  <c r="Q20" i="4" s="1"/>
  <c r="M9" i="4"/>
  <c r="Q11" i="4"/>
  <c r="P11" i="4" s="1"/>
  <c r="M11" i="4"/>
  <c r="Q19" i="4"/>
  <c r="M19" i="4"/>
  <c r="Q10" i="4"/>
  <c r="M10" i="4"/>
  <c r="Q18" i="4"/>
  <c r="M18" i="4"/>
  <c r="Q17" i="4"/>
  <c r="P17" i="4" s="1"/>
  <c r="Z17" i="4" s="1"/>
  <c r="M17" i="4"/>
  <c r="C14" i="6" l="1"/>
  <c r="Z15" i="4"/>
  <c r="P14" i="4"/>
  <c r="Z14" i="4" l="1"/>
  <c r="V18" i="8"/>
  <c r="V16" i="8" s="1"/>
  <c r="Q18" i="8"/>
  <c r="Y11" i="8"/>
  <c r="Q17" i="8"/>
  <c r="V14" i="8"/>
  <c r="V8" i="8" s="1"/>
  <c r="Q14" i="8"/>
  <c r="V13" i="8"/>
  <c r="Q13" i="8"/>
  <c r="Q8" i="8" s="1"/>
  <c r="Y12" i="8"/>
  <c r="V32" i="8" l="1"/>
  <c r="G8" i="6" s="1"/>
  <c r="Q16" i="8"/>
  <c r="Q32" i="8" s="1"/>
  <c r="P18" i="8"/>
  <c r="Y18" i="8" s="1"/>
  <c r="P17" i="8"/>
  <c r="P13" i="8"/>
  <c r="P14" i="8"/>
  <c r="M17" i="8"/>
  <c r="P8" i="8" l="1"/>
  <c r="M16" i="8"/>
  <c r="M32" i="8" s="1"/>
  <c r="P16" i="8"/>
  <c r="Y14" i="8"/>
  <c r="Y8" i="8" s="1"/>
  <c r="Y17" i="8"/>
  <c r="Y16" i="8" s="1"/>
  <c r="Y13" i="8"/>
  <c r="C8" i="6"/>
  <c r="H8" i="6" s="1"/>
  <c r="P32" i="8" l="1"/>
  <c r="Y32" i="8"/>
  <c r="T15" i="7"/>
  <c r="T14" i="7" s="1"/>
  <c r="Q15" i="7"/>
  <c r="Q14" i="7" s="1"/>
  <c r="T10" i="7"/>
  <c r="Q10" i="7"/>
  <c r="Q8" i="7" s="1"/>
  <c r="Q16" i="7" s="1"/>
  <c r="M10" i="7"/>
  <c r="T9" i="7"/>
  <c r="Q9" i="7"/>
  <c r="M9" i="7"/>
  <c r="M8" i="7" s="1"/>
  <c r="T8" i="7" l="1"/>
  <c r="P9" i="7"/>
  <c r="P15" i="7"/>
  <c r="P10" i="7"/>
  <c r="W15" i="7" l="1"/>
  <c r="W14" i="7" s="1"/>
  <c r="P14" i="7"/>
  <c r="W9" i="7"/>
  <c r="P8" i="7"/>
  <c r="W10" i="7"/>
  <c r="W8" i="7" l="1"/>
  <c r="T15" i="1" l="1"/>
  <c r="T16" i="1"/>
  <c r="P16" i="1" s="1"/>
  <c r="W16" i="1" s="1"/>
  <c r="T14" i="1"/>
  <c r="P14" i="1" l="1"/>
  <c r="P15" i="1"/>
  <c r="W14" i="1" l="1"/>
  <c r="W15" i="1"/>
  <c r="Q23" i="1" l="1"/>
  <c r="Q18" i="1" s="1"/>
  <c r="Q13" i="1"/>
  <c r="Q8" i="1" s="1"/>
  <c r="M23" i="1"/>
  <c r="M18" i="1" l="1"/>
  <c r="M26" i="1" s="1"/>
  <c r="Q26" i="1"/>
  <c r="C6" i="6" s="1"/>
  <c r="T23" i="1"/>
  <c r="T18" i="1" s="1"/>
  <c r="T13" i="1"/>
  <c r="T8" i="1" s="1"/>
  <c r="T26" i="1" l="1"/>
  <c r="P13" i="1"/>
  <c r="P8" i="1" s="1"/>
  <c r="P23" i="1"/>
  <c r="P18" i="1" l="1"/>
  <c r="P26" i="1" s="1"/>
  <c r="W13" i="1"/>
  <c r="W8" i="1" s="1"/>
  <c r="W23" i="1"/>
  <c r="W18" i="1" s="1"/>
  <c r="W26" i="1" l="1"/>
  <c r="G6" i="6"/>
  <c r="H6" i="6" l="1"/>
  <c r="P9" i="4" l="1"/>
  <c r="P10" i="4"/>
  <c r="Z11" i="4"/>
  <c r="P18" i="4"/>
  <c r="P19" i="4"/>
  <c r="Z9" i="4" l="1"/>
  <c r="Z8" i="4" s="1"/>
  <c r="Z20" i="4" s="1"/>
  <c r="P8" i="4"/>
  <c r="P20" i="4" s="1"/>
  <c r="Z10" i="4"/>
  <c r="H14" i="6"/>
  <c r="Z19" i="4"/>
  <c r="Z18" i="4"/>
  <c r="G12" i="6" l="1"/>
  <c r="C12" i="6"/>
  <c r="H12" i="6" l="1"/>
  <c r="O8" i="15"/>
  <c r="M8" i="15"/>
  <c r="M9" i="15"/>
  <c r="W9" i="15"/>
  <c r="V9" i="15" s="1"/>
  <c r="W8" i="15"/>
  <c r="W23" i="15"/>
  <c r="R9" i="15" l="1"/>
  <c r="R8" i="15" s="1"/>
  <c r="R23" i="15" s="1"/>
  <c r="V8" i="15"/>
  <c r="V23" i="15" s="1"/>
  <c r="G5" i="6" s="1"/>
  <c r="H5" i="6" l="1"/>
  <c r="T16" i="7"/>
  <c r="G11" i="6" s="1"/>
  <c r="G19" i="6" s="1"/>
  <c r="K16" i="7"/>
  <c r="R16" i="7"/>
  <c r="W16" i="7"/>
  <c r="S16" i="7"/>
  <c r="U16" i="7"/>
  <c r="V16" i="7"/>
  <c r="P16" i="7"/>
  <c r="C11" i="6"/>
  <c r="M16" i="7"/>
  <c r="L16" i="7"/>
  <c r="O16" i="7"/>
  <c r="C19" i="6" l="1"/>
  <c r="H11" i="6"/>
  <c r="H19" i="6" s="1"/>
</calcChain>
</file>

<file path=xl/sharedStrings.xml><?xml version="1.0" encoding="utf-8"?>
<sst xmlns="http://schemas.openxmlformats.org/spreadsheetml/2006/main" count="962" uniqueCount="367">
  <si>
    <t>Správce:</t>
  </si>
  <si>
    <t>vedoucí odboru</t>
  </si>
  <si>
    <t>v tis. Kč</t>
  </si>
  <si>
    <t>Poř. číslo</t>
  </si>
  <si>
    <t>Oblast</t>
  </si>
  <si>
    <t>§</t>
  </si>
  <si>
    <t>pol.</t>
  </si>
  <si>
    <t>Sesk. pol.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</si>
  <si>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</si>
  <si>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</si>
  <si>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</si>
  <si>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</si>
  <si>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</si>
  <si>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</si>
  <si>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Dotace</t>
  </si>
  <si>
    <t>Podíl OK</t>
  </si>
  <si>
    <t>poznámka</t>
  </si>
  <si>
    <t>Realizace</t>
  </si>
  <si>
    <t>Projektová dokumentace</t>
  </si>
  <si>
    <t>podíl OK (uznatelné náklady)</t>
  </si>
  <si>
    <t>Podíl OK (neuznatelné náklady)</t>
  </si>
  <si>
    <t>z toho:</t>
  </si>
  <si>
    <t>Termín realizace od - do (měsíc/ rok)</t>
  </si>
  <si>
    <t>Odbor investic</t>
  </si>
  <si>
    <t>Ing. Miroslav Kubín</t>
  </si>
  <si>
    <t>ORJ 52</t>
  </si>
  <si>
    <t>ORJ 52 - Oblast školství  - projekty spolufinancované z evropských fondů a národních fondů - investiční</t>
  </si>
  <si>
    <t>Celkem za ORJ 52 - oblast školství</t>
  </si>
  <si>
    <t>ORJ 52 - Oblast kultury  - projekty spolufinancované z evropských fondů a národních fondů - investiční</t>
  </si>
  <si>
    <t>Celkem za ORJ 52 - oblast kultury</t>
  </si>
  <si>
    <t>PV</t>
  </si>
  <si>
    <t>realizace</t>
  </si>
  <si>
    <t>OL</t>
  </si>
  <si>
    <t>PR</t>
  </si>
  <si>
    <t>ORJ 52 - Oblast zdravotnictví  - projekty spolufinancované z evropských fondů a národních fondů - investiční</t>
  </si>
  <si>
    <t>Celkem za ORJ 52 - oblast zdravotnictví</t>
  </si>
  <si>
    <t>2023-2024</t>
  </si>
  <si>
    <t>PD</t>
  </si>
  <si>
    <t>SU</t>
  </si>
  <si>
    <t>Vlastivědné muzeum v Olomouci - Revitalizace vodních prvků v zámeckém parku Čechy pod Kosířem</t>
  </si>
  <si>
    <t>2023-2025</t>
  </si>
  <si>
    <t>Název listu přílohy</t>
  </si>
  <si>
    <t>Předfinancování - rozpočet OK</t>
  </si>
  <si>
    <t>IF PO</t>
  </si>
  <si>
    <t>Nájemné SMN</t>
  </si>
  <si>
    <t>Požadavky na rozpočet OK</t>
  </si>
  <si>
    <t>školství</t>
  </si>
  <si>
    <t>kultury</t>
  </si>
  <si>
    <t>zdravotnictví</t>
  </si>
  <si>
    <t>CELKEM</t>
  </si>
  <si>
    <t>Odborný léčebný ústav, Paseka  - Modernizace lůžkového fondu pavilonu A</t>
  </si>
  <si>
    <t>OI - ORJ 52</t>
  </si>
  <si>
    <t>Střední škola technická a obchodní, Olomouc, Kosinova 4 - Centrum odborné přípravy technických oborů (COPTO)</t>
  </si>
  <si>
    <t>Střední škola řezbářská, Tovačov, Nádražní 146 - Centrum odborné přípravy pro obory řezbářství</t>
  </si>
  <si>
    <t>g) Projekty - investiční</t>
  </si>
  <si>
    <t>ORJ 50</t>
  </si>
  <si>
    <t>ORJ 50 - Oblast dopravy  - projekty spolufinancované z evropských fondů a národních fondů - investiční</t>
  </si>
  <si>
    <t>II/366 Prostějov - přeložka silnice</t>
  </si>
  <si>
    <t>DPS</t>
  </si>
  <si>
    <t>2019-2022</t>
  </si>
  <si>
    <t>II/436 Přerov - Doloplazy - kř. II/437</t>
  </si>
  <si>
    <t>Celkem za ORJ 50 - oblast dopravy</t>
  </si>
  <si>
    <t xml:space="preserve">doplatky za ušlý zisk dle uzavřených smluv až do roku 2026 </t>
  </si>
  <si>
    <t>ORJ 52 - Oblast sociální  - projekty spolufinancované z evropských fondů a národních fondů - investiční</t>
  </si>
  <si>
    <t>Návrh rozpočtu - předfinancování - část EU z rozpočtu</t>
  </si>
  <si>
    <t>Návrh rozpočtu - předfinancování - část SR rozpočtu</t>
  </si>
  <si>
    <t>Transformace příspěvkové organizace Nové Zámky – poskytovatel sociálních služeb - IV.etapa  - novostavba RD Zábřeh, Malá Strana</t>
  </si>
  <si>
    <t>PD, realizace</t>
  </si>
  <si>
    <t>Celkem za ORJ 52 - oblast sociální</t>
  </si>
  <si>
    <t>SMN a.s. - o.z. Nemocnice Přerov- urgentní příjem</t>
  </si>
  <si>
    <t xml:space="preserve">Studie </t>
  </si>
  <si>
    <t>SMN a.s. - o.z. Nemocnice Prostějov - urgentní příjem</t>
  </si>
  <si>
    <t>SMN a.s. - o.z. Nemocnice Šternberk - urgentní příjem</t>
  </si>
  <si>
    <t>Střední lesnická škola, Hranice - rekonstrukce kotelny</t>
  </si>
  <si>
    <t>Střední škola logistiky a chemie, Olomouc, U Hradiska 29 - Rekonstrukce dvou odborných učeben - laboratoře pro výuku oboru Aplikovaná chemie</t>
  </si>
  <si>
    <t>Rezerva na přípravu a podání projektů</t>
  </si>
  <si>
    <t>2024-2025</t>
  </si>
  <si>
    <t>Realizace energeticky úsporných opatření - SPŠ Hranice</t>
  </si>
  <si>
    <t>Transformace příspěvkové organizace Centrum Dominika Kokory - objekt Kokory č. p. 299</t>
  </si>
  <si>
    <t>Domov pro seniory Červenka - Nový pavilon</t>
  </si>
  <si>
    <t>Transformace příspěvkové organizace Nové Zámky – poskytovatel sociálních služeb – objekt Senice na Hané</t>
  </si>
  <si>
    <t xml:space="preserve">Transformace příspěvkové organizace Domov „Na Zámku“ Nezamyslice – objekt Němčice nad Hanou </t>
  </si>
  <si>
    <t xml:space="preserve">Transformace příspěvkové organizace Domov Na zámečku Rokytnice – objekt Přerov, Pod Skalkou </t>
  </si>
  <si>
    <t xml:space="preserve">Transformace příspěvkové organizace Nové Zámky – poskytovatel sociálních služeb – objekt Slatinice </t>
  </si>
  <si>
    <t>Transformace příspěvkové organizace Vincentinum – poskytovatel sociálních služeb Šternberk – objekt Střelice</t>
  </si>
  <si>
    <t>Transformace příspěvkové organizace Domov Na zámečku Rokytnice – objekt Lipník n/B</t>
  </si>
  <si>
    <t>CSS Prostějov – Domov sester</t>
  </si>
  <si>
    <t>2024-2026</t>
  </si>
  <si>
    <t>podání projektu, realizace</t>
  </si>
  <si>
    <t>JE</t>
  </si>
  <si>
    <t>úprava dokumentace</t>
  </si>
  <si>
    <t>sociální</t>
  </si>
  <si>
    <t>OSR - ORJ 59</t>
  </si>
  <si>
    <t>dopravy</t>
  </si>
  <si>
    <t>ODSH - ORJ 12</t>
  </si>
  <si>
    <t>územní plánování</t>
  </si>
  <si>
    <t>OŠM - ORJ 10</t>
  </si>
  <si>
    <t>z toho SMN</t>
  </si>
  <si>
    <t>Z toho OK</t>
  </si>
  <si>
    <t>OI - ORJ 50</t>
  </si>
  <si>
    <t>Transformace příspěvkové organizace Domov Větrný mlýn Skalička - objekt Hranice, Jungmanova</t>
  </si>
  <si>
    <r>
      <rPr>
        <b/>
        <sz val="12"/>
        <rFont val="Arial"/>
        <family val="2"/>
        <charset val="238"/>
      </rPr>
      <t>Návrh rozpočtu 2024</t>
    </r>
    <r>
      <rPr>
        <b/>
        <sz val="10"/>
        <rFont val="Arial"/>
        <family val="2"/>
        <charset val="238"/>
      </rPr>
      <t xml:space="preserve">
(podíl OK + neuznatelné náklady)</t>
    </r>
  </si>
  <si>
    <t>Pokračování v roce 2025 a dalších</t>
  </si>
  <si>
    <t>Očekávaná skutečnost 
 31. 12. 2023</t>
  </si>
  <si>
    <r>
      <t xml:space="preserve">Celkem v roce 2024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</si>
  <si>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 xml:space="preserve">Předfinancování celkem 2024                             (EU + SR) </t>
  </si>
  <si>
    <t>realizace 239 500, na rok 2024 115 mil Kč</t>
  </si>
  <si>
    <t>studie proveditelnosti, podání projektu</t>
  </si>
  <si>
    <t>2025-2026</t>
  </si>
  <si>
    <t>Střední škola zemědělská, Přerov – rekonstrukce gastroprovozu</t>
  </si>
  <si>
    <t xml:space="preserve">Střední škola gastronomie a služeb, Přerov - rekonstrukce gastroprovozu </t>
  </si>
  <si>
    <t xml:space="preserve">Střední škola polytechnická, Olomouc - rekonstrukce gastroprovozu </t>
  </si>
  <si>
    <t xml:space="preserve">Střední průmyslová škola Jeseník – rekonstrukce gastroprovozu </t>
  </si>
  <si>
    <t xml:space="preserve">Dětský domov a Školní jídelna, Plumlov – rekonstrukce kotelny </t>
  </si>
  <si>
    <t>Střední škola polytechnická Olomouc - rekonstrukce domova mládeže</t>
  </si>
  <si>
    <t>SŠ, ZŠ a MŠ prof. Vejdovského Olomouc - Hejčín - rekonstrukce budovy Tomkova 40</t>
  </si>
  <si>
    <t>Vincentinum - poskytovatel sociálních služeb Šternberk - Rekonstrukce budovy Šumperk, Kozinova 4</t>
  </si>
  <si>
    <t>Sociální služby pro seniory Šumperk - Prádelna</t>
  </si>
  <si>
    <t>Domov pro seniory Tovačov - rekonstrukce gastroprovozu</t>
  </si>
  <si>
    <t>4350</t>
  </si>
  <si>
    <t>Muzeum zdraví</t>
  </si>
  <si>
    <t xml:space="preserve"> doplatky za ušlý zisk dle uzavřených smluv až do roku 2026 </t>
  </si>
  <si>
    <t>AGEL SMN a.s. - o.z. Nemocnice Prostějov - Zateplení LDN</t>
  </si>
  <si>
    <t>AGEL SMN a.s. - o.z. Nemocnice Přerov - zateplení transfuzní stanice (včetně lékárny)</t>
  </si>
  <si>
    <t>OLÚ Paseka - hospodaření se srážkovými vodami (Paseka)</t>
  </si>
  <si>
    <t>podíl OK (uznatelné náklady - nájemné SMN)  UZ 15</t>
  </si>
  <si>
    <t>podíl OK (uznatelné náklady)              UZ 880</t>
  </si>
  <si>
    <t>podíl OK (DPH)                                                                                                                         UZ 23</t>
  </si>
  <si>
    <t>Podíl OK (neuznatelné náklady)                                   UZ 884</t>
  </si>
  <si>
    <t>podíl OK (neuznatelné náklady - nájemné SMN)  UZ 17</t>
  </si>
  <si>
    <t>Rekonstrukce budovy KÚOK</t>
  </si>
  <si>
    <t>Robotárna Šumperk</t>
  </si>
  <si>
    <t>podání žádosti o dotaci do 12/2023</t>
  </si>
  <si>
    <t>ORJ 52 - Oblast ostatní  - projekty spolufinancované z evropských fondů a národních fondů - investiční</t>
  </si>
  <si>
    <t>Celkem za ORJ 52 - oblast ostatní</t>
  </si>
  <si>
    <r>
      <t xml:space="preserve">OPŽP 2021+ - </t>
    </r>
    <r>
      <rPr>
        <sz val="12"/>
        <rFont val="Arial"/>
        <family val="2"/>
        <charset val="238"/>
      </rPr>
      <t>výzva č. 37</t>
    </r>
    <r>
      <rPr>
        <sz val="12"/>
        <color theme="1"/>
        <rFont val="Arial"/>
        <family val="2"/>
        <charset val="238"/>
      </rPr>
      <t xml:space="preserve">                                                      Jedná se o zateplení budovy KÚOK včetně výměny oken a osvětlení a fotovoltaiky</t>
    </r>
  </si>
  <si>
    <t>předpoklad otevření výzvy 3/2024</t>
  </si>
  <si>
    <t>úprava PD</t>
  </si>
  <si>
    <t>IROP 2021+ - výzva č. 103                                                        zřízení urgentního příjmu v Nemocnici v Přerově</t>
  </si>
  <si>
    <t>IROP 2021+ - výzva č. 103                                             zřízení urgentního příjmu v Nemocnici v Prostějově</t>
  </si>
  <si>
    <t>IROP 2021+ - výzva č. 103                                                                                   zřízení urgentního příjmu v Nemocnici ve Šternberku</t>
  </si>
  <si>
    <t xml:space="preserve">IROP 2021+ - ITI - výzva č. 21                              Zateplení budovy LDN </t>
  </si>
  <si>
    <t>Muzeum Komenského v Přerově - stavební úpravy depozitáře knihovny v budově Horní nám. č. 35, Přerov</t>
  </si>
  <si>
    <t>NPO - Brownfieldy                                                                       Rekonstrukce budovy Robotárny na sídlo Vlastivědného muzea v Šumperku</t>
  </si>
  <si>
    <t>SMN a.s. - o.z. Nemocnice Šternberk - Magnetická rezonance - a) zateplení</t>
  </si>
  <si>
    <t>vyhodnocení projektu</t>
  </si>
  <si>
    <t>II/435, kř. II/367 - Tovačov</t>
  </si>
  <si>
    <t>IROP 2021+ - ITI - výzva č. 21 Zateplení transfuzní stanice v Přerově</t>
  </si>
  <si>
    <t>podání žádosti o dotaci do 10/2023</t>
  </si>
  <si>
    <t xml:space="preserve">IROP 2021+ - výzva č. 31                                               Modernizace pavilonu včetně navýšení kapacity lůžek. </t>
  </si>
  <si>
    <t>IROP 2021+ - ITI - výzva č. 15   Stavební úpravy depozitáře knihovny v budově Horní nám. č. 35, Přerov</t>
  </si>
  <si>
    <t>IROP 2021+ - ITI - výzva č. 15                                 Rekonstrukce pevnosti v areálu Fakultnínemocnice Olomouc na Muzeum zdraví - spolupráce FNOL a VMO. PD objednala a hradila FNOL.</t>
  </si>
  <si>
    <t>podání projektu, výběrové řízení a realizace</t>
  </si>
  <si>
    <t>2025-2029</t>
  </si>
  <si>
    <t xml:space="preserve">NPO - Národní program ŽP, výzva č. 5/2023                                                                     Na základě vyjasněných majetkoprávních vztahů, kdy vodní prvky v zámeckém parku jsou majetkem Olomouckého kraje, žádá VMO o jejich revitalizaci. </t>
  </si>
  <si>
    <r>
      <t xml:space="preserve">Finanční prostředky na realizaci by měla poskytnout FNOL </t>
    </r>
    <r>
      <rPr>
        <sz val="10"/>
        <rFont val="Arial"/>
        <family val="2"/>
        <charset val="238"/>
      </rPr>
      <t>podání projektu do 6/2024</t>
    </r>
  </si>
  <si>
    <t>RÉUO - SPŠ Hranice - Internát</t>
  </si>
  <si>
    <t>NPO - Národní program ŽP, výzva č. 12/2021                                                                                                                                       Zateplení budov školy - 1. etapa a 2. etapa</t>
  </si>
  <si>
    <t>předpoklad podání do 10/2023</t>
  </si>
  <si>
    <t>IROP 2021+ - 42. výzva                                                                                                                    Vybudování centra odborné přípravy pro obory řezbářství obsahující dvě části: vybudování nových učeben, které budou sloužit zejména při výuce odborných předmětů jako je kreslení, modelování a při výuce informačních technologií a výstavbu učebny sochařské reprodukce. Bude řešeno i vnitřního vybavení stavby (lavice, PC stoly, židle, katedra, vybavení soc. zařízení, atd.).</t>
  </si>
  <si>
    <t>IROP 2021+ - 42. výzva                                              Jedná se o demolici stávajícího objektu z UNIMO buněk a výstavbu nového 2 podlažního objektu. Objekt bude určen pro nové učebny, hygienické zázemí, šatny, administrativní a technické zázemí školy. Dispozičně nahradí stávající a nevyhovující objekt s připojením krytým koridorem do stávajícího objektu učeben odborného výcviku.</t>
  </si>
  <si>
    <t>IROP 2021+ - 42. výzva                                                              Výstavba areálu nových dílen určených pro vzdělávání žáků technických oborů směřovaných do opravárenství v souvislosti s přemístěním výuky do nových prostor a opuštění stávajícího objektu v areálu Zámku Žádlovice.</t>
  </si>
  <si>
    <t xml:space="preserve">IROP 2021+ - 42. výzva                                                                          Jedná se o stavební rekonstrukci dvou laboratoří, kde je potřeba zrekonstruovat rozvody vody, elektřiny a vakua. Dále je nutno pořídit nový nábytek (laboratorní stoly, digestoře s odtahem, pracovní desky, laboratorní výlevky, zásuvky, skříňky atd.). Laboratorní stoly musí být opatřeny přítokem a odtokem vody, přívodem elektřiny a vakua ke každému pracovnímu místu - celkem 12-14 míst. </t>
  </si>
  <si>
    <t>INTERREG ČR - PL - výzva č. 11_23_005                                                    Investiční akce bude řešit modernizaci úseků silnice II/457 od státní hranice s Polskem přes obec Travnou a město Javorník až po napojení na silnici I/60H.</t>
  </si>
  <si>
    <t>Zlepšení dopravní dostupnosti Východních Sudet (II/457 hr. s Polskem - Javorník kř. s I/60H)</t>
  </si>
  <si>
    <t>NPO - výzva 31_22_043                                                                  rekonstrukce budovy</t>
  </si>
  <si>
    <t xml:space="preserve">OPŽP 2021+ - 11. výzva                                                                                          Rekonstrukce stávající nevyhovující kotelny - na kotel na štěpku. </t>
  </si>
  <si>
    <t>OPŽP - 9. výzva                                                                 Rekonstrukce gastroprovozu</t>
  </si>
  <si>
    <t>projekt podán 30.5.2023</t>
  </si>
  <si>
    <t>IROP 2021 + - 95. výzva                            rekonstrukce budovy získané od města Olomouc pro SŠ, ZŠ a MŠ prof. Vejdovského Olomouc - Hejčín</t>
  </si>
  <si>
    <t>předpoklad vyhlášení výzvy 11/2023</t>
  </si>
  <si>
    <t xml:space="preserve">Návrh rozpočtu - předfinancování - část EU </t>
  </si>
  <si>
    <t>Návrh rozpočtu - předfinancování - část SR</t>
  </si>
  <si>
    <t>projekt podán 31.5.2023</t>
  </si>
  <si>
    <t>2026-2027</t>
  </si>
  <si>
    <t>OPŽP - 9. výzva                                                                                   rekonstrukce prádelny</t>
  </si>
  <si>
    <t>OPŽP - 9. výzva                                                                                   rekonstrukce gastroprovozu</t>
  </si>
  <si>
    <t xml:space="preserve">Návrh rozpočtu - předfinancování - část SR </t>
  </si>
  <si>
    <t>OPŽP 2021+ - 37. výzva                                                            kompletní rekonstrukce domova mládeže včetně zateplení, fotovoltaiky, únikového požárního schodiště apod.</t>
  </si>
  <si>
    <t>předpoklad podání 04/2024</t>
  </si>
  <si>
    <t>OPŽP 2021+ - 37. výzva                                                            rekonstrukce kotelen budov dětského domova</t>
  </si>
  <si>
    <t>OPŽP 2021+ - (ITI - výzva č. 21)                    zateplení domova mládeže a rekonstrukce kotelny</t>
  </si>
  <si>
    <t xml:space="preserve">OPŽP 2021+ - 46. výzva                                                                                    revitalizace rybníka                             </t>
  </si>
  <si>
    <t xml:space="preserve">Domov Větrný mlýn Skalička - Revitalizace rybníka </t>
  </si>
  <si>
    <t>OPŽP 2014+ - výzva č. 146           vyhodnocení projektu</t>
  </si>
  <si>
    <t>podáno 30.5.2023</t>
  </si>
  <si>
    <t>podáno 31.5.2023</t>
  </si>
  <si>
    <t>aktualizace projektové dokumentace, podání projektu</t>
  </si>
  <si>
    <t>OPŽP 2021+ - výzva č. (?)          Obnova vodního systému parku OLÚ Paseka spočívající v opravě dvou stávajících vodních ploch a jejich zapojení do kompozice parku a tím také do léčebného programu objektu.</t>
  </si>
  <si>
    <t>podání projektu do 6/2024                              otvírání obálek 7.8.</t>
  </si>
  <si>
    <t xml:space="preserve">IROP 2021+ - 21. výzva                                                                                                     Rekonstrukce komunikace rozdělená na 5 úseků. Dva úseky v přerovských městských částech Penčice a Čekyně nutno realizovat až po stavbě kanalizace VaK kolem r. 2020. Malý úsek v Předmostí a 2 úseky v Tršicích a Doloplazech lze realizovat. </t>
  </si>
  <si>
    <t>doplatky dle uzavřených smluv</t>
  </si>
  <si>
    <t>projekt podán 20.4.2023</t>
  </si>
  <si>
    <t>2024-2027</t>
  </si>
  <si>
    <t>Návrh rozpočtu - předfinancování - část EU</t>
  </si>
  <si>
    <t>IROP 2021+ - 58. výzva                                                         Rekonstrukce budovy pro transformaci sociálních služeb</t>
  </si>
  <si>
    <t>IROP 2021+ - 58. výzva                                                              Rekonstrukce budovy pro transformaci sociálních služeb</t>
  </si>
  <si>
    <t>IROP 2021+ - 58. výzva                                                                                      Rekonstrukce budovy pro transformaci sociálních služeb</t>
  </si>
  <si>
    <t>IROP 2021+ - 58. výzva                                                                                        Rekonstrukce budovy pro transformaci sociálních služeb</t>
  </si>
  <si>
    <t>IROP 2021+ - 58. výzva                                             Novostavba RD pro tansformaci sociálních služeb</t>
  </si>
  <si>
    <t>IROP 2021+ - 58. výzva                                                                                      Novostavba RD pro tansformaci sociálních služeb</t>
  </si>
  <si>
    <t>IROP 2021+ - 58. výzva                                                                              Výstavba novostavby pro 3 domácnosti.</t>
  </si>
  <si>
    <t>IROP 2021+ - 58. výzva                                                                       Rekonstrukce budovy pro transformaci sociálních služeb</t>
  </si>
  <si>
    <t>IROP 2021+ - 58. výzva                                                Novostavba RD pro tansformaci sociálních služeb včetně nákupu pozemku</t>
  </si>
  <si>
    <t>Celkové náklady v roce 2024</t>
  </si>
  <si>
    <t>IROP 2021+ - 21. výzva                                                 realizace stavba č. 2 – intravilány obcí Tovačov-Annín, Oplocany a Polkovice</t>
  </si>
  <si>
    <t>projekt podán 28.6.2023</t>
  </si>
  <si>
    <r>
      <t xml:space="preserve">projekt podán 30.5.2023 - </t>
    </r>
    <r>
      <rPr>
        <sz val="10"/>
        <color rgb="FFFF0000"/>
        <rFont val="Arial"/>
        <family val="2"/>
        <charset val="238"/>
      </rPr>
      <t>doplatek faktur - pozastávka</t>
    </r>
  </si>
  <si>
    <t>koupě nemovitosti</t>
  </si>
  <si>
    <t xml:space="preserve">předpoklad vyhlášení výzvy 09/2023                                                                           </t>
  </si>
  <si>
    <t>NPO - výzva 31_22_044                        výstavba nového pavilonu domova pro seniory</t>
  </si>
  <si>
    <t xml:space="preserve">NPO - výzva 31_22_044                        jedná se o nákup budovy v Prostějově a její částečnou rekonstrukci </t>
  </si>
  <si>
    <t>IROP 2021+ - 58. výzva                        Rekonstrukce budovy a přístavba pro transformaci sociálních služeb</t>
  </si>
  <si>
    <t>Transformace příspěvkové organizace Vincentinum – poskytovatel sociálních služeb Šternberk – objekt Štarnov</t>
  </si>
  <si>
    <t>2025-2028</t>
  </si>
  <si>
    <t>Transformace příspěvkové organizace Centrum Dominika Kokory - objekt Dřevohostice, Sadová č.p. 439</t>
  </si>
  <si>
    <t>IROP 2021+ - 58. výzva                                                                                      Rekonstrukce RD pro tansformaci sociálních služeb</t>
  </si>
  <si>
    <t>předpoklad podání do 12/2023</t>
  </si>
  <si>
    <t>II/449 Uničov - přeložka silnice, I. etapa</t>
  </si>
  <si>
    <t>PD řeší město Uničov</t>
  </si>
  <si>
    <t>Odbor dopravy a silničního hospodářství</t>
  </si>
  <si>
    <t>ORJ 12</t>
  </si>
  <si>
    <t>ORJ 12 - Oblast dopravy  - projekty spolufinancované z evropských fondů a národních fondů - investiční</t>
  </si>
  <si>
    <t>II/448 Laškov -Kandia-hr.ok.OL (Laškov -průtah)</t>
  </si>
  <si>
    <t>PDPS</t>
  </si>
  <si>
    <t>bezp.audit</t>
  </si>
  <si>
    <t>2024</t>
  </si>
  <si>
    <t>na předfinancování má SSOK revolvingový úvěr</t>
  </si>
  <si>
    <t>II/437 Přáslavice - Lipník n Bečvou (I.etapa)</t>
  </si>
  <si>
    <t>Celkem za ORJ 12 - oblast dopravy</t>
  </si>
  <si>
    <t>Odbor školství a mládeže</t>
  </si>
  <si>
    <t>Mgr. Miroslav Gajdůšek, MBA</t>
  </si>
  <si>
    <t>ORJ 10</t>
  </si>
  <si>
    <t>ORJ 10 - Oblast školství  - projekty spolufinancované z evropských fondů a národních fondů - investiční</t>
  </si>
  <si>
    <t>položka</t>
  </si>
  <si>
    <t>žádanka</t>
  </si>
  <si>
    <t>Střední škola zemědělská a zahradnická Olomouc, IČO 602035;12971 Centra odborné přípravy</t>
  </si>
  <si>
    <t>na předfinancování ve výši 1 665 tis. Kč má PO úvěr</t>
  </si>
  <si>
    <t>Střední zemědělská škola, Přerov, Osmek 47, IČO 63701171; 12971 - Centra odborné přípravy</t>
  </si>
  <si>
    <t>na předfinancování ve výši 1 666 tis. Kč má PO úvěr</t>
  </si>
  <si>
    <t>Střední lesnická škola, Jurikova 588, Hranice, IČO 61986038; 12971 - Centra odborné přípravy</t>
  </si>
  <si>
    <t>Střední škola gastronomie, farmářství a služeb Jeseník, IČO 495433; 12971 - Centra odborné přípravy</t>
  </si>
  <si>
    <t>1200</t>
  </si>
  <si>
    <t>2022/00064</t>
  </si>
  <si>
    <t>Střední odborná škola Litovel, Komenského 677 - Modernizace učeben oboru fotograf a elektrikář na SOŠ Litovel</t>
  </si>
  <si>
    <t>1138</t>
  </si>
  <si>
    <t>2022/00168</t>
  </si>
  <si>
    <t>Střední odborná škola, Šumperk, Zemědělská 3 - Pořízení traktoru s návěsem</t>
  </si>
  <si>
    <t>Obchodní akademie, Olomouc, tř. Spojenců 11 - Modernizace ICT učeben</t>
  </si>
  <si>
    <t>1121</t>
  </si>
  <si>
    <t>2022/00716</t>
  </si>
  <si>
    <t xml:space="preserve">Střední průmyslová škola strojnická, Olomouc - modernizace PC učeben </t>
  </si>
  <si>
    <t>2022/00146</t>
  </si>
  <si>
    <t>Střední škola polygrafická, Olomouc - Nákup nového digitálního tiskového stoje</t>
  </si>
  <si>
    <t>Celkem za ORJ 10 - oblast školství - investiční projekty</t>
  </si>
  <si>
    <t>12971 Centra odborné přípravy                                                     COP - Nákup strojů a zařízení pro zem.obory</t>
  </si>
  <si>
    <t>12971 Centra odborné přípravy                                                                              COP - Nákup učebních pomůcek</t>
  </si>
  <si>
    <t>12971 Centra odborné přípravy                                                                                             COP - Nákup učebních pomůcek</t>
  </si>
  <si>
    <t>v souladu s RAP, projekt č. 12                     na předfinancování  ve výši 2 851 tis. Kč si PO zřídí úvěr</t>
  </si>
  <si>
    <t>v souladu s RAP, projekt č. 10                          na předfinancování  ve výši 1 260 tis. Kč si PO zřídí úvěr</t>
  </si>
  <si>
    <t>v souladu s RAP, projekt č. 5                             na předfinancování  ve výši 3 750 tis. Kč si PO zřídí úvěr</t>
  </si>
  <si>
    <t>Střední škola designu a módy, Prostějov,; IČO 47922061 - Rekonstrukce školní jídelny</t>
  </si>
  <si>
    <t>2023/00637</t>
  </si>
  <si>
    <t>Odbor strategického rozvoje kraje</t>
  </si>
  <si>
    <t>Ing. Radek Dosoudil</t>
  </si>
  <si>
    <t>ORJ 59</t>
  </si>
  <si>
    <t>ORJ 59 - Oblast informační technologie - projekty spolufinancované z evropských fondů a národních fondů - investiční</t>
  </si>
  <si>
    <t xml:space="preserve">Návrh rozpočtu 2024 </t>
  </si>
  <si>
    <t xml:space="preserve">
podíl OK + neuznatelné náklady</t>
  </si>
  <si>
    <t>OK</t>
  </si>
  <si>
    <t>ZZS OK - kybernetická bezpečnost</t>
  </si>
  <si>
    <t xml:space="preserve">Národní plán obnovy v gesci Ministerstva zdravotnictví ČR.  Investiční projekt s 100 % dotace. Neuznatelné DPH. </t>
  </si>
  <si>
    <t>3/2024-6/2026</t>
  </si>
  <si>
    <t>Zpracování studie proveditelnosti, podání žádosti o podporu 1Q/2024</t>
  </si>
  <si>
    <t>Řešení dostupnosti, bezpečnosti a odolnosti VIS a DTM</t>
  </si>
  <si>
    <t xml:space="preserve">Národní plán obnovy v gesci Ministerstva vnitra ČR.  Investiční projekt s 100 % dotace. Neuznatelné DPH. </t>
  </si>
  <si>
    <t>Zpracování studie proveditelnosti, předpoklad podání žádosti o podporu 1Q/2024</t>
  </si>
  <si>
    <t>Celkem za ORJ 59 - oblast informační technologie</t>
  </si>
  <si>
    <t>ORJ 59 - Oblast  územního plánování - projekty spolufinancované z evropských fondů a národních fondů - investiční</t>
  </si>
  <si>
    <t>Digitální technická mapa Olomouckého kraje II.</t>
  </si>
  <si>
    <t xml:space="preserve">Digitální vysokokapacitní sítě z komponenty 1.3 Národního plánu obnovy - výzva V. Navazuje na projekt DTM OK. Projekt je zaměřen na digitalizaci objektů digitálních technických map krajů ve smyslu § 4b zákona č. 200/1994 Sb., o zeměměřictví, v platném znění, které umožňují přístup k přesným informacím 
- o umístění objektů základní prostorové situace 
- o umístění a vlastnostech objektů dopravní a technické infrastruktury a digitálních technických map veřejnoprávních správců, které splňují uvedené požadavky na DTM krajů.
</t>
  </si>
  <si>
    <t>3/2024 - 12/2025</t>
  </si>
  <si>
    <t>DPH nezpůsobilý výdaj, předpoklad podání projetku do 11/2023</t>
  </si>
  <si>
    <t>Portál územního plánování Olomouckého kraje</t>
  </si>
  <si>
    <t>Integrovaný regionální operační program, 8. výzva IROP - eGovernment - SC 1.1 (MRR), předfinancování 85 % EU a 15 % podíl OK</t>
  </si>
  <si>
    <t>10/2022-12/2025</t>
  </si>
  <si>
    <t>Podána žádost o dotaci (ve fázi s ukončenou ex-ante kontrolou)</t>
  </si>
  <si>
    <t>Celkem za ORJ 59 - oblast územního plánování</t>
  </si>
  <si>
    <t>ORJ 59 - Oblast  kultury - projekty spolufinancované z evropských fondů a národních fondů - investiční</t>
  </si>
  <si>
    <t>Krajská digitalizační jednotka a krajský digitální repozitář</t>
  </si>
  <si>
    <t>Národní plán obnovy. VK OL provozuje od roku 2013 krajskou digitální jednotku a krajský digitální repozitář k dlouhodobému ukládání digitalizovaných fondů. Pro zajištění dalšího chodu pracoviště a zabezpečení digitálních dat je nezbytné provést zásadní modernizaci pracoviště - obnova zařízení pro digitalizaci.</t>
  </si>
  <si>
    <t>relizace</t>
  </si>
  <si>
    <t>DPH nezpůsobilé, předpoklad podání projektu ve 3. čtvrtletí 2023</t>
  </si>
  <si>
    <t>Celkem za ORJ 59 - oblast kultury</t>
  </si>
  <si>
    <t>ORJ 59 - Oblast školství - projekty spolufinancované z evropských fondů a národních fondů - investiční</t>
  </si>
  <si>
    <t>Odborné učebny pro 4. průmyslovou revoluci na SŠE Lipník nad Bečvou</t>
  </si>
  <si>
    <t xml:space="preserve">Odborné učebny jsou zamýšleny vybudovat v areálu Tyršova 781 z programu IROP - Výzva 2021-2027. 
Odborná učebna automatizace a mikroprocesorové techniky bude obsahovat zařízení PLC, řídící a regulační techniky a mikroprocesorové techniky. Odborná učebna robotiky a 3D technologie bude obsahovat robotický pneumatický systém, technologie 3D tisku, technologické pracoviště na osazování plošných spojů a pájení a laserovou gravírku. </t>
  </si>
  <si>
    <t>8/2023-12/2024</t>
  </si>
  <si>
    <t>před vydáním Rozhodnutí o poskytnutí dotace</t>
  </si>
  <si>
    <t>Špičkovými technologiemi a interakcí k moderní výuce a úsporám energií</t>
  </si>
  <si>
    <t>IROP 2021 - 2027, 42. výzva IROP - Střední školy - SC 4.1 (MRR), číslo výzvy je 06_22_042. Modernizace školních dílen - Pořízení vybavení pro odborné učebny programování,  modernizace CNC zařízení a 3D zařízení včetně SW, modernizace učebny programovatelných stanic včetně CNC stroje, modernizace školy ve vazbě na odborný výcvik a odborné předměty v technologickém centru Partyzánská na Střední průmyslové škole Hranice. Podíl Ol kraje je 10 % a podíl EU + SR je 90 %.</t>
  </si>
  <si>
    <t>11/2022-12/2024</t>
  </si>
  <si>
    <t>Vydáno Rozhodnutí o poskytnutí dotace</t>
  </si>
  <si>
    <t>Vybudování odborných učeben pro podporu přírodovědného vzdělání na Gymnáziu Hranice</t>
  </si>
  <si>
    <t>IROP 2021 - 2027, 42. výzva IROP - Střední školy - SC 4.1 (MRR), číslo výzvy je 06_22_042. Projekt zahrnuje rekonstruci stávajících nevyhovujících učeben chemie a biologie, vybudování laboratoře chemie a biologie, vč. společné přípravny a skladu. Dále nezbytné konektivity (zhotovení slaboproudých páteřních rozvodů). Podíl Ol kraje je 10 % a podíl EU + SR je 90 %.</t>
  </si>
  <si>
    <t>10/2022-9/2024</t>
  </si>
  <si>
    <t>DDM Olomouc - Modernizace odborných učeben ICT a polytechnického vzdělávání</t>
  </si>
  <si>
    <t>Integrovaný regionální operační program, výzva IROP bude vyhlášena na konci roku 2023,  dotace 55 % na způsobilé výdaje, již zpracována projektová dokumentace, vydáno stavební povolení, studie proveditelnosti bude dodána v 1. čtvrtletí 2024</t>
  </si>
  <si>
    <t>5/2024-12/2025</t>
  </si>
  <si>
    <t>Bude podána žádost o dotaci ve 2. čtvrtletí 2024.</t>
  </si>
  <si>
    <t>Celkem za ORJ 59 - oblast školství</t>
  </si>
  <si>
    <t>ORJ 59 - Oblast zdravotnictví - projekty spolufinancované z evropských fondů a národních fondů - investiční</t>
  </si>
  <si>
    <t xml:space="preserve">ZZS OK - Nákup sanitních vozidel </t>
  </si>
  <si>
    <t>IROP21+, 12. výzva IROP - Integrovaný záchranný systém - ZZS krajů - SC 2.1 (MRR)Nákup a modernizace vybavení sanitních vozidel spolufinancovaných z IROP 2021+</t>
  </si>
  <si>
    <t>Celkem za ORJ 59 - oblast zdravotnictví</t>
  </si>
  <si>
    <t>ostatní</t>
  </si>
  <si>
    <t>informační technologie</t>
  </si>
  <si>
    <t xml:space="preserve">Předfinancování - úvěr  </t>
  </si>
  <si>
    <t>studie proveditelnosti, podání na dotaci</t>
  </si>
  <si>
    <t>platba faktruy za energetické vyhodnocení projektu</t>
  </si>
  <si>
    <t>IROP 2021+ - 42. výzva                                                                    Plánovaná modernizace dvou PC učeben (prokázání potřebnosti/nedostatku infrastruktury)
Projekt předpokládá modernizaci dvou odborných učeben výpočetní technikou, část stávajícího vybavení je již na konci životnosti a pro specifickou výuku na SPŠS Olomouc již počítače svým výkonem nestačí (jedná se o počítače z roku 2013, procesor i7 3770 s paticí 1155, Benchmark 5609 a PC AllinOne BIOS z roku 2013, procesor i3 4150T s paticí 1150, Benchmark 2887). Část vybavení,které bylo pořízeno později bude využito.</t>
  </si>
  <si>
    <t>IROP 2021+ - 42. výzva                                                                                                              Cílem projektu je modernizace ICT učeben na Obchodní akademii Olomouc včetně zajištění konektivity.</t>
  </si>
  <si>
    <t>IROP 2021+ - 42. výzva                                                                         Modernizace učebny oboru fotograf a elektrikář bude spočívat v drobných stavebních úpravách (podlahy, WC invalidé).
Vybavení učeben nábytkem, IT technologiemi a učebními pomůckami.</t>
  </si>
  <si>
    <t>IROP 2021+ - 42. výzva                                                                           Současný zařízení Canon IP6010 je na konci životnosti, po kterou je ze strany dodavatele zajišťován  servis (dodávky tonerů, údržba, technická podpora a opravy - to vše zdarma v rámci servisní smlouvy). Servisní smlouva se poskytuje na období pěti let s maximálním navýšením dvou let.</t>
  </si>
  <si>
    <t>IROP 2021+ - 42. výzva                                                                                               Učební pomůcka pro obor agropodnikání v návaznosti na ŠVP.</t>
  </si>
  <si>
    <t>2023/00660</t>
  </si>
  <si>
    <t>2023/00185</t>
  </si>
  <si>
    <t>2022/00132</t>
  </si>
  <si>
    <t>IROP 2021+ - 21. výzva                                                                        stavební úpravy silnice</t>
  </si>
  <si>
    <t>IROP 2021+ - 21. výzva                                                                                     stavební úpravy silnice -I.etapa</t>
  </si>
  <si>
    <t>IROP 2021+ - 21. výzva                                                                                                  I. etapa obchvatu města Uničova</t>
  </si>
  <si>
    <t>PD, studie proveditelnosti, realizace</t>
  </si>
  <si>
    <t>nákup nemovitosti</t>
  </si>
  <si>
    <t>Gymnázium, Šumperk, Masarykovo nám. 8 - Snížení energetické náročnosti gastroprovozu</t>
  </si>
  <si>
    <t>Základní umělecká škola Zábřeh, IČO 64095151 - Nahrávací studio</t>
  </si>
  <si>
    <t>v souladu s RAP, projekt č. 11                         na předfinancování  ve výši 900 tis. Kč PO zřídí úvěr</t>
  </si>
  <si>
    <t>v souladu s RAP, projekt č. 15                        na předfinancování  ve výši 1 138 tis. Kč si PO zřídí úvěr</t>
  </si>
  <si>
    <t>na předfinancování  ve výši 1 422 tis. Kč si PO zřídí úvěr</t>
  </si>
  <si>
    <t>na předfinancování  ve výši 3 500 tis. Kč si PO zřídí úvěr</t>
  </si>
  <si>
    <t xml:space="preserve"> předfinancování (SR) </t>
  </si>
  <si>
    <t xml:space="preserve">Návrh rozpočtu - předfinancování (EU) </t>
  </si>
  <si>
    <t>OPŽP - 9. výzva                                                                                                    Nahrazení energeticky náročných gastrozařízení v prostoru školní jídelny                                                                               Schváleno ROK 13.3.2023, usnesení UR/77/59/2023</t>
  </si>
  <si>
    <t>OPŽP - MŽP 9. výzva                                                                                                                      Snížení energie neobnovitelných zdrojů o 33 % se dosáhne výměnou stávajícího přístrojového vybavení školní kuchyně za nové, nízkoenergetické                                                    Schváleno ROK 15.5.2023, usnesení UR/82/53/2023             Schválení navýšení finančních prostředků v ROK 28.8.2023, usnesení UR/89/69/2023</t>
  </si>
  <si>
    <r>
      <t xml:space="preserve">na předfinancování  ve výši 2 096 tis. Kč si PO zřídí úvěr, </t>
    </r>
    <r>
      <rPr>
        <sz val="12"/>
        <color rgb="FFFF0000"/>
        <rFont val="Arial"/>
        <family val="2"/>
        <charset val="238"/>
      </rPr>
      <t>450 tis. Kč použije PO z rezervního fondu</t>
    </r>
  </si>
  <si>
    <t>Návrh rozpočtu - předfinancování (EU + SR) z rozpočtu OK 2024</t>
  </si>
  <si>
    <t>Základní umělecká škola Miloslava Stibora - výtvarný obor, Olomouc - nové učebny</t>
  </si>
  <si>
    <t>RoPD vydáno 7.9.2023</t>
  </si>
  <si>
    <t>(RoPD) vydáno 25.8.2023</t>
  </si>
  <si>
    <t>Rozhodnutí o poskytnutí dotace (RoPD) vydáno 9.9.2022</t>
  </si>
  <si>
    <t>koupě pozemku</t>
  </si>
  <si>
    <t>Transformace příspěvkové organizace Centrum Dominika Kokory – objekt Přáslavice</t>
  </si>
  <si>
    <t xml:space="preserve">podáno 9/2023, realizace 2024 </t>
  </si>
  <si>
    <t>záměr podán v 05/2023, žádost podána 08/2023</t>
  </si>
  <si>
    <t>podáno 09/2023</t>
  </si>
  <si>
    <t>projekt bude podán do 10/23</t>
  </si>
  <si>
    <t>IROP 2021+ - 87. výzva                                                              realizace nahrávacího studia                                                                               Prozatím není schválenov  ROK z důvodu nevyhlášení výzvy</t>
  </si>
  <si>
    <t>podání projektu - PD zajišťuje PO</t>
  </si>
  <si>
    <r>
      <rPr>
        <sz val="12"/>
        <rFont val="Arial"/>
        <family val="2"/>
        <charset val="238"/>
      </rPr>
      <t xml:space="preserve">IROP 2021+ - 87.výzva   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                                                  V prostoru půdy budovy školy budou vybudovány dvě nové učebny pro výuku předmětů Digitální grafiky, Multimédií a animované tvorby, Digitální a analogové fotografie. Do 3.podlaží povede výtah (škola tak získá bezbariérový přístup), WC pro vozíčkáře, temnou komoru a dva kabinety. Bude nutné nahradit krov i krytinu střechy, které se nacházejí v téměř havarijním stavu a udělat nové podlahy (budova je z poloviny 19. stol.)</t>
    </r>
  </si>
  <si>
    <t>předpoklad vyhlášení výzvy 11-12/2023                                                        žádanka 2023/00651</t>
  </si>
  <si>
    <t>Klíč – centrum sociálních služeb, p.o.  – rekonstrukce budovy Selské náměstí, Olomouc</t>
  </si>
  <si>
    <t>Ing. Ladislav Růžička</t>
  </si>
  <si>
    <t xml:space="preserve">vedoucí odboru </t>
  </si>
  <si>
    <t>Rezerva na projekty</t>
  </si>
  <si>
    <t>rezerva na projekty</t>
  </si>
  <si>
    <t>5. Návrh rozpočtu na rok 2024</t>
  </si>
  <si>
    <t>Projektová dokumentace a realizace</t>
  </si>
  <si>
    <t>Střední škola technická Mohelnice - Výstavba nových dílen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</si>
</sst>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 CE"/>
      <charset val="238"/>
    </font>
    <font>
      <sz val="12"/>
      <color theme="1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C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>
      <alignment wrapText="1"/>
    </xf>
    <xf numFmtId="0" fontId="1" fillId="0" borderId="0"/>
  </cellStyleXfs>
  <cellXfs count="363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2" borderId="0" xfId="1" applyFont="1" applyFill="1"/>
    <xf numFmtId="0" fontId="5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1" fillId="2" borderId="0" xfId="1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4" xfId="0" applyFill="1" applyBorder="1" applyAlignment="1">
      <alignment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vertical="center"/>
    </xf>
    <xf numFmtId="0" fontId="9" fillId="5" borderId="2" xfId="4" applyFont="1" applyFill="1" applyBorder="1" applyAlignment="1">
      <alignment vertical="center"/>
    </xf>
    <xf numFmtId="3" fontId="9" fillId="5" borderId="4" xfId="4" applyNumberFormat="1" applyFont="1" applyFill="1" applyBorder="1" applyAlignment="1">
      <alignment horizontal="right" vertical="center" wrapText="1"/>
    </xf>
    <xf numFmtId="3" fontId="9" fillId="5" borderId="4" xfId="5" applyNumberFormat="1" applyFont="1" applyFill="1" applyBorder="1" applyAlignment="1">
      <alignment horizontal="right" vertical="center" wrapText="1"/>
    </xf>
    <xf numFmtId="0" fontId="9" fillId="5" borderId="4" xfId="5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4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>
      <alignment horizontal="center" vertical="center" wrapText="1"/>
    </xf>
    <xf numFmtId="3" fontId="12" fillId="0" borderId="6" xfId="6" applyNumberFormat="1" applyFont="1" applyFill="1" applyBorder="1" applyAlignment="1">
      <alignment horizontal="right" vertical="center" indent="1"/>
    </xf>
    <xf numFmtId="0" fontId="0" fillId="0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 indent="1"/>
    </xf>
    <xf numFmtId="3" fontId="5" fillId="0" borderId="4" xfId="0" applyNumberFormat="1" applyFont="1" applyFill="1" applyBorder="1" applyAlignment="1">
      <alignment horizontal="right" vertical="center" indent="1"/>
    </xf>
    <xf numFmtId="3" fontId="12" fillId="0" borderId="4" xfId="0" applyNumberFormat="1" applyFont="1" applyFill="1" applyBorder="1" applyAlignment="1">
      <alignment horizontal="right" vertical="center" indent="1"/>
    </xf>
    <xf numFmtId="3" fontId="1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2" fillId="0" borderId="4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vertical="center" wrapText="1"/>
    </xf>
    <xf numFmtId="0" fontId="12" fillId="0" borderId="4" xfId="6" applyFont="1" applyFill="1" applyBorder="1" applyAlignment="1" applyProtection="1">
      <alignment horizontal="left" vertical="center" wrapText="1"/>
      <protection locked="0"/>
    </xf>
    <xf numFmtId="0" fontId="0" fillId="0" borderId="4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 shrinkToFit="1"/>
    </xf>
    <xf numFmtId="0" fontId="0" fillId="0" borderId="6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left" vertical="center"/>
    </xf>
    <xf numFmtId="0" fontId="9" fillId="5" borderId="2" xfId="4" applyFont="1" applyFill="1" applyBorder="1" applyAlignment="1">
      <alignment horizontal="left" vertical="center"/>
    </xf>
    <xf numFmtId="3" fontId="15" fillId="5" borderId="4" xfId="4" applyNumberFormat="1" applyFont="1" applyFill="1" applyBorder="1" applyAlignment="1">
      <alignment horizontal="right" vertical="center" wrapText="1"/>
    </xf>
    <xf numFmtId="3" fontId="16" fillId="5" borderId="4" xfId="4" applyNumberFormat="1" applyFont="1" applyFill="1" applyBorder="1" applyAlignment="1">
      <alignment horizontal="right" vertical="center" wrapText="1"/>
    </xf>
    <xf numFmtId="3" fontId="15" fillId="5" borderId="5" xfId="5" applyNumberFormat="1" applyFont="1" applyFill="1" applyBorder="1" applyAlignment="1">
      <alignment horizontal="right" vertical="center" wrapText="1"/>
    </xf>
    <xf numFmtId="3" fontId="15" fillId="5" borderId="5" xfId="4" applyNumberFormat="1" applyFont="1" applyFill="1" applyBorder="1" applyAlignment="1">
      <alignment horizontal="right" vertical="center" wrapText="1"/>
    </xf>
    <xf numFmtId="0" fontId="9" fillId="5" borderId="5" xfId="5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3" fontId="8" fillId="5" borderId="4" xfId="5" applyNumberFormat="1" applyFont="1" applyFill="1" applyBorder="1" applyAlignment="1">
      <alignment horizontal="right" vertical="center" wrapText="1"/>
    </xf>
    <xf numFmtId="3" fontId="8" fillId="5" borderId="4" xfId="4" applyNumberFormat="1" applyFont="1" applyFill="1" applyBorder="1" applyAlignment="1">
      <alignment horizontal="right" vertical="center" wrapText="1"/>
    </xf>
    <xf numFmtId="0" fontId="3" fillId="5" borderId="4" xfId="5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3" fontId="17" fillId="0" borderId="0" xfId="0" applyNumberFormat="1" applyFont="1" applyFill="1" applyAlignment="1">
      <alignment horizontal="right" wrapText="1"/>
    </xf>
    <xf numFmtId="3" fontId="17" fillId="0" borderId="0" xfId="0" applyNumberFormat="1" applyFont="1" applyFill="1" applyAlignment="1">
      <alignment horizontal="right" vertical="center" indent="1"/>
    </xf>
    <xf numFmtId="3" fontId="1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18" fillId="0" borderId="0" xfId="0" applyFont="1" applyFill="1" applyAlignment="1">
      <alignment vertical="top" wrapText="1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12" fillId="0" borderId="0" xfId="0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center" indent="1"/>
    </xf>
    <xf numFmtId="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/>
    <xf numFmtId="3" fontId="3" fillId="4" borderId="3" xfId="5" applyNumberFormat="1" applyFont="1" applyFill="1" applyBorder="1" applyAlignment="1">
      <alignment horizontal="center" vertical="center" wrapText="1"/>
    </xf>
    <xf numFmtId="3" fontId="12" fillId="0" borderId="6" xfId="6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2" fillId="0" borderId="0" xfId="0" applyFont="1"/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4" fillId="0" borderId="0" xfId="1" applyFont="1" applyFill="1"/>
    <xf numFmtId="0" fontId="12" fillId="0" borderId="0" xfId="2" applyFont="1" applyFill="1"/>
    <xf numFmtId="0" fontId="25" fillId="0" borderId="0" xfId="0" applyFont="1" applyFill="1"/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12" fillId="2" borderId="0" xfId="1" applyFont="1" applyFill="1"/>
    <xf numFmtId="3" fontId="12" fillId="0" borderId="0" xfId="2" applyNumberFormat="1" applyFont="1" applyFill="1"/>
    <xf numFmtId="3" fontId="5" fillId="0" borderId="0" xfId="2" applyNumberFormat="1" applyFont="1" applyFill="1"/>
    <xf numFmtId="0" fontId="23" fillId="2" borderId="0" xfId="1" applyFont="1" applyFill="1"/>
    <xf numFmtId="0" fontId="23" fillId="0" borderId="0" xfId="0" applyFont="1" applyFill="1"/>
    <xf numFmtId="0" fontId="12" fillId="6" borderId="14" xfId="0" applyFont="1" applyFill="1" applyBorder="1"/>
    <xf numFmtId="0" fontId="12" fillId="6" borderId="6" xfId="0" applyFont="1" applyFill="1" applyBorder="1"/>
    <xf numFmtId="0" fontId="23" fillId="0" borderId="4" xfId="0" applyFont="1" applyFill="1" applyBorder="1" applyAlignment="1">
      <alignment horizontal="left" vertical="center" wrapText="1"/>
    </xf>
    <xf numFmtId="0" fontId="12" fillId="7" borderId="14" xfId="0" applyFont="1" applyFill="1" applyBorder="1"/>
    <xf numFmtId="0" fontId="12" fillId="7" borderId="6" xfId="0" applyFont="1" applyFill="1" applyBorder="1"/>
    <xf numFmtId="0" fontId="26" fillId="0" borderId="0" xfId="0" applyFont="1"/>
    <xf numFmtId="3" fontId="1" fillId="0" borderId="4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6" xfId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/>
    </xf>
    <xf numFmtId="3" fontId="8" fillId="0" borderId="0" xfId="5" applyNumberFormat="1" applyFont="1" applyFill="1" applyBorder="1" applyAlignment="1">
      <alignment horizontal="right" vertical="center" wrapText="1"/>
    </xf>
    <xf numFmtId="3" fontId="8" fillId="0" borderId="0" xfId="4" applyNumberFormat="1" applyFont="1" applyFill="1" applyBorder="1" applyAlignment="1">
      <alignment horizontal="right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5" borderId="3" xfId="4" applyFont="1" applyFill="1" applyBorder="1" applyAlignment="1">
      <alignment horizontal="left" vertical="center"/>
    </xf>
    <xf numFmtId="0" fontId="11" fillId="0" borderId="4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/>
    </xf>
    <xf numFmtId="0" fontId="27" fillId="0" borderId="4" xfId="6" applyFont="1" applyFill="1" applyBorder="1" applyAlignment="1" applyProtection="1">
      <alignment horizontal="left" vertical="center" wrapText="1"/>
      <protection locked="0"/>
    </xf>
    <xf numFmtId="0" fontId="13" fillId="0" borderId="4" xfId="7" applyFont="1" applyFill="1" applyBorder="1" applyAlignment="1">
      <alignment horizontal="center" vertical="center" wrapText="1"/>
    </xf>
    <xf numFmtId="3" fontId="12" fillId="0" borderId="4" xfId="6" applyNumberFormat="1" applyFont="1" applyFill="1" applyBorder="1" applyAlignment="1">
      <alignment vertical="center"/>
    </xf>
    <xf numFmtId="0" fontId="21" fillId="0" borderId="4" xfId="7" applyNumberFormat="1" applyFont="1" applyFill="1" applyBorder="1" applyAlignment="1">
      <alignment horizontal="center" vertical="center"/>
    </xf>
    <xf numFmtId="3" fontId="11" fillId="0" borderId="4" xfId="7" applyNumberFormat="1" applyFont="1" applyFill="1" applyBorder="1" applyAlignment="1">
      <alignment vertical="center"/>
    </xf>
    <xf numFmtId="3" fontId="12" fillId="0" borderId="4" xfId="7" applyNumberFormat="1" applyFont="1" applyFill="1" applyBorder="1" applyAlignment="1">
      <alignment vertical="center"/>
    </xf>
    <xf numFmtId="0" fontId="20" fillId="8" borderId="0" xfId="7" applyFont="1" applyFill="1"/>
    <xf numFmtId="0" fontId="5" fillId="0" borderId="4" xfId="7" applyFont="1" applyFill="1" applyBorder="1" applyAlignment="1">
      <alignment vertical="center" wrapText="1"/>
    </xf>
    <xf numFmtId="0" fontId="20" fillId="0" borderId="0" xfId="7" applyFont="1" applyFill="1"/>
    <xf numFmtId="3" fontId="12" fillId="0" borderId="4" xfId="7" applyNumberFormat="1" applyFont="1" applyFill="1" applyBorder="1" applyAlignment="1">
      <alignment vertical="center" wrapText="1"/>
    </xf>
    <xf numFmtId="0" fontId="23" fillId="0" borderId="4" xfId="6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vertical="center" wrapText="1"/>
    </xf>
    <xf numFmtId="0" fontId="12" fillId="0" borderId="4" xfId="7" applyFont="1" applyFill="1" applyBorder="1" applyAlignment="1">
      <alignment vertical="center"/>
    </xf>
    <xf numFmtId="0" fontId="13" fillId="0" borderId="4" xfId="7" applyFont="1" applyFill="1" applyBorder="1" applyAlignment="1">
      <alignment vertical="center" wrapText="1"/>
    </xf>
    <xf numFmtId="3" fontId="5" fillId="0" borderId="5" xfId="7" applyNumberFormat="1" applyFont="1" applyFill="1" applyBorder="1" applyAlignment="1">
      <alignment vertical="center"/>
    </xf>
    <xf numFmtId="3" fontId="11" fillId="0" borderId="5" xfId="7" applyNumberFormat="1" applyFont="1" applyFill="1" applyBorder="1" applyAlignment="1">
      <alignment vertical="center"/>
    </xf>
    <xf numFmtId="3" fontId="12" fillId="0" borderId="5" xfId="7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0" fontId="12" fillId="0" borderId="4" xfId="11" applyFont="1" applyFill="1" applyBorder="1" applyAlignment="1">
      <alignment horizontal="left" vertical="center" wrapText="1"/>
    </xf>
    <xf numFmtId="3" fontId="1" fillId="0" borderId="4" xfId="7" applyNumberFormat="1" applyFont="1" applyFill="1" applyBorder="1" applyAlignment="1">
      <alignment vertical="center" wrapText="1"/>
    </xf>
    <xf numFmtId="0" fontId="11" fillId="0" borderId="6" xfId="7" applyFont="1" applyFill="1" applyBorder="1" applyAlignment="1">
      <alignment horizontal="center" vertical="center" wrapText="1"/>
    </xf>
    <xf numFmtId="0" fontId="12" fillId="0" borderId="6" xfId="7" applyFont="1" applyFill="1" applyBorder="1" applyAlignment="1">
      <alignment vertical="center"/>
    </xf>
    <xf numFmtId="0" fontId="13" fillId="0" borderId="6" xfId="7" applyFont="1" applyFill="1" applyBorder="1" applyAlignment="1">
      <alignment vertical="center" wrapText="1"/>
    </xf>
    <xf numFmtId="3" fontId="12" fillId="0" borderId="4" xfId="6" applyNumberFormat="1" applyFont="1" applyFill="1" applyBorder="1" applyAlignment="1">
      <alignment horizontal="right" vertical="center" indent="1"/>
    </xf>
    <xf numFmtId="3" fontId="11" fillId="0" borderId="5" xfId="0" applyNumberFormat="1" applyFont="1" applyFill="1" applyBorder="1" applyAlignment="1">
      <alignment horizontal="right" vertical="center" indent="1"/>
    </xf>
    <xf numFmtId="3" fontId="29" fillId="0" borderId="4" xfId="0" applyNumberFormat="1" applyFont="1" applyFill="1" applyBorder="1" applyAlignment="1">
      <alignment horizontal="right" vertical="center"/>
    </xf>
    <xf numFmtId="0" fontId="12" fillId="8" borderId="11" xfId="0" applyFont="1" applyFill="1" applyBorder="1"/>
    <xf numFmtId="0" fontId="12" fillId="8" borderId="6" xfId="0" applyFont="1" applyFill="1" applyBorder="1"/>
    <xf numFmtId="0" fontId="12" fillId="0" borderId="16" xfId="0" applyFont="1" applyFill="1" applyBorder="1"/>
    <xf numFmtId="0" fontId="12" fillId="0" borderId="19" xfId="0" applyFont="1" applyFill="1" applyBorder="1"/>
    <xf numFmtId="0" fontId="12" fillId="0" borderId="4" xfId="0" applyFont="1" applyFill="1" applyBorder="1"/>
    <xf numFmtId="3" fontId="12" fillId="8" borderId="6" xfId="0" applyNumberFormat="1" applyFont="1" applyFill="1" applyBorder="1"/>
    <xf numFmtId="3" fontId="12" fillId="8" borderId="12" xfId="0" applyNumberFormat="1" applyFont="1" applyFill="1" applyBorder="1"/>
    <xf numFmtId="3" fontId="12" fillId="8" borderId="13" xfId="0" applyNumberFormat="1" applyFont="1" applyFill="1" applyBorder="1"/>
    <xf numFmtId="3" fontId="12" fillId="7" borderId="4" xfId="0" applyNumberFormat="1" applyFont="1" applyFill="1" applyBorder="1"/>
    <xf numFmtId="3" fontId="12" fillId="7" borderId="1" xfId="0" applyNumberFormat="1" applyFont="1" applyFill="1" applyBorder="1"/>
    <xf numFmtId="3" fontId="12" fillId="7" borderId="15" xfId="0" applyNumberFormat="1" applyFont="1" applyFill="1" applyBorder="1"/>
    <xf numFmtId="3" fontId="12" fillId="6" borderId="4" xfId="0" applyNumberFormat="1" applyFont="1" applyFill="1" applyBorder="1"/>
    <xf numFmtId="3" fontId="12" fillId="6" borderId="1" xfId="0" applyNumberFormat="1" applyFont="1" applyFill="1" applyBorder="1"/>
    <xf numFmtId="3" fontId="12" fillId="6" borderId="15" xfId="0" applyNumberFormat="1" applyFont="1" applyFill="1" applyBorder="1"/>
    <xf numFmtId="3" fontId="12" fillId="0" borderId="5" xfId="0" applyNumberFormat="1" applyFont="1" applyFill="1" applyBorder="1"/>
    <xf numFmtId="3" fontId="12" fillId="0" borderId="17" xfId="0" applyNumberFormat="1" applyFont="1" applyFill="1" applyBorder="1"/>
    <xf numFmtId="3" fontId="12" fillId="0" borderId="18" xfId="0" applyNumberFormat="1" applyFont="1" applyFill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0" fontId="28" fillId="0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Fill="1" applyBorder="1" applyAlignment="1">
      <alignment horizontal="center" vertical="center"/>
    </xf>
    <xf numFmtId="0" fontId="12" fillId="10" borderId="11" xfId="0" applyFont="1" applyFill="1" applyBorder="1"/>
    <xf numFmtId="0" fontId="12" fillId="10" borderId="6" xfId="0" applyFont="1" applyFill="1" applyBorder="1"/>
    <xf numFmtId="3" fontId="12" fillId="10" borderId="6" xfId="0" applyNumberFormat="1" applyFont="1" applyFill="1" applyBorder="1"/>
    <xf numFmtId="3" fontId="12" fillId="10" borderId="12" xfId="0" applyNumberFormat="1" applyFont="1" applyFill="1" applyBorder="1"/>
    <xf numFmtId="3" fontId="12" fillId="10" borderId="13" xfId="0" applyNumberFormat="1" applyFont="1" applyFill="1" applyBorder="1"/>
    <xf numFmtId="3" fontId="12" fillId="0" borderId="6" xfId="6" applyNumberFormat="1" applyFont="1" applyFill="1" applyBorder="1" applyAlignment="1">
      <alignment horizontal="right" vertical="center"/>
    </xf>
    <xf numFmtId="3" fontId="11" fillId="9" borderId="4" xfId="0" applyNumberFormat="1" applyFont="1" applyFill="1" applyBorder="1" applyAlignment="1">
      <alignment horizontal="right" vertical="center" indent="1"/>
    </xf>
    <xf numFmtId="3" fontId="12" fillId="9" borderId="4" xfId="0" applyNumberFormat="1" applyFont="1" applyFill="1" applyBorder="1" applyAlignment="1">
      <alignment horizontal="right" vertical="center" indent="1"/>
    </xf>
    <xf numFmtId="0" fontId="12" fillId="0" borderId="6" xfId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7" applyNumberFormat="1" applyFont="1" applyFill="1" applyBorder="1" applyAlignment="1">
      <alignment horizontal="left" vertical="center" wrapText="1"/>
    </xf>
    <xf numFmtId="3" fontId="22" fillId="5" borderId="4" xfId="0" applyNumberFormat="1" applyFont="1" applyFill="1" applyBorder="1" applyAlignment="1">
      <alignment horizontal="right" vertical="center" indent="1"/>
    </xf>
    <xf numFmtId="3" fontId="2" fillId="0" borderId="4" xfId="0" applyNumberFormat="1" applyFont="1" applyFill="1" applyBorder="1" applyAlignment="1">
      <alignment horizontal="right" vertical="center" indent="1"/>
    </xf>
    <xf numFmtId="3" fontId="5" fillId="5" borderId="4" xfId="0" applyNumberFormat="1" applyFont="1" applyFill="1" applyBorder="1" applyAlignment="1">
      <alignment horizontal="right" vertical="center" indent="1"/>
    </xf>
    <xf numFmtId="3" fontId="11" fillId="0" borderId="5" xfId="0" applyNumberFormat="1" applyFont="1" applyFill="1" applyBorder="1" applyAlignment="1">
      <alignment horizontal="right" vertical="center" indent="1"/>
    </xf>
    <xf numFmtId="3" fontId="12" fillId="0" borderId="5" xfId="0" applyNumberFormat="1" applyFont="1" applyFill="1" applyBorder="1" applyAlignment="1">
      <alignment horizontal="right" vertical="center" indent="1"/>
    </xf>
    <xf numFmtId="3" fontId="11" fillId="0" borderId="5" xfId="7" applyNumberFormat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3" fontId="22" fillId="5" borderId="4" xfId="7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vertical="center"/>
    </xf>
    <xf numFmtId="3" fontId="22" fillId="5" borderId="4" xfId="0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right" vertical="center"/>
    </xf>
    <xf numFmtId="3" fontId="22" fillId="5" borderId="4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center" vertical="center"/>
    </xf>
    <xf numFmtId="0" fontId="12" fillId="11" borderId="11" xfId="0" applyFont="1" applyFill="1" applyBorder="1"/>
    <xf numFmtId="0" fontId="12" fillId="11" borderId="6" xfId="0" applyFont="1" applyFill="1" applyBorder="1"/>
    <xf numFmtId="3" fontId="12" fillId="12" borderId="6" xfId="9" applyNumberFormat="1" applyFont="1" applyFill="1" applyBorder="1"/>
    <xf numFmtId="3" fontId="12" fillId="12" borderId="12" xfId="9" applyNumberFormat="1" applyFont="1" applyFill="1" applyBorder="1"/>
    <xf numFmtId="3" fontId="12" fillId="12" borderId="13" xfId="9" applyNumberFormat="1" applyFont="1" applyFill="1" applyBorder="1"/>
    <xf numFmtId="0" fontId="12" fillId="0" borderId="6" xfId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3" fontId="12" fillId="0" borderId="5" xfId="0" applyNumberFormat="1" applyFont="1" applyFill="1" applyBorder="1" applyAlignment="1">
      <alignment horizontal="right" vertical="center" indent="1"/>
    </xf>
    <xf numFmtId="0" fontId="12" fillId="0" borderId="6" xfId="0" applyFont="1" applyFill="1" applyBorder="1" applyAlignment="1">
      <alignment horizontal="center" vertical="center" wrapText="1" shrinkToFit="1"/>
    </xf>
    <xf numFmtId="0" fontId="0" fillId="0" borderId="6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indent="1"/>
    </xf>
    <xf numFmtId="3" fontId="11" fillId="0" borderId="5" xfId="0" applyNumberFormat="1" applyFont="1" applyFill="1" applyBorder="1" applyAlignment="1">
      <alignment horizontal="right" vertical="center" inden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" fontId="11" fillId="0" borderId="5" xfId="7" applyNumberFormat="1" applyFont="1" applyFill="1" applyBorder="1" applyAlignment="1">
      <alignment vertical="center"/>
    </xf>
    <xf numFmtId="3" fontId="3" fillId="4" borderId="4" xfId="5" applyNumberFormat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3" fontId="12" fillId="0" borderId="4" xfId="6" applyNumberFormat="1" applyFont="1" applyFill="1" applyBorder="1" applyAlignment="1">
      <alignment horizontal="right" vertical="center"/>
    </xf>
    <xf numFmtId="0" fontId="27" fillId="0" borderId="4" xfId="7" applyNumberFormat="1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left" vertical="center" wrapText="1"/>
    </xf>
    <xf numFmtId="0" fontId="12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3" fontId="12" fillId="0" borderId="4" xfId="6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right" vertical="center" indent="1"/>
    </xf>
    <xf numFmtId="0" fontId="12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right" vertical="center" indent="1"/>
    </xf>
    <xf numFmtId="3" fontId="11" fillId="0" borderId="5" xfId="0" applyNumberFormat="1" applyFont="1" applyFill="1" applyBorder="1" applyAlignment="1">
      <alignment horizontal="right" vertical="center" indent="1"/>
    </xf>
    <xf numFmtId="3" fontId="3" fillId="0" borderId="4" xfId="0" applyNumberFormat="1" applyFont="1" applyFill="1" applyBorder="1" applyAlignment="1">
      <alignment horizontal="center" vertical="center" wrapText="1"/>
    </xf>
    <xf numFmtId="3" fontId="12" fillId="0" borderId="5" xfId="7" applyNumberFormat="1" applyFont="1" applyFill="1" applyBorder="1" applyAlignment="1">
      <alignment vertical="center" wrapText="1"/>
    </xf>
    <xf numFmtId="3" fontId="30" fillId="4" borderId="3" xfId="5" applyNumberFormat="1" applyFont="1" applyFill="1" applyBorder="1" applyAlignment="1">
      <alignment horizontal="center" vertical="center" wrapText="1"/>
    </xf>
    <xf numFmtId="3" fontId="31" fillId="0" borderId="4" xfId="0" applyNumberFormat="1" applyFont="1" applyFill="1" applyBorder="1" applyAlignment="1">
      <alignment horizontal="right" vertical="center"/>
    </xf>
    <xf numFmtId="3" fontId="31" fillId="0" borderId="4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 shrinkToFit="1"/>
    </xf>
    <xf numFmtId="3" fontId="11" fillId="0" borderId="5" xfId="0" applyNumberFormat="1" applyFont="1" applyFill="1" applyBorder="1" applyAlignment="1">
      <alignment horizontal="right" vertical="center" indent="1"/>
    </xf>
    <xf numFmtId="3" fontId="5" fillId="0" borderId="4" xfId="7" applyNumberFormat="1" applyFont="1" applyFill="1" applyBorder="1" applyAlignment="1">
      <alignment vertical="center"/>
    </xf>
    <xf numFmtId="3" fontId="1" fillId="0" borderId="5" xfId="7" applyNumberFormat="1" applyFont="1" applyFill="1" applyBorder="1" applyAlignment="1">
      <alignment horizontal="center" vertical="center" wrapText="1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3" fontId="12" fillId="0" borderId="5" xfId="0" applyNumberFormat="1" applyFont="1" applyFill="1" applyBorder="1" applyAlignment="1">
      <alignment horizontal="right" vertical="center" indent="1"/>
    </xf>
    <xf numFmtId="0" fontId="12" fillId="0" borderId="6" xfId="1" applyFont="1" applyFill="1" applyBorder="1" applyAlignment="1">
      <alignment horizontal="center" vertical="center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2" fillId="0" borderId="0" xfId="1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32" fillId="0" borderId="0" xfId="2" applyFont="1" applyFill="1" applyAlignment="1">
      <alignment horizontal="right"/>
    </xf>
    <xf numFmtId="3" fontId="4" fillId="0" borderId="0" xfId="2" applyNumberFormat="1" applyFont="1" applyFill="1"/>
    <xf numFmtId="3" fontId="32" fillId="0" borderId="0" xfId="2" applyNumberFormat="1" applyFont="1" applyFill="1"/>
    <xf numFmtId="49" fontId="0" fillId="0" borderId="4" xfId="0" applyNumberFormat="1" applyFont="1" applyFill="1" applyBorder="1" applyAlignment="1">
      <alignment horizontal="center" vertical="center"/>
    </xf>
    <xf numFmtId="3" fontId="3" fillId="4" borderId="6" xfId="5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center" wrapText="1"/>
    </xf>
    <xf numFmtId="0" fontId="3" fillId="5" borderId="20" xfId="4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3" fontId="22" fillId="9" borderId="4" xfId="0" applyNumberFormat="1" applyFont="1" applyFill="1" applyBorder="1" applyAlignment="1">
      <alignment horizontal="right" vertical="center" indent="1"/>
    </xf>
    <xf numFmtId="3" fontId="12" fillId="0" borderId="4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0" fillId="0" borderId="4" xfId="0" applyFont="1" applyFill="1" applyBorder="1"/>
    <xf numFmtId="3" fontId="5" fillId="9" borderId="4" xfId="0" applyNumberFormat="1" applyFont="1" applyFill="1" applyBorder="1" applyAlignment="1">
      <alignment horizontal="right" vertical="center" indent="1"/>
    </xf>
    <xf numFmtId="0" fontId="12" fillId="13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3" fontId="3" fillId="4" borderId="4" xfId="5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3" fontId="27" fillId="0" borderId="4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 wrapText="1"/>
    </xf>
    <xf numFmtId="0" fontId="12" fillId="2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right" vertical="center" indent="1"/>
    </xf>
    <xf numFmtId="3" fontId="11" fillId="0" borderId="5" xfId="0" applyNumberFormat="1" applyFont="1" applyFill="1" applyBorder="1" applyAlignment="1">
      <alignment horizontal="right" vertical="center" indent="1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35" fillId="0" borderId="4" xfId="7" applyFont="1" applyFill="1" applyBorder="1" applyAlignment="1">
      <alignment vertical="center" wrapText="1"/>
    </xf>
    <xf numFmtId="0" fontId="12" fillId="0" borderId="22" xfId="0" applyFont="1" applyFill="1" applyBorder="1"/>
    <xf numFmtId="0" fontId="12" fillId="0" borderId="21" xfId="0" applyFont="1" applyFill="1" applyBorder="1"/>
    <xf numFmtId="3" fontId="1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right" vertical="center" indent="1"/>
    </xf>
    <xf numFmtId="0" fontId="12" fillId="0" borderId="6" xfId="1" applyFont="1" applyFill="1" applyBorder="1" applyAlignment="1">
      <alignment horizontal="center" vertical="center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3" fontId="3" fillId="4" borderId="4" xfId="5" applyNumberFormat="1" applyFont="1" applyFill="1" applyBorder="1" applyAlignment="1">
      <alignment horizontal="center" vertical="center" wrapText="1"/>
    </xf>
    <xf numFmtId="3" fontId="5" fillId="5" borderId="5" xfId="7" applyNumberFormat="1" applyFont="1" applyFill="1" applyBorder="1" applyAlignment="1">
      <alignment vertical="center"/>
    </xf>
    <xf numFmtId="3" fontId="5" fillId="5" borderId="5" xfId="0" applyNumberFormat="1" applyFont="1" applyFill="1" applyBorder="1" applyAlignment="1">
      <alignment horizontal="right" vertical="center"/>
    </xf>
    <xf numFmtId="3" fontId="22" fillId="5" borderId="5" xfId="0" applyNumberFormat="1" applyFont="1" applyFill="1" applyBorder="1" applyAlignment="1">
      <alignment horizontal="right" vertical="center" indent="1"/>
    </xf>
    <xf numFmtId="3" fontId="28" fillId="5" borderId="4" xfId="0" applyNumberFormat="1" applyFont="1" applyFill="1" applyBorder="1" applyAlignment="1">
      <alignment horizontal="right" vertical="center" indent="1"/>
    </xf>
    <xf numFmtId="0" fontId="12" fillId="0" borderId="6" xfId="1" applyFont="1" applyFill="1" applyBorder="1" applyAlignment="1">
      <alignment horizontal="center" vertical="center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>
      <alignment horizontal="center" vertical="center" wrapText="1" shrinkToFit="1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5" xfId="7" applyNumberFormat="1" applyFont="1" applyFill="1" applyBorder="1" applyAlignment="1">
      <alignment horizontal="right" vertical="center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3" borderId="1" xfId="3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left" vertical="center"/>
    </xf>
    <xf numFmtId="0" fontId="8" fillId="3" borderId="3" xfId="3" applyFont="1" applyFill="1" applyBorder="1" applyAlignment="1">
      <alignment horizontal="left" vertical="center"/>
    </xf>
    <xf numFmtId="0" fontId="3" fillId="4" borderId="4" xfId="4" applyFont="1" applyFill="1" applyBorder="1" applyAlignment="1">
      <alignment horizontal="center" vertical="center" textRotation="90" wrapText="1"/>
    </xf>
    <xf numFmtId="0" fontId="3" fillId="4" borderId="4" xfId="4" applyFont="1" applyFill="1" applyBorder="1" applyAlignment="1">
      <alignment horizontal="center" vertical="center" wrapText="1"/>
    </xf>
    <xf numFmtId="0" fontId="3" fillId="4" borderId="5" xfId="4" applyFont="1" applyFill="1" applyBorder="1" applyAlignment="1">
      <alignment horizontal="center" vertical="center" wrapText="1"/>
    </xf>
    <xf numFmtId="0" fontId="3" fillId="4" borderId="6" xfId="4" applyFont="1" applyFill="1" applyBorder="1" applyAlignment="1">
      <alignment horizontal="center" vertical="center" wrapText="1"/>
    </xf>
    <xf numFmtId="0" fontId="3" fillId="4" borderId="19" xfId="4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/>
    </xf>
    <xf numFmtId="3" fontId="3" fillId="4" borderId="3" xfId="2" applyNumberFormat="1" applyFont="1" applyFill="1" applyBorder="1" applyAlignment="1">
      <alignment horizontal="center" vertical="center"/>
    </xf>
    <xf numFmtId="3" fontId="3" fillId="4" borderId="4" xfId="4" applyNumberFormat="1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0" fontId="8" fillId="5" borderId="3" xfId="4" applyFont="1" applyFill="1" applyBorder="1" applyAlignment="1">
      <alignment horizontal="left" vertical="center"/>
    </xf>
    <xf numFmtId="164" fontId="3" fillId="4" borderId="4" xfId="4" applyNumberFormat="1" applyFont="1" applyFill="1" applyBorder="1" applyAlignment="1">
      <alignment horizontal="center" vertical="center" wrapText="1"/>
    </xf>
    <xf numFmtId="3" fontId="3" fillId="4" borderId="5" xfId="5" applyNumberFormat="1" applyFont="1" applyFill="1" applyBorder="1" applyAlignment="1">
      <alignment horizontal="center" vertical="center" wrapText="1"/>
    </xf>
    <xf numFmtId="3" fontId="3" fillId="4" borderId="6" xfId="5" applyNumberFormat="1" applyFont="1" applyFill="1" applyBorder="1" applyAlignment="1">
      <alignment horizontal="center" vertical="center" wrapText="1"/>
    </xf>
    <xf numFmtId="164" fontId="3" fillId="4" borderId="4" xfId="4" applyNumberFormat="1" applyFont="1" applyFill="1" applyBorder="1" applyAlignment="1">
      <alignment horizontal="center" vertical="center" textRotation="90" wrapText="1"/>
    </xf>
    <xf numFmtId="164" fontId="3" fillId="4" borderId="5" xfId="4" applyNumberFormat="1" applyFont="1" applyFill="1" applyBorder="1" applyAlignment="1">
      <alignment horizontal="center" vertical="center" wrapText="1"/>
    </xf>
    <xf numFmtId="164" fontId="3" fillId="4" borderId="6" xfId="4" applyNumberFormat="1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21" fillId="0" borderId="5" xfId="7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3" fontId="11" fillId="0" borderId="5" xfId="0" applyNumberFormat="1" applyFont="1" applyFill="1" applyBorder="1" applyAlignment="1">
      <alignment horizontal="right" vertical="center" indent="1"/>
    </xf>
    <xf numFmtId="3" fontId="11" fillId="0" borderId="6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" fontId="22" fillId="5" borderId="5" xfId="0" applyNumberFormat="1" applyFont="1" applyFill="1" applyBorder="1" applyAlignment="1">
      <alignment horizontal="right" vertical="center" indent="1"/>
    </xf>
    <xf numFmtId="3" fontId="22" fillId="5" borderId="6" xfId="0" applyNumberFormat="1" applyFont="1" applyFill="1" applyBorder="1" applyAlignment="1">
      <alignment horizontal="right" vertical="center" indent="1"/>
    </xf>
    <xf numFmtId="3" fontId="5" fillId="5" borderId="5" xfId="0" applyNumberFormat="1" applyFont="1" applyFill="1" applyBorder="1" applyAlignment="1">
      <alignment horizontal="right" vertical="center" indent="1"/>
    </xf>
    <xf numFmtId="0" fontId="36" fillId="5" borderId="6" xfId="0" applyFont="1" applyFill="1" applyBorder="1" applyAlignment="1">
      <alignment horizontal="right" vertical="center" indent="1"/>
    </xf>
    <xf numFmtId="3" fontId="12" fillId="0" borderId="5" xfId="0" applyNumberFormat="1" applyFont="1" applyFill="1" applyBorder="1" applyAlignment="1">
      <alignment horizontal="right" vertical="center" indent="1"/>
    </xf>
    <xf numFmtId="3" fontId="12" fillId="0" borderId="6" xfId="0" applyNumberFormat="1" applyFont="1" applyFill="1" applyBorder="1" applyAlignment="1">
      <alignment horizontal="right" vertical="center" inden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3" fontId="12" fillId="0" borderId="5" xfId="6" applyNumberFormat="1" applyFont="1" applyFill="1" applyBorder="1" applyAlignment="1">
      <alignment horizontal="right" vertical="center"/>
    </xf>
    <xf numFmtId="3" fontId="12" fillId="0" borderId="5" xfId="6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inden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5" xfId="6" applyFont="1" applyFill="1" applyBorder="1" applyAlignment="1" applyProtection="1">
      <alignment horizontal="left" vertical="center" wrapText="1"/>
      <protection locked="0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</cellXfs>
  <cellStyles count="12">
    <cellStyle name="Normální" xfId="0" builtinId="0"/>
    <cellStyle name="Normální 12" xfId="8"/>
    <cellStyle name="Normální 2" xfId="9"/>
    <cellStyle name="Normální 3 2" xfId="11"/>
    <cellStyle name="Normální 5" xfId="10"/>
    <cellStyle name="Normální 9" xfId="7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  <cellStyle name="normální_Studie IZ - silnice 2003" xfId="6"/>
  </cellStyles>
  <dxfs count="0"/>
  <tableStyles count="0" defaultTableStyle="TableStyleMedium2" defaultPivotStyle="PivotStyleLight16"/>
  <colors>
    <mruColors>
      <color rgb="FFFFCCFF"/>
      <color rgb="FFFFFFCC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30.7109375" customWidth="1"/>
    <col min="2" max="2" width="25.140625" customWidth="1"/>
    <col min="3" max="3" width="19" customWidth="1"/>
    <col min="4" max="4" width="19.140625" customWidth="1"/>
    <col min="5" max="5" width="18.5703125" customWidth="1"/>
    <col min="6" max="7" width="18.5703125" style="106" customWidth="1"/>
    <col min="8" max="8" width="18.5703125" customWidth="1"/>
    <col min="9" max="9" width="2.7109375" customWidth="1"/>
  </cols>
  <sheetData>
    <row r="1" spans="1:8" ht="18" x14ac:dyDescent="0.25">
      <c r="A1" s="84" t="s">
        <v>364</v>
      </c>
    </row>
    <row r="2" spans="1:8" ht="18" x14ac:dyDescent="0.25">
      <c r="A2" s="84" t="s">
        <v>54</v>
      </c>
    </row>
    <row r="3" spans="1:8" ht="15.75" thickBot="1" x14ac:dyDescent="0.3">
      <c r="H3" s="203" t="s">
        <v>2</v>
      </c>
    </row>
    <row r="4" spans="1:8" ht="48" thickBot="1" x14ac:dyDescent="0.3">
      <c r="A4" s="85" t="s">
        <v>4</v>
      </c>
      <c r="B4" s="86" t="s">
        <v>41</v>
      </c>
      <c r="C4" s="87" t="s">
        <v>42</v>
      </c>
      <c r="D4" s="87" t="s">
        <v>317</v>
      </c>
      <c r="E4" s="87" t="s">
        <v>43</v>
      </c>
      <c r="F4" s="87" t="s">
        <v>44</v>
      </c>
      <c r="G4" s="88" t="s">
        <v>45</v>
      </c>
      <c r="H4" s="89" t="s">
        <v>204</v>
      </c>
    </row>
    <row r="5" spans="1:8" ht="15.75" x14ac:dyDescent="0.25">
      <c r="A5" s="197" t="s">
        <v>46</v>
      </c>
      <c r="B5" s="198" t="s">
        <v>96</v>
      </c>
      <c r="C5" s="199">
        <f>'Oblast školství - ORJ 10'!S23</f>
        <v>0</v>
      </c>
      <c r="D5" s="199"/>
      <c r="E5" s="199"/>
      <c r="F5" s="199"/>
      <c r="G5" s="200">
        <f>'Oblast školství - ORJ 10'!V23</f>
        <v>5911</v>
      </c>
      <c r="H5" s="201">
        <f>SUM(C5:G5)</f>
        <v>5911</v>
      </c>
    </row>
    <row r="6" spans="1:8" ht="15.75" x14ac:dyDescent="0.25">
      <c r="A6" s="197" t="s">
        <v>46</v>
      </c>
      <c r="B6" s="198" t="s">
        <v>51</v>
      </c>
      <c r="C6" s="199">
        <f>'Oblast školství - ORJ 52'!Q26</f>
        <v>97032</v>
      </c>
      <c r="D6" s="199"/>
      <c r="E6" s="199"/>
      <c r="F6" s="199"/>
      <c r="G6" s="200">
        <f>'Oblast školství - ORJ 52'!T26</f>
        <v>112060</v>
      </c>
      <c r="H6" s="201">
        <f>SUM(C6:G6)</f>
        <v>209092</v>
      </c>
    </row>
    <row r="7" spans="1:8" ht="15.75" x14ac:dyDescent="0.25">
      <c r="A7" s="197" t="s">
        <v>46</v>
      </c>
      <c r="B7" s="198" t="s">
        <v>92</v>
      </c>
      <c r="C7" s="199">
        <f>'Oblast školství - ORJ 59'!R15</f>
        <v>24445</v>
      </c>
      <c r="D7" s="199"/>
      <c r="E7" s="199"/>
      <c r="F7" s="199"/>
      <c r="G7" s="200">
        <f>'Oblast školství - ORJ 59'!S15</f>
        <v>7790</v>
      </c>
      <c r="H7" s="201">
        <f>SUM(C7:G7)</f>
        <v>32235</v>
      </c>
    </row>
    <row r="8" spans="1:8" ht="15.75" x14ac:dyDescent="0.25">
      <c r="A8" s="173" t="s">
        <v>91</v>
      </c>
      <c r="B8" s="174" t="s">
        <v>51</v>
      </c>
      <c r="C8" s="175">
        <f>'Oblast sociální - ORJ 52 '!Q32</f>
        <v>93669</v>
      </c>
      <c r="D8" s="175"/>
      <c r="E8" s="175"/>
      <c r="F8" s="175"/>
      <c r="G8" s="176">
        <f>'Oblast sociální - ORJ 52 '!V32</f>
        <v>158664</v>
      </c>
      <c r="H8" s="177">
        <f t="shared" ref="H8:H18" si="0">SUM(C8:G8)</f>
        <v>252333</v>
      </c>
    </row>
    <row r="9" spans="1:8" ht="15.75" hidden="1" x14ac:dyDescent="0.25">
      <c r="A9" s="173" t="s">
        <v>91</v>
      </c>
      <c r="B9" s="174" t="s">
        <v>92</v>
      </c>
      <c r="C9" s="175"/>
      <c r="D9" s="175"/>
      <c r="E9" s="175"/>
      <c r="F9" s="175"/>
      <c r="G9" s="176"/>
      <c r="H9" s="177">
        <f t="shared" si="0"/>
        <v>0</v>
      </c>
    </row>
    <row r="10" spans="1:8" ht="15.75" x14ac:dyDescent="0.25">
      <c r="A10" s="151" t="s">
        <v>93</v>
      </c>
      <c r="B10" s="152" t="s">
        <v>94</v>
      </c>
      <c r="C10" s="156">
        <v>0</v>
      </c>
      <c r="D10" s="156"/>
      <c r="E10" s="156"/>
      <c r="F10" s="156"/>
      <c r="G10" s="157">
        <f>'Oblast dopravy - ORJ 12'!T11</f>
        <v>20850</v>
      </c>
      <c r="H10" s="158">
        <f t="shared" si="0"/>
        <v>20850</v>
      </c>
    </row>
    <row r="11" spans="1:8" ht="15.75" x14ac:dyDescent="0.25">
      <c r="A11" s="151" t="s">
        <v>93</v>
      </c>
      <c r="B11" s="152" t="s">
        <v>99</v>
      </c>
      <c r="C11" s="156">
        <f>'Oblast dopravy - ORJ 50'!Q16</f>
        <v>87500</v>
      </c>
      <c r="D11" s="156"/>
      <c r="E11" s="156"/>
      <c r="F11" s="156"/>
      <c r="G11" s="157">
        <f>'Oblast dopravy - ORJ 50'!T16</f>
        <v>44005</v>
      </c>
      <c r="H11" s="158">
        <f t="shared" si="0"/>
        <v>131505</v>
      </c>
    </row>
    <row r="12" spans="1:8" ht="15.75" x14ac:dyDescent="0.25">
      <c r="A12" s="104" t="s">
        <v>47</v>
      </c>
      <c r="B12" s="105" t="s">
        <v>51</v>
      </c>
      <c r="C12" s="159">
        <f>'Oblast kultury - ORJ 52'!Q15</f>
        <v>44630</v>
      </c>
      <c r="D12" s="159"/>
      <c r="E12" s="159"/>
      <c r="F12" s="159"/>
      <c r="G12" s="160">
        <f>'Oblast kultury - ORJ 52'!T15</f>
        <v>51566</v>
      </c>
      <c r="H12" s="161">
        <f t="shared" si="0"/>
        <v>96196</v>
      </c>
    </row>
    <row r="13" spans="1:8" ht="15.75" x14ac:dyDescent="0.25">
      <c r="A13" s="104" t="s">
        <v>47</v>
      </c>
      <c r="B13" s="105" t="s">
        <v>92</v>
      </c>
      <c r="C13" s="159">
        <f>'Oblast kultury - ORJ 59 '!R12</f>
        <v>9091</v>
      </c>
      <c r="D13" s="159"/>
      <c r="E13" s="159"/>
      <c r="F13" s="159"/>
      <c r="G13" s="160">
        <f>'Oblast kultury - ORJ 59 '!S12</f>
        <v>1909</v>
      </c>
      <c r="H13" s="161">
        <f t="shared" si="0"/>
        <v>11000</v>
      </c>
    </row>
    <row r="14" spans="1:8" ht="15.75" x14ac:dyDescent="0.25">
      <c r="A14" s="101" t="s">
        <v>48</v>
      </c>
      <c r="B14" s="102" t="s">
        <v>51</v>
      </c>
      <c r="C14" s="162">
        <f>'Oblast zdravotnictví - ORJ 52'!Q20</f>
        <v>30000</v>
      </c>
      <c r="D14" s="162"/>
      <c r="E14" s="162"/>
      <c r="F14" s="162">
        <f>'Oblast zdravotnictví - ORJ 52'!X20</f>
        <v>1000</v>
      </c>
      <c r="G14" s="163">
        <f>'Oblast zdravotnictví - ORJ 52'!U20+'Oblast zdravotnictví - ORJ 52'!W20+'Oblast zdravotnictví - ORJ 52'!Y20</f>
        <v>67659</v>
      </c>
      <c r="H14" s="164">
        <f t="shared" si="0"/>
        <v>98659</v>
      </c>
    </row>
    <row r="15" spans="1:8" ht="15.75" x14ac:dyDescent="0.25">
      <c r="A15" s="101" t="s">
        <v>48</v>
      </c>
      <c r="B15" s="102" t="s">
        <v>92</v>
      </c>
      <c r="C15" s="162">
        <f>'Oblast zdravotnictví - ORJ 59 '!R12</f>
        <v>53194</v>
      </c>
      <c r="D15" s="162"/>
      <c r="E15" s="162"/>
      <c r="F15" s="162"/>
      <c r="G15" s="163">
        <f>'Oblast zdravotnictví - ORJ 59 '!S12</f>
        <v>12481</v>
      </c>
      <c r="H15" s="164">
        <f t="shared" si="0"/>
        <v>65675</v>
      </c>
    </row>
    <row r="16" spans="1:8" ht="15.75" x14ac:dyDescent="0.25">
      <c r="A16" s="153" t="s">
        <v>315</v>
      </c>
      <c r="B16" s="154" t="s">
        <v>51</v>
      </c>
      <c r="C16" s="165">
        <f>'Oblast ostatní - ORJ 52 '!Q14</f>
        <v>7500</v>
      </c>
      <c r="D16" s="165"/>
      <c r="E16" s="165"/>
      <c r="F16" s="165"/>
      <c r="G16" s="166">
        <f>'Oblast ostatní - ORJ 52 '!T14</f>
        <v>22500</v>
      </c>
      <c r="H16" s="167">
        <f>SUM(C16:G16)</f>
        <v>30000</v>
      </c>
    </row>
    <row r="17" spans="1:8" ht="15.75" x14ac:dyDescent="0.25">
      <c r="A17" s="153" t="s">
        <v>316</v>
      </c>
      <c r="B17" s="155" t="s">
        <v>92</v>
      </c>
      <c r="C17" s="165">
        <f>'Oblast ICT technologie - ORJ 59'!Q13</f>
        <v>16132</v>
      </c>
      <c r="D17" s="165"/>
      <c r="E17" s="165"/>
      <c r="F17" s="165"/>
      <c r="G17" s="166">
        <f>'Oblast ICT technologie - ORJ 59'!S13</f>
        <v>3588</v>
      </c>
      <c r="H17" s="167">
        <f>SUM(C17:G17)</f>
        <v>19720</v>
      </c>
    </row>
    <row r="18" spans="1:8" ht="16.5" thickBot="1" x14ac:dyDescent="0.3">
      <c r="A18" s="287" t="s">
        <v>95</v>
      </c>
      <c r="B18" s="288" t="s">
        <v>92</v>
      </c>
      <c r="C18" s="165">
        <f>'územní plánování - ORJ 59 '!R13</f>
        <v>24943</v>
      </c>
      <c r="D18" s="165"/>
      <c r="E18" s="165"/>
      <c r="F18" s="165"/>
      <c r="G18" s="166">
        <f>'územní plánování - ORJ 59 '!S13</f>
        <v>4906</v>
      </c>
      <c r="H18" s="167">
        <f t="shared" si="0"/>
        <v>29849</v>
      </c>
    </row>
    <row r="19" spans="1:8" ht="16.5" thickBot="1" x14ac:dyDescent="0.3">
      <c r="A19" s="306" t="s">
        <v>49</v>
      </c>
      <c r="B19" s="307"/>
      <c r="C19" s="168">
        <f>SUM(C5:C18)</f>
        <v>488136</v>
      </c>
      <c r="D19" s="168">
        <f t="shared" ref="D19:H19" si="1">SUM(D5:D18)</f>
        <v>0</v>
      </c>
      <c r="E19" s="168">
        <f t="shared" si="1"/>
        <v>0</v>
      </c>
      <c r="F19" s="168">
        <f t="shared" si="1"/>
        <v>1000</v>
      </c>
      <c r="G19" s="169">
        <f>SUM(G5:G18)</f>
        <v>513889</v>
      </c>
      <c r="H19" s="170">
        <f t="shared" si="1"/>
        <v>1003025</v>
      </c>
    </row>
  </sheetData>
  <mergeCells count="1">
    <mergeCell ref="A19:B19"/>
  </mergeCells>
  <pageMargins left="0.39370078740157483" right="0.39370078740157483" top="0.78740157480314965" bottom="0.78740157480314965" header="0.31496062992125984" footer="0.31496062992125984"/>
  <pageSetup paperSize="9" scale="82" firstPageNumber="175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105"/>
  <sheetViews>
    <sheetView showGridLines="0" view="pageBreakPreview" zoomScale="70" zoomScaleNormal="70" zoomScaleSheetLayoutView="70" workbookViewId="0">
      <selection activeCell="L9" sqref="L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6.1406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6.5703125" style="7" customWidth="1"/>
    <col min="19" max="19" width="16.42578125" style="7" customWidth="1"/>
    <col min="20" max="21" width="14.85546875" style="7" customWidth="1"/>
    <col min="22" max="22" width="14.85546875" style="7" hidden="1" customWidth="1"/>
    <col min="23" max="26" width="14.85546875" style="7" customWidth="1"/>
    <col min="27" max="27" width="17.7109375" style="66" customWidth="1"/>
    <col min="28" max="16384" width="9.140625" style="11"/>
  </cols>
  <sheetData>
    <row r="1" spans="1:28" ht="20.25" x14ac:dyDescent="0.3">
      <c r="A1" s="90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0"/>
      <c r="W1" s="10"/>
      <c r="X1" s="10"/>
      <c r="Y1" s="10"/>
      <c r="Z1" s="11"/>
      <c r="AA1" s="11"/>
    </row>
    <row r="2" spans="1:28" ht="15.75" x14ac:dyDescent="0.25">
      <c r="A2" s="99" t="s">
        <v>0</v>
      </c>
      <c r="B2" s="91"/>
      <c r="C2" s="91"/>
      <c r="D2" s="100"/>
      <c r="E2" s="100"/>
      <c r="F2" s="93"/>
      <c r="G2" s="94" t="s">
        <v>24</v>
      </c>
      <c r="H2" s="95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0"/>
      <c r="W2" s="10"/>
      <c r="X2" s="10"/>
      <c r="Y2" s="10"/>
      <c r="Z2" s="11"/>
      <c r="AA2" s="11"/>
    </row>
    <row r="3" spans="1:28" ht="15.75" x14ac:dyDescent="0.25">
      <c r="A3" s="96"/>
      <c r="B3" s="91"/>
      <c r="C3" s="91"/>
      <c r="D3" s="100"/>
      <c r="E3" s="100"/>
      <c r="F3" s="93"/>
      <c r="G3" s="97" t="s">
        <v>1</v>
      </c>
      <c r="H3" s="98"/>
      <c r="I3" s="13"/>
      <c r="K3" s="6"/>
      <c r="N3" s="14"/>
      <c r="O3" s="14"/>
      <c r="Q3" s="14"/>
      <c r="R3" s="14"/>
      <c r="S3" s="14"/>
      <c r="T3" s="15"/>
      <c r="U3" s="10"/>
      <c r="V3" s="10"/>
      <c r="W3" s="10"/>
      <c r="X3" s="10"/>
      <c r="Y3" s="10"/>
      <c r="Z3" s="11"/>
      <c r="AA3" s="11"/>
    </row>
    <row r="4" spans="1:28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9" t="s">
        <v>2</v>
      </c>
      <c r="AB4" s="10"/>
    </row>
    <row r="5" spans="1:28" ht="25.5" customHeight="1" x14ac:dyDescent="0.25">
      <c r="A5" s="308" t="s">
        <v>34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10"/>
      <c r="AA5" s="20"/>
    </row>
    <row r="6" spans="1:28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24" t="s">
        <v>101</v>
      </c>
      <c r="U6" s="316" t="s">
        <v>21</v>
      </c>
      <c r="V6" s="316"/>
      <c r="W6" s="316"/>
      <c r="X6" s="316"/>
      <c r="Y6" s="317"/>
      <c r="Z6" s="318" t="s">
        <v>102</v>
      </c>
      <c r="AA6" s="319" t="s">
        <v>16</v>
      </c>
    </row>
    <row r="7" spans="1:28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" t="s">
        <v>171</v>
      </c>
      <c r="S7" s="21" t="s">
        <v>177</v>
      </c>
      <c r="T7" s="325"/>
      <c r="U7" s="79" t="s">
        <v>126</v>
      </c>
      <c r="V7" s="236" t="s">
        <v>125</v>
      </c>
      <c r="W7" s="79" t="s">
        <v>127</v>
      </c>
      <c r="X7" s="236" t="s">
        <v>129</v>
      </c>
      <c r="Y7" s="21" t="s">
        <v>128</v>
      </c>
      <c r="Z7" s="318"/>
      <c r="AA7" s="319"/>
    </row>
    <row r="8" spans="1:28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SUM(K9:K11)</f>
        <v>312746</v>
      </c>
      <c r="L8" s="24">
        <f>SUM(L9:L11)</f>
        <v>38906</v>
      </c>
      <c r="M8" s="24">
        <f>SUM(M9:M11)</f>
        <v>273840</v>
      </c>
      <c r="N8" s="24"/>
      <c r="O8" s="24">
        <f t="shared" ref="O8:U8" si="0">SUM(O9:O11)</f>
        <v>47861</v>
      </c>
      <c r="P8" s="25">
        <f t="shared" si="0"/>
        <v>95049</v>
      </c>
      <c r="Q8" s="25">
        <f t="shared" si="0"/>
        <v>30000</v>
      </c>
      <c r="R8" s="25">
        <f t="shared" si="0"/>
        <v>30000</v>
      </c>
      <c r="S8" s="25">
        <f t="shared" si="0"/>
        <v>0</v>
      </c>
      <c r="T8" s="25">
        <f t="shared" si="0"/>
        <v>65049</v>
      </c>
      <c r="U8" s="25">
        <f t="shared" si="0"/>
        <v>3000</v>
      </c>
      <c r="V8" s="25">
        <f t="shared" ref="V8" si="1">SUM(V9:V11)</f>
        <v>0</v>
      </c>
      <c r="W8" s="25">
        <f>SUM(W9:W11)</f>
        <v>0</v>
      </c>
      <c r="X8" s="25">
        <f>SUM(X9:X11)</f>
        <v>0</v>
      </c>
      <c r="Y8" s="25">
        <f>SUM(Y9:Y11)</f>
        <v>62049</v>
      </c>
      <c r="Z8" s="25">
        <f>SUM(Z9:Z11)</f>
        <v>169836</v>
      </c>
      <c r="AA8" s="26"/>
    </row>
    <row r="9" spans="1:28" s="41" customFormat="1" ht="60.75" customHeight="1" x14ac:dyDescent="0.25">
      <c r="A9" s="28">
        <v>1</v>
      </c>
      <c r="B9" s="30" t="s">
        <v>32</v>
      </c>
      <c r="C9" s="226">
        <v>3523</v>
      </c>
      <c r="D9" s="226">
        <v>6121</v>
      </c>
      <c r="E9" s="226">
        <v>61</v>
      </c>
      <c r="F9" s="47">
        <v>60005101324</v>
      </c>
      <c r="G9" s="44" t="s">
        <v>50</v>
      </c>
      <c r="H9" s="33" t="s">
        <v>149</v>
      </c>
      <c r="I9" s="48" t="s">
        <v>37</v>
      </c>
      <c r="J9" s="34" t="s">
        <v>31</v>
      </c>
      <c r="K9" s="35">
        <v>276342</v>
      </c>
      <c r="L9" s="35">
        <v>35530</v>
      </c>
      <c r="M9" s="80">
        <f>K9-L9</f>
        <v>240812</v>
      </c>
      <c r="N9" s="36" t="s">
        <v>40</v>
      </c>
      <c r="O9" s="140">
        <v>11506</v>
      </c>
      <c r="P9" s="141">
        <f>Q9+T9</f>
        <v>95000</v>
      </c>
      <c r="Q9" s="195">
        <f>SUM(R9:S9)</f>
        <v>30000</v>
      </c>
      <c r="R9" s="140">
        <v>30000</v>
      </c>
      <c r="S9" s="140">
        <v>0</v>
      </c>
      <c r="T9" s="194">
        <f>SUM(U9:Y9)</f>
        <v>65000</v>
      </c>
      <c r="U9" s="142">
        <v>3000</v>
      </c>
      <c r="V9" s="237">
        <v>0</v>
      </c>
      <c r="W9" s="142">
        <v>0</v>
      </c>
      <c r="X9" s="237">
        <v>0</v>
      </c>
      <c r="Y9" s="142">
        <f>53300+11300-2600</f>
        <v>62000</v>
      </c>
      <c r="Z9" s="142">
        <f>K9-O9-P9</f>
        <v>169836</v>
      </c>
      <c r="AA9" s="107" t="s">
        <v>106</v>
      </c>
    </row>
    <row r="10" spans="1:28" s="41" customFormat="1" ht="53.25" customHeight="1" x14ac:dyDescent="0.25">
      <c r="A10" s="28">
        <v>4</v>
      </c>
      <c r="B10" s="28" t="s">
        <v>32</v>
      </c>
      <c r="C10" s="42">
        <v>3522</v>
      </c>
      <c r="D10" s="28">
        <v>5169</v>
      </c>
      <c r="E10" s="217">
        <v>51</v>
      </c>
      <c r="F10" s="43">
        <v>60001101486</v>
      </c>
      <c r="G10" s="44" t="s">
        <v>144</v>
      </c>
      <c r="H10" s="45" t="s">
        <v>184</v>
      </c>
      <c r="I10" s="46"/>
      <c r="J10" s="34" t="s">
        <v>145</v>
      </c>
      <c r="K10" s="35">
        <v>36404</v>
      </c>
      <c r="L10" s="35">
        <v>3376</v>
      </c>
      <c r="M10" s="35">
        <f t="shared" ref="M10:M11" si="2">K10-L10</f>
        <v>33028</v>
      </c>
      <c r="N10" s="36"/>
      <c r="O10" s="140">
        <v>36355</v>
      </c>
      <c r="P10" s="141">
        <f t="shared" ref="P10:P12" si="3">Q10+T10</f>
        <v>49</v>
      </c>
      <c r="Q10" s="195">
        <f t="shared" ref="Q10:Q12" si="4">SUM(R10:S10)</f>
        <v>0</v>
      </c>
      <c r="R10" s="140">
        <v>0</v>
      </c>
      <c r="S10" s="140">
        <v>0</v>
      </c>
      <c r="T10" s="194">
        <f t="shared" ref="T10:T11" si="5">SUM(U10:Y10)</f>
        <v>49</v>
      </c>
      <c r="U10" s="142">
        <v>0</v>
      </c>
      <c r="V10" s="237">
        <v>0</v>
      </c>
      <c r="W10" s="142">
        <v>0</v>
      </c>
      <c r="X10" s="237">
        <v>0</v>
      </c>
      <c r="Y10" s="142">
        <v>49</v>
      </c>
      <c r="Z10" s="142">
        <f t="shared" ref="Z10:Z11" si="6">K10-O10-P10</f>
        <v>0</v>
      </c>
      <c r="AA10" s="107" t="s">
        <v>319</v>
      </c>
    </row>
    <row r="11" spans="1:28" s="41" customFormat="1" ht="109.9" hidden="1" customHeight="1" x14ac:dyDescent="0.25">
      <c r="A11" s="28"/>
      <c r="B11" s="29"/>
      <c r="C11" s="139"/>
      <c r="D11" s="139"/>
      <c r="E11" s="30"/>
      <c r="F11" s="31"/>
      <c r="G11" s="32"/>
      <c r="H11" s="33"/>
      <c r="I11" s="46"/>
      <c r="J11" s="34"/>
      <c r="K11" s="80"/>
      <c r="L11" s="80"/>
      <c r="M11" s="80">
        <f t="shared" si="2"/>
        <v>0</v>
      </c>
      <c r="N11" s="36"/>
      <c r="O11" s="140"/>
      <c r="P11" s="141">
        <f>Q11+T11</f>
        <v>0</v>
      </c>
      <c r="Q11" s="195">
        <f>SUM(R11:S11)</f>
        <v>0</v>
      </c>
      <c r="R11" s="140"/>
      <c r="S11" s="140"/>
      <c r="T11" s="194">
        <f t="shared" si="5"/>
        <v>0</v>
      </c>
      <c r="U11" s="150"/>
      <c r="V11" s="150"/>
      <c r="W11" s="150"/>
      <c r="X11" s="150"/>
      <c r="Y11" s="150"/>
      <c r="Z11" s="142">
        <f t="shared" si="6"/>
        <v>0</v>
      </c>
      <c r="AA11" s="107"/>
    </row>
    <row r="12" spans="1:28" s="41" customFormat="1" ht="15.75" hidden="1" x14ac:dyDescent="0.25">
      <c r="A12" s="28"/>
      <c r="B12" s="30"/>
      <c r="C12" s="29"/>
      <c r="D12" s="29"/>
      <c r="E12" s="29"/>
      <c r="F12" s="47"/>
      <c r="G12" s="44"/>
      <c r="H12" s="33"/>
      <c r="I12" s="48"/>
      <c r="J12" s="34"/>
      <c r="K12" s="35"/>
      <c r="L12" s="35"/>
      <c r="M12" s="35"/>
      <c r="N12" s="36"/>
      <c r="O12" s="37"/>
      <c r="P12" s="38">
        <f t="shared" si="3"/>
        <v>0</v>
      </c>
      <c r="Q12" s="37">
        <f t="shared" si="4"/>
        <v>0</v>
      </c>
      <c r="R12" s="37"/>
      <c r="S12" s="37"/>
      <c r="T12" s="39">
        <f t="shared" ref="T12" si="7">SUM(U12:Z12)</f>
        <v>0</v>
      </c>
      <c r="U12" s="39"/>
      <c r="V12" s="39"/>
      <c r="W12" s="39"/>
      <c r="X12" s="39"/>
      <c r="Y12" s="39"/>
      <c r="Z12" s="39"/>
      <c r="AA12" s="40"/>
    </row>
    <row r="13" spans="1:28" s="27" customFormat="1" ht="25.5" customHeight="1" x14ac:dyDescent="0.3">
      <c r="A13" s="49" t="s">
        <v>18</v>
      </c>
      <c r="B13" s="50"/>
      <c r="C13" s="50"/>
      <c r="D13" s="50"/>
      <c r="E13" s="50"/>
      <c r="F13" s="50"/>
      <c r="G13" s="50"/>
      <c r="H13" s="50"/>
      <c r="I13" s="50"/>
      <c r="J13" s="50"/>
      <c r="K13" s="51">
        <f>SUM(K14:K19)</f>
        <v>353755</v>
      </c>
      <c r="L13" s="51">
        <f>SUM(L14:L19)</f>
        <v>28000</v>
      </c>
      <c r="M13" s="51">
        <f>SUM(M14:M19)</f>
        <v>325755</v>
      </c>
      <c r="N13" s="52"/>
      <c r="O13" s="51">
        <f t="shared" ref="O13:U13" si="8">SUM(O14:O19)</f>
        <v>3687</v>
      </c>
      <c r="P13" s="53">
        <f t="shared" si="8"/>
        <v>3610</v>
      </c>
      <c r="Q13" s="53">
        <f t="shared" si="8"/>
        <v>0</v>
      </c>
      <c r="R13" s="53">
        <f t="shared" si="8"/>
        <v>0</v>
      </c>
      <c r="S13" s="53">
        <f t="shared" si="8"/>
        <v>0</v>
      </c>
      <c r="T13" s="53">
        <f t="shared" si="8"/>
        <v>3610</v>
      </c>
      <c r="U13" s="53">
        <f t="shared" si="8"/>
        <v>0</v>
      </c>
      <c r="V13" s="53">
        <f t="shared" ref="V13" si="9">SUM(V14:V19)</f>
        <v>0</v>
      </c>
      <c r="W13" s="53">
        <f>SUM(W14:W19)</f>
        <v>210</v>
      </c>
      <c r="X13" s="53">
        <f>SUM(X14:X19)</f>
        <v>1000</v>
      </c>
      <c r="Y13" s="53">
        <f>SUM(Y14:Y19)</f>
        <v>2400</v>
      </c>
      <c r="Z13" s="53">
        <f>SUM(Z14:Z19)</f>
        <v>346458</v>
      </c>
      <c r="AA13" s="55"/>
    </row>
    <row r="14" spans="1:28" s="41" customFormat="1" ht="81.75" customHeight="1" x14ac:dyDescent="0.25">
      <c r="A14" s="28">
        <v>1</v>
      </c>
      <c r="B14" s="28" t="s">
        <v>33</v>
      </c>
      <c r="C14" s="42">
        <v>3522</v>
      </c>
      <c r="D14" s="42">
        <v>6121</v>
      </c>
      <c r="E14" s="42">
        <v>61</v>
      </c>
      <c r="F14" s="31">
        <v>60005101491</v>
      </c>
      <c r="G14" s="44" t="s">
        <v>69</v>
      </c>
      <c r="H14" s="45" t="s">
        <v>138</v>
      </c>
      <c r="I14" s="46" t="s">
        <v>70</v>
      </c>
      <c r="J14" s="46" t="s">
        <v>107</v>
      </c>
      <c r="K14" s="80">
        <v>112963</v>
      </c>
      <c r="L14" s="80"/>
      <c r="M14" s="80">
        <f>K14-L14</f>
        <v>112963</v>
      </c>
      <c r="N14" s="36" t="s">
        <v>108</v>
      </c>
      <c r="O14" s="81">
        <v>1050</v>
      </c>
      <c r="P14" s="83">
        <f t="shared" ref="P14:P19" si="10">Q14+T14</f>
        <v>1300</v>
      </c>
      <c r="Q14" s="193">
        <f>SUM(R14:S14)</f>
        <v>0</v>
      </c>
      <c r="R14" s="81">
        <v>0</v>
      </c>
      <c r="S14" s="81">
        <v>0</v>
      </c>
      <c r="T14" s="192">
        <f>SUM(U14:Y14)</f>
        <v>1300</v>
      </c>
      <c r="U14" s="82">
        <v>0</v>
      </c>
      <c r="V14" s="238">
        <v>0</v>
      </c>
      <c r="W14" s="82">
        <v>0</v>
      </c>
      <c r="X14" s="238">
        <v>0</v>
      </c>
      <c r="Y14" s="82">
        <v>1300</v>
      </c>
      <c r="Z14" s="82">
        <f t="shared" ref="Z14:Z16" si="11">K14-O14-P14</f>
        <v>110613</v>
      </c>
      <c r="AA14" s="107" t="s">
        <v>136</v>
      </c>
    </row>
    <row r="15" spans="1:28" s="41" customFormat="1" ht="63.75" customHeight="1" x14ac:dyDescent="0.25">
      <c r="A15" s="28">
        <v>2</v>
      </c>
      <c r="B15" s="28" t="s">
        <v>30</v>
      </c>
      <c r="C15" s="42">
        <v>3522</v>
      </c>
      <c r="D15" s="42">
        <v>6121</v>
      </c>
      <c r="E15" s="42">
        <v>61</v>
      </c>
      <c r="F15" s="31">
        <v>60005101492</v>
      </c>
      <c r="G15" s="44" t="s">
        <v>71</v>
      </c>
      <c r="H15" s="45" t="s">
        <v>139</v>
      </c>
      <c r="I15" s="46" t="s">
        <v>70</v>
      </c>
      <c r="J15" s="46" t="s">
        <v>107</v>
      </c>
      <c r="K15" s="80">
        <v>75000</v>
      </c>
      <c r="L15" s="80"/>
      <c r="M15" s="80">
        <f t="shared" ref="M15:M16" si="12">K15-L15</f>
        <v>75000</v>
      </c>
      <c r="N15" s="36" t="s">
        <v>108</v>
      </c>
      <c r="O15" s="81">
        <v>377</v>
      </c>
      <c r="P15" s="83">
        <f t="shared" si="10"/>
        <v>300</v>
      </c>
      <c r="Q15" s="193">
        <f>SUM(R15:S15)</f>
        <v>0</v>
      </c>
      <c r="R15" s="81">
        <v>0</v>
      </c>
      <c r="S15" s="81">
        <v>0</v>
      </c>
      <c r="T15" s="192">
        <f t="shared" ref="T15:T16" si="13">SUM(U15:Y15)</f>
        <v>300</v>
      </c>
      <c r="U15" s="82">
        <v>0</v>
      </c>
      <c r="V15" s="238">
        <v>0</v>
      </c>
      <c r="W15" s="82">
        <v>0</v>
      </c>
      <c r="X15" s="238">
        <v>0</v>
      </c>
      <c r="Y15" s="82">
        <v>300</v>
      </c>
      <c r="Z15" s="82">
        <f t="shared" si="11"/>
        <v>74323</v>
      </c>
      <c r="AA15" s="107" t="s">
        <v>136</v>
      </c>
    </row>
    <row r="16" spans="1:28" s="41" customFormat="1" ht="71.25" customHeight="1" x14ac:dyDescent="0.25">
      <c r="A16" s="28">
        <v>3</v>
      </c>
      <c r="B16" s="28" t="s">
        <v>32</v>
      </c>
      <c r="C16" s="42">
        <v>3522</v>
      </c>
      <c r="D16" s="42">
        <v>6121</v>
      </c>
      <c r="E16" s="42">
        <v>61</v>
      </c>
      <c r="F16" s="31">
        <v>60005101493</v>
      </c>
      <c r="G16" s="44" t="s">
        <v>72</v>
      </c>
      <c r="H16" s="45" t="s">
        <v>140</v>
      </c>
      <c r="I16" s="46" t="s">
        <v>70</v>
      </c>
      <c r="J16" s="46" t="s">
        <v>107</v>
      </c>
      <c r="K16" s="80">
        <v>79717</v>
      </c>
      <c r="L16" s="80"/>
      <c r="M16" s="80">
        <f t="shared" si="12"/>
        <v>79717</v>
      </c>
      <c r="N16" s="36" t="s">
        <v>108</v>
      </c>
      <c r="O16" s="81">
        <v>876</v>
      </c>
      <c r="P16" s="83">
        <f t="shared" si="10"/>
        <v>300</v>
      </c>
      <c r="Q16" s="193">
        <f t="shared" ref="Q16" si="14">SUM(R16:S16)</f>
        <v>0</v>
      </c>
      <c r="R16" s="81">
        <v>0</v>
      </c>
      <c r="S16" s="81">
        <v>0</v>
      </c>
      <c r="T16" s="192">
        <f t="shared" si="13"/>
        <v>300</v>
      </c>
      <c r="U16" s="82">
        <v>0</v>
      </c>
      <c r="V16" s="238">
        <v>0</v>
      </c>
      <c r="W16" s="82">
        <v>0</v>
      </c>
      <c r="X16" s="238">
        <v>0</v>
      </c>
      <c r="Y16" s="82">
        <v>300</v>
      </c>
      <c r="Z16" s="82">
        <f t="shared" si="11"/>
        <v>78541</v>
      </c>
      <c r="AA16" s="107" t="s">
        <v>136</v>
      </c>
    </row>
    <row r="17" spans="1:28" s="41" customFormat="1" ht="109.9" customHeight="1" x14ac:dyDescent="0.25">
      <c r="A17" s="28">
        <v>4</v>
      </c>
      <c r="B17" s="220" t="s">
        <v>30</v>
      </c>
      <c r="C17" s="28">
        <v>3522</v>
      </c>
      <c r="D17" s="28">
        <v>6121</v>
      </c>
      <c r="E17" s="217">
        <v>61</v>
      </c>
      <c r="F17" s="31">
        <v>60005101488</v>
      </c>
      <c r="G17" s="32" t="s">
        <v>122</v>
      </c>
      <c r="H17" s="33" t="s">
        <v>141</v>
      </c>
      <c r="I17" s="46"/>
      <c r="J17" s="215" t="s">
        <v>187</v>
      </c>
      <c r="K17" s="80">
        <v>51264</v>
      </c>
      <c r="L17" s="80">
        <v>22000</v>
      </c>
      <c r="M17" s="80">
        <f>K17-L17</f>
        <v>29264</v>
      </c>
      <c r="N17" s="36">
        <v>2025</v>
      </c>
      <c r="O17" s="140">
        <v>569</v>
      </c>
      <c r="P17" s="141">
        <f t="shared" si="10"/>
        <v>605</v>
      </c>
      <c r="Q17" s="195">
        <f>SUM(R17:S17)</f>
        <v>0</v>
      </c>
      <c r="R17" s="81">
        <v>0</v>
      </c>
      <c r="S17" s="140">
        <v>0</v>
      </c>
      <c r="T17" s="194">
        <f>SUM(U17:Y17)</f>
        <v>605</v>
      </c>
      <c r="U17" s="82">
        <v>0</v>
      </c>
      <c r="V17" s="238">
        <v>0</v>
      </c>
      <c r="W17" s="82">
        <v>105</v>
      </c>
      <c r="X17" s="238">
        <v>500</v>
      </c>
      <c r="Y17" s="142">
        <v>0</v>
      </c>
      <c r="Z17" s="142">
        <f>K17-O17-P17</f>
        <v>50090</v>
      </c>
      <c r="AA17" s="107" t="s">
        <v>148</v>
      </c>
    </row>
    <row r="18" spans="1:28" s="41" customFormat="1" ht="66.75" customHeight="1" x14ac:dyDescent="0.25">
      <c r="A18" s="28">
        <v>5</v>
      </c>
      <c r="B18" s="220" t="s">
        <v>33</v>
      </c>
      <c r="C18" s="28">
        <v>3522</v>
      </c>
      <c r="D18" s="28">
        <v>6121</v>
      </c>
      <c r="E18" s="217">
        <v>61</v>
      </c>
      <c r="F18" s="130">
        <v>60005101611</v>
      </c>
      <c r="G18" s="32" t="s">
        <v>123</v>
      </c>
      <c r="H18" s="33" t="s">
        <v>147</v>
      </c>
      <c r="I18" s="34"/>
      <c r="J18" s="215" t="s">
        <v>187</v>
      </c>
      <c r="K18" s="35">
        <v>22811</v>
      </c>
      <c r="L18" s="35">
        <v>6000</v>
      </c>
      <c r="M18" s="80">
        <f>K18-L18</f>
        <v>16811</v>
      </c>
      <c r="N18" s="36">
        <v>2025</v>
      </c>
      <c r="O18" s="140">
        <v>361</v>
      </c>
      <c r="P18" s="141">
        <f t="shared" si="10"/>
        <v>605</v>
      </c>
      <c r="Q18" s="195">
        <f>SUM(R18:S18)</f>
        <v>0</v>
      </c>
      <c r="R18" s="81">
        <v>0</v>
      </c>
      <c r="S18" s="140">
        <v>0</v>
      </c>
      <c r="T18" s="194">
        <f>SUM(U18:Y18)</f>
        <v>605</v>
      </c>
      <c r="U18" s="82">
        <v>0</v>
      </c>
      <c r="V18" s="238">
        <v>0</v>
      </c>
      <c r="W18" s="82">
        <v>105</v>
      </c>
      <c r="X18" s="238">
        <v>500</v>
      </c>
      <c r="Y18" s="142">
        <v>0</v>
      </c>
      <c r="Z18" s="142">
        <f>K18-O18-P18</f>
        <v>21845</v>
      </c>
      <c r="AA18" s="107" t="s">
        <v>148</v>
      </c>
    </row>
    <row r="19" spans="1:28" s="41" customFormat="1" ht="111" customHeight="1" x14ac:dyDescent="0.25">
      <c r="A19" s="28">
        <v>6</v>
      </c>
      <c r="B19" s="29" t="s">
        <v>32</v>
      </c>
      <c r="C19" s="28">
        <v>3523</v>
      </c>
      <c r="D19" s="42">
        <v>6121</v>
      </c>
      <c r="E19" s="42">
        <v>61</v>
      </c>
      <c r="F19" s="31">
        <v>60005101236</v>
      </c>
      <c r="G19" s="32" t="s">
        <v>124</v>
      </c>
      <c r="H19" s="33" t="s">
        <v>188</v>
      </c>
      <c r="I19" s="46"/>
      <c r="J19" s="215" t="s">
        <v>137</v>
      </c>
      <c r="K19" s="80">
        <v>12000</v>
      </c>
      <c r="L19" s="80"/>
      <c r="M19" s="80">
        <f>K19-L19</f>
        <v>12000</v>
      </c>
      <c r="N19" s="36">
        <v>2025</v>
      </c>
      <c r="O19" s="140">
        <v>454</v>
      </c>
      <c r="P19" s="141">
        <f t="shared" si="10"/>
        <v>500</v>
      </c>
      <c r="Q19" s="195">
        <f>SUM(R19:S19)</f>
        <v>0</v>
      </c>
      <c r="R19" s="140">
        <v>0</v>
      </c>
      <c r="S19" s="140">
        <v>0</v>
      </c>
      <c r="T19" s="194">
        <f>SUM(U19:Y19)</f>
        <v>500</v>
      </c>
      <c r="U19" s="82">
        <v>0</v>
      </c>
      <c r="V19" s="238">
        <v>0</v>
      </c>
      <c r="W19" s="82">
        <v>0</v>
      </c>
      <c r="X19" s="238">
        <v>0</v>
      </c>
      <c r="Y19" s="142">
        <v>500</v>
      </c>
      <c r="Z19" s="142">
        <f>K19-O19-P19</f>
        <v>11046</v>
      </c>
      <c r="AA19" s="107"/>
    </row>
    <row r="20" spans="1:28" ht="35.25" customHeight="1" x14ac:dyDescent="0.25">
      <c r="A20" s="56" t="s">
        <v>35</v>
      </c>
      <c r="B20" s="57"/>
      <c r="C20" s="57"/>
      <c r="D20" s="57"/>
      <c r="E20" s="57"/>
      <c r="F20" s="57"/>
      <c r="G20" s="57"/>
      <c r="H20" s="57"/>
      <c r="I20" s="57"/>
      <c r="J20" s="57"/>
      <c r="K20" s="58">
        <f>K13+K8</f>
        <v>666501</v>
      </c>
      <c r="L20" s="58">
        <f t="shared" ref="L20:M20" si="15">L13+L8</f>
        <v>66906</v>
      </c>
      <c r="M20" s="58">
        <f t="shared" si="15"/>
        <v>599595</v>
      </c>
      <c r="N20" s="58"/>
      <c r="O20" s="58">
        <f t="shared" ref="O20:Z20" si="16">O13+O8</f>
        <v>51548</v>
      </c>
      <c r="P20" s="58">
        <f t="shared" si="16"/>
        <v>98659</v>
      </c>
      <c r="Q20" s="58">
        <f t="shared" si="16"/>
        <v>30000</v>
      </c>
      <c r="R20" s="58">
        <f t="shared" si="16"/>
        <v>30000</v>
      </c>
      <c r="S20" s="58">
        <f t="shared" si="16"/>
        <v>0</v>
      </c>
      <c r="T20" s="58">
        <f t="shared" si="16"/>
        <v>68659</v>
      </c>
      <c r="U20" s="58">
        <f>U13+U8</f>
        <v>3000</v>
      </c>
      <c r="V20" s="58">
        <f t="shared" si="16"/>
        <v>0</v>
      </c>
      <c r="W20" s="58">
        <f t="shared" si="16"/>
        <v>210</v>
      </c>
      <c r="X20" s="58">
        <f t="shared" si="16"/>
        <v>1000</v>
      </c>
      <c r="Y20" s="58">
        <f t="shared" si="16"/>
        <v>64449</v>
      </c>
      <c r="Z20" s="58">
        <f t="shared" si="16"/>
        <v>516294</v>
      </c>
      <c r="AA20" s="60"/>
    </row>
    <row r="21" spans="1:28" s="7" customFormat="1" ht="23.25" customHeight="1" x14ac:dyDescent="0.25">
      <c r="A21" s="5"/>
      <c r="B21" s="5"/>
      <c r="C21" s="5"/>
      <c r="D21" s="5"/>
      <c r="E21" s="5"/>
      <c r="F21" s="5"/>
      <c r="G21" s="61"/>
      <c r="H21" s="5"/>
      <c r="I21" s="62"/>
      <c r="J21" s="63"/>
      <c r="K21" s="64"/>
      <c r="L21" s="64"/>
      <c r="M21" s="64"/>
      <c r="N21" s="65"/>
      <c r="O21" s="65"/>
      <c r="T21" s="7" t="s">
        <v>97</v>
      </c>
      <c r="AA21" s="66"/>
      <c r="AB21" s="11"/>
    </row>
    <row r="22" spans="1:28" s="7" customFormat="1" hidden="1" x14ac:dyDescent="0.25">
      <c r="A22" s="5"/>
      <c r="B22" s="5"/>
      <c r="C22" s="5"/>
      <c r="D22" s="5"/>
      <c r="E22" s="5"/>
      <c r="F22" s="5"/>
      <c r="G22" s="5"/>
      <c r="H22" s="5"/>
      <c r="I22" s="67"/>
      <c r="J22" s="68"/>
      <c r="K22" s="69"/>
      <c r="L22" s="69"/>
      <c r="M22" s="69"/>
      <c r="AA22" s="66"/>
      <c r="AB22" s="11"/>
    </row>
    <row r="23" spans="1:28" s="7" customFormat="1" ht="25.5" customHeigh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T23" s="7" t="s">
        <v>98</v>
      </c>
      <c r="AA23" s="66"/>
      <c r="AB23" s="11"/>
    </row>
    <row r="24" spans="1:28" s="76" customFormat="1" x14ac:dyDescent="0.2">
      <c r="A24" s="71"/>
      <c r="B24" s="72"/>
      <c r="C24" s="71"/>
      <c r="D24" s="72"/>
      <c r="E24" s="72"/>
      <c r="F24" s="72"/>
      <c r="G24" s="72"/>
      <c r="H24" s="72"/>
      <c r="I24" s="73"/>
      <c r="J24" s="74"/>
      <c r="K24" s="75"/>
      <c r="L24" s="75"/>
      <c r="M24" s="75"/>
      <c r="AA24" s="77"/>
      <c r="AB24" s="78"/>
    </row>
    <row r="25" spans="1:28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AA25" s="66"/>
      <c r="AB25" s="11"/>
    </row>
    <row r="26" spans="1:28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AA26" s="66"/>
      <c r="AB26" s="11"/>
    </row>
    <row r="27" spans="1:28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AA27" s="66"/>
      <c r="AB27" s="11"/>
    </row>
    <row r="28" spans="1:28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AA28" s="66"/>
      <c r="AB28" s="11"/>
    </row>
    <row r="29" spans="1:28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AA29" s="66"/>
      <c r="AB29" s="11"/>
    </row>
    <row r="30" spans="1:28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AA30" s="66"/>
      <c r="AB30" s="11"/>
    </row>
    <row r="31" spans="1:28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AA31" s="66"/>
      <c r="AB31" s="11"/>
    </row>
    <row r="32" spans="1:28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AA32" s="66"/>
      <c r="AB32" s="11"/>
    </row>
    <row r="33" spans="1:28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AA33" s="66"/>
      <c r="AB33" s="11"/>
    </row>
    <row r="34" spans="1:28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AA34" s="66"/>
      <c r="AB34" s="11"/>
    </row>
    <row r="35" spans="1:28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AA35" s="66"/>
      <c r="AB35" s="11"/>
    </row>
    <row r="36" spans="1:28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AA36" s="66"/>
      <c r="AB36" s="11"/>
    </row>
    <row r="37" spans="1:28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AA37" s="66"/>
      <c r="AB37" s="11"/>
    </row>
    <row r="38" spans="1:28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8"/>
      <c r="K38" s="69"/>
      <c r="L38" s="69"/>
      <c r="M38" s="69"/>
      <c r="AA38" s="66"/>
      <c r="AB38" s="11"/>
    </row>
    <row r="39" spans="1:28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8"/>
      <c r="K39" s="69"/>
      <c r="L39" s="69"/>
      <c r="M39" s="69"/>
      <c r="AA39" s="66"/>
      <c r="AB39" s="11"/>
    </row>
    <row r="40" spans="1:28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8"/>
      <c r="K40" s="69"/>
      <c r="L40" s="69"/>
      <c r="M40" s="69"/>
      <c r="AA40" s="66"/>
      <c r="AB40" s="11"/>
    </row>
    <row r="41" spans="1:28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8"/>
      <c r="K41" s="69"/>
      <c r="L41" s="69"/>
      <c r="M41" s="69"/>
      <c r="AA41" s="66"/>
      <c r="AB41" s="11"/>
    </row>
    <row r="42" spans="1:28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8"/>
      <c r="K42" s="69"/>
      <c r="L42" s="69"/>
      <c r="M42" s="69"/>
      <c r="AA42" s="66"/>
      <c r="AB42" s="11"/>
    </row>
    <row r="43" spans="1:28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AA43" s="66"/>
      <c r="AB43" s="11"/>
    </row>
    <row r="44" spans="1:28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AA44" s="66"/>
      <c r="AB44" s="11"/>
    </row>
    <row r="45" spans="1:28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AA45" s="66"/>
      <c r="AB45" s="11"/>
    </row>
    <row r="46" spans="1:28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69"/>
      <c r="L46" s="69"/>
      <c r="M46" s="69"/>
      <c r="AA46" s="66"/>
      <c r="AB46" s="11"/>
    </row>
    <row r="47" spans="1:28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69"/>
      <c r="L47" s="69"/>
      <c r="M47" s="69"/>
      <c r="AA47" s="66"/>
      <c r="AB47" s="11"/>
    </row>
    <row r="48" spans="1:28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69"/>
      <c r="L48" s="69"/>
      <c r="M48" s="69"/>
      <c r="AA48" s="66"/>
      <c r="AB48" s="11"/>
    </row>
    <row r="49" spans="1:28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69"/>
      <c r="L49" s="69"/>
      <c r="M49" s="69"/>
      <c r="AA49" s="66"/>
      <c r="AB49" s="11"/>
    </row>
    <row r="50" spans="1:28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5"/>
      <c r="K50" s="69"/>
      <c r="L50" s="69"/>
      <c r="M50" s="69"/>
      <c r="AA50" s="66"/>
      <c r="AB50" s="11"/>
    </row>
    <row r="51" spans="1:28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5"/>
      <c r="K51" s="69"/>
      <c r="L51" s="69"/>
      <c r="M51" s="69"/>
      <c r="AA51" s="66"/>
      <c r="AB51" s="11"/>
    </row>
    <row r="52" spans="1:28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5"/>
      <c r="K52" s="69"/>
      <c r="L52" s="69"/>
      <c r="M52" s="69"/>
      <c r="AA52" s="66"/>
      <c r="AB52" s="11"/>
    </row>
    <row r="53" spans="1:28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5"/>
      <c r="K53" s="69"/>
      <c r="L53" s="69"/>
      <c r="M53" s="69"/>
      <c r="AA53" s="66"/>
      <c r="AB53" s="11"/>
    </row>
    <row r="54" spans="1:28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AA54" s="66"/>
      <c r="AB54" s="11"/>
    </row>
    <row r="55" spans="1:28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AA55" s="66"/>
      <c r="AB55" s="11"/>
    </row>
    <row r="56" spans="1:28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AA56" s="66"/>
      <c r="AB56" s="11"/>
    </row>
    <row r="57" spans="1:28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AA57" s="66"/>
      <c r="AB57" s="11"/>
    </row>
    <row r="58" spans="1:28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AA58" s="66"/>
      <c r="AB58" s="11"/>
    </row>
    <row r="59" spans="1:28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AA59" s="66"/>
      <c r="AB59" s="11"/>
    </row>
    <row r="60" spans="1:28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AA60" s="66"/>
      <c r="AB60" s="11"/>
    </row>
    <row r="61" spans="1:28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AA61" s="66"/>
      <c r="AB61" s="11"/>
    </row>
    <row r="62" spans="1:28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AA62" s="66"/>
      <c r="AB62" s="11"/>
    </row>
    <row r="63" spans="1:28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AA63" s="66"/>
      <c r="AB63" s="11"/>
    </row>
    <row r="64" spans="1:28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AA64" s="66"/>
      <c r="AB64" s="11"/>
    </row>
    <row r="65" spans="1:28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AA65" s="66"/>
      <c r="AB65" s="11"/>
    </row>
    <row r="66" spans="1:28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AA66" s="66"/>
      <c r="AB66" s="11"/>
    </row>
    <row r="67" spans="1:28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AA67" s="66"/>
      <c r="AB67" s="11"/>
    </row>
    <row r="68" spans="1:28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AA68" s="66"/>
      <c r="AB68" s="11"/>
    </row>
    <row r="69" spans="1:28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AA69" s="66"/>
      <c r="AB69" s="11"/>
    </row>
    <row r="70" spans="1:28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AA70" s="66"/>
      <c r="AB70" s="11"/>
    </row>
    <row r="71" spans="1:28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AA71" s="66"/>
      <c r="AB71" s="11"/>
    </row>
    <row r="72" spans="1:28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AA72" s="66"/>
      <c r="AB72" s="11"/>
    </row>
    <row r="73" spans="1:28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AA73" s="66"/>
      <c r="AB73" s="11"/>
    </row>
    <row r="74" spans="1:28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AA74" s="66"/>
      <c r="AB74" s="11"/>
    </row>
    <row r="75" spans="1:28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AA75" s="66"/>
      <c r="AB75" s="11"/>
    </row>
    <row r="76" spans="1:28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AA76" s="66"/>
      <c r="AB76" s="11"/>
    </row>
    <row r="77" spans="1:28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AA77" s="66"/>
      <c r="AB77" s="11"/>
    </row>
    <row r="78" spans="1:28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AA78" s="66"/>
      <c r="AB78" s="11"/>
    </row>
    <row r="79" spans="1:28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AA79" s="66"/>
      <c r="AB79" s="11"/>
    </row>
    <row r="80" spans="1:28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AA80" s="66"/>
      <c r="AB80" s="11"/>
    </row>
    <row r="81" spans="1:28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AA81" s="66"/>
      <c r="AB81" s="11"/>
    </row>
    <row r="82" spans="1:28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AA82" s="66"/>
      <c r="AB82" s="11"/>
    </row>
    <row r="83" spans="1:28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AA83" s="66"/>
      <c r="AB83" s="11"/>
    </row>
    <row r="84" spans="1:28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AA84" s="66"/>
      <c r="AB84" s="11"/>
    </row>
    <row r="85" spans="1:28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AA85" s="66"/>
      <c r="AB85" s="11"/>
    </row>
    <row r="86" spans="1:28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AA86" s="66"/>
      <c r="AB86" s="11"/>
    </row>
    <row r="87" spans="1:28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AA87" s="66"/>
      <c r="AB87" s="11"/>
    </row>
    <row r="88" spans="1:28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AA88" s="66"/>
      <c r="AB88" s="11"/>
    </row>
    <row r="89" spans="1:28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AA89" s="66"/>
      <c r="AB89" s="11"/>
    </row>
    <row r="90" spans="1:28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AA90" s="66"/>
      <c r="AB90" s="11"/>
    </row>
    <row r="91" spans="1:28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AA91" s="66"/>
      <c r="AB91" s="11"/>
    </row>
    <row r="92" spans="1:28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AA92" s="66"/>
      <c r="AB92" s="11"/>
    </row>
    <row r="93" spans="1:28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AA93" s="66"/>
      <c r="AB93" s="11"/>
    </row>
    <row r="94" spans="1:28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AA94" s="66"/>
      <c r="AB94" s="11"/>
    </row>
    <row r="95" spans="1:28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AA95" s="66"/>
      <c r="AB95" s="11"/>
    </row>
    <row r="96" spans="1:28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AA96" s="66"/>
      <c r="AB96" s="11"/>
    </row>
    <row r="97" spans="1:28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AA97" s="66"/>
      <c r="AB97" s="11"/>
    </row>
    <row r="98" spans="1:28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AA98" s="66"/>
      <c r="AB98" s="11"/>
    </row>
    <row r="99" spans="1:28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AA99" s="66"/>
      <c r="AB99" s="11"/>
    </row>
    <row r="100" spans="1:28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AA100" s="66"/>
      <c r="AB100" s="11"/>
    </row>
    <row r="101" spans="1:28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AA101" s="66"/>
      <c r="AB101" s="11"/>
    </row>
    <row r="102" spans="1:28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69"/>
      <c r="L102" s="69"/>
      <c r="M102" s="69"/>
      <c r="AA102" s="66"/>
      <c r="AB102" s="11"/>
    </row>
    <row r="103" spans="1:28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69"/>
      <c r="L103" s="69"/>
      <c r="M103" s="69"/>
      <c r="AA103" s="66"/>
      <c r="AB103" s="11"/>
    </row>
    <row r="104" spans="1:28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69"/>
      <c r="L104" s="69"/>
      <c r="M104" s="69"/>
      <c r="AA104" s="66"/>
      <c r="AB104" s="11"/>
    </row>
    <row r="105" spans="1:28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69"/>
      <c r="L105" s="69"/>
      <c r="M105" s="69"/>
      <c r="AA105" s="66"/>
      <c r="AB105" s="11"/>
    </row>
  </sheetData>
  <mergeCells count="23">
    <mergeCell ref="AA6:AA7"/>
    <mergeCell ref="P6:P7"/>
    <mergeCell ref="Q6:Q7"/>
    <mergeCell ref="R6:S6"/>
    <mergeCell ref="T6:T7"/>
    <mergeCell ref="U6:Y6"/>
    <mergeCell ref="Z6:Z7"/>
    <mergeCell ref="O6:O7"/>
    <mergeCell ref="A5:Z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39370078740157483" right="0.39370078740157483" top="0.78740157480314965" bottom="0.78740157480314965" header="0.31496062992125984" footer="0.31496062992125984"/>
  <pageSetup paperSize="9" scale="40" firstPageNumber="187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  <colBreaks count="1" manualBreakCount="1">
    <brk id="2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96"/>
  <sheetViews>
    <sheetView showGridLines="0" view="pageBreakPreview" zoomScale="75" zoomScaleNormal="70" zoomScaleSheetLayoutView="75" workbookViewId="0">
      <selection activeCell="H17" sqref="H17"/>
    </sheetView>
  </sheetViews>
  <sheetFormatPr defaultColWidth="9.140625" defaultRowHeight="15" outlineLevelCol="1" x14ac:dyDescent="0.25"/>
  <cols>
    <col min="1" max="1" width="5.42578125" style="11" customWidth="1"/>
    <col min="2" max="2" width="6.85546875" style="11" customWidth="1"/>
    <col min="3" max="3" width="8.140625" style="11" hidden="1" customWidth="1" outlineLevel="1"/>
    <col min="4" max="4" width="6.42578125" style="11" hidden="1" customWidth="1" outlineLevel="1"/>
    <col min="5" max="5" width="8.28515625" style="11" customWidth="1" outlineLevel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7.42578125" style="7" customWidth="1"/>
    <col min="19" max="21" width="14.85546875" style="7" customWidth="1"/>
    <col min="22" max="22" width="14.42578125" style="7" customWidth="1"/>
    <col min="23" max="23" width="17.7109375" style="66" customWidth="1"/>
    <col min="24" max="16384" width="9.140625" style="11"/>
  </cols>
  <sheetData>
    <row r="1" spans="1:24" ht="18" x14ac:dyDescent="0.25">
      <c r="A1" s="251" t="s">
        <v>263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9"/>
      <c r="T1" s="10"/>
      <c r="U1" s="11"/>
      <c r="V1" s="11"/>
      <c r="W1" s="11"/>
    </row>
    <row r="2" spans="1:24" ht="15.75" x14ac:dyDescent="0.25">
      <c r="A2" s="12" t="s">
        <v>0</v>
      </c>
      <c r="B2" s="252"/>
      <c r="C2" s="252"/>
      <c r="F2" s="253"/>
      <c r="G2" s="254" t="s">
        <v>264</v>
      </c>
      <c r="H2" s="255" t="s">
        <v>265</v>
      </c>
      <c r="I2" s="13"/>
      <c r="K2" s="6"/>
      <c r="N2" s="14"/>
      <c r="O2" s="14"/>
      <c r="Q2" s="14"/>
      <c r="R2" s="14"/>
      <c r="S2" s="15"/>
      <c r="T2" s="10"/>
      <c r="U2" s="11"/>
      <c r="V2" s="11"/>
      <c r="W2" s="11"/>
    </row>
    <row r="3" spans="1:24" ht="15.75" x14ac:dyDescent="0.25">
      <c r="A3" s="16"/>
      <c r="B3" s="252"/>
      <c r="C3" s="252"/>
      <c r="F3" s="253"/>
      <c r="G3" s="256" t="s">
        <v>1</v>
      </c>
      <c r="H3" s="257"/>
      <c r="I3" s="13"/>
      <c r="K3" s="6"/>
      <c r="N3" s="14"/>
      <c r="O3" s="14"/>
      <c r="Q3" s="14"/>
      <c r="R3" s="14"/>
      <c r="S3" s="15"/>
      <c r="T3" s="10"/>
      <c r="U3" s="11"/>
      <c r="V3" s="11"/>
      <c r="W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9" t="s">
        <v>2</v>
      </c>
      <c r="X4" s="10"/>
    </row>
    <row r="5" spans="1:24" ht="25.5" customHeight="1" x14ac:dyDescent="0.25">
      <c r="A5" s="308" t="s">
        <v>311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10"/>
      <c r="W5" s="20"/>
    </row>
    <row r="6" spans="1:24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9" t="s">
        <v>104</v>
      </c>
      <c r="Q6" s="324" t="s">
        <v>105</v>
      </c>
      <c r="R6" s="330" t="s">
        <v>267</v>
      </c>
      <c r="S6" s="317"/>
      <c r="T6" s="316" t="s">
        <v>21</v>
      </c>
      <c r="U6" s="317"/>
      <c r="V6" s="318" t="s">
        <v>102</v>
      </c>
      <c r="W6" s="319" t="s">
        <v>16</v>
      </c>
    </row>
    <row r="7" spans="1:24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9"/>
      <c r="Q7" s="325"/>
      <c r="R7" s="259" t="s">
        <v>344</v>
      </c>
      <c r="S7" s="295" t="s">
        <v>268</v>
      </c>
      <c r="T7" s="79" t="s">
        <v>19</v>
      </c>
      <c r="U7" s="219" t="s">
        <v>20</v>
      </c>
      <c r="V7" s="318"/>
      <c r="W7" s="319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SUM(K9:K9)</f>
        <v>120252</v>
      </c>
      <c r="L8" s="24">
        <f>SUM(L9:L9)</f>
        <v>98120</v>
      </c>
      <c r="M8" s="24">
        <f>SUM(M9:M9)</f>
        <v>22132</v>
      </c>
      <c r="N8" s="24"/>
      <c r="O8" s="24">
        <f t="shared" ref="O8:V8" si="0">SUM(O9:O9)</f>
        <v>0</v>
      </c>
      <c r="P8" s="25">
        <f t="shared" si="0"/>
        <v>65675</v>
      </c>
      <c r="Q8" s="25">
        <f t="shared" si="0"/>
        <v>0</v>
      </c>
      <c r="R8" s="25">
        <f t="shared" si="0"/>
        <v>53194</v>
      </c>
      <c r="S8" s="25">
        <f t="shared" si="0"/>
        <v>12481</v>
      </c>
      <c r="T8" s="25">
        <f t="shared" si="0"/>
        <v>9851</v>
      </c>
      <c r="U8" s="25">
        <f t="shared" si="0"/>
        <v>2630</v>
      </c>
      <c r="V8" s="24">
        <f t="shared" si="0"/>
        <v>54577</v>
      </c>
      <c r="W8" s="26"/>
    </row>
    <row r="9" spans="1:24" s="41" customFormat="1" ht="90" x14ac:dyDescent="0.25">
      <c r="A9" s="28">
        <v>1</v>
      </c>
      <c r="B9" s="261" t="s">
        <v>269</v>
      </c>
      <c r="C9" s="217">
        <v>3533</v>
      </c>
      <c r="D9" s="217">
        <v>6123</v>
      </c>
      <c r="E9" s="217">
        <v>61</v>
      </c>
      <c r="F9" s="31">
        <v>60005101547</v>
      </c>
      <c r="G9" s="32" t="s">
        <v>312</v>
      </c>
      <c r="H9" s="280" t="s">
        <v>313</v>
      </c>
      <c r="I9" s="215"/>
      <c r="J9" s="215" t="s">
        <v>31</v>
      </c>
      <c r="K9" s="35">
        <v>120252</v>
      </c>
      <c r="L9" s="35">
        <v>98120</v>
      </c>
      <c r="M9" s="35">
        <f>K9-L9</f>
        <v>22132</v>
      </c>
      <c r="N9" s="277" t="s">
        <v>272</v>
      </c>
      <c r="O9" s="37">
        <v>0</v>
      </c>
      <c r="P9" s="38">
        <v>65675</v>
      </c>
      <c r="Q9" s="37">
        <v>0</v>
      </c>
      <c r="R9" s="299">
        <v>53194</v>
      </c>
      <c r="S9" s="186">
        <f>P9-R9</f>
        <v>12481</v>
      </c>
      <c r="T9" s="39">
        <v>9851</v>
      </c>
      <c r="U9" s="39">
        <v>2630</v>
      </c>
      <c r="V9" s="39">
        <f>K9-P9</f>
        <v>54577</v>
      </c>
      <c r="W9" s="107" t="s">
        <v>302</v>
      </c>
    </row>
    <row r="10" spans="1:24" s="27" customFormat="1" ht="25.5" hidden="1" customHeight="1" x14ac:dyDescent="0.3">
      <c r="A10" s="49" t="s">
        <v>18</v>
      </c>
      <c r="B10" s="50"/>
      <c r="C10" s="50"/>
      <c r="D10" s="50"/>
      <c r="E10" s="50"/>
      <c r="F10" s="50"/>
      <c r="G10" s="50"/>
      <c r="H10" s="50"/>
      <c r="I10" s="50"/>
      <c r="J10" s="50"/>
      <c r="K10" s="51">
        <f>SUM(K11)</f>
        <v>0</v>
      </c>
      <c r="L10" s="51">
        <f>SUM(L11)</f>
        <v>0</v>
      </c>
      <c r="M10" s="51">
        <f>SUM(M11)</f>
        <v>0</v>
      </c>
      <c r="N10" s="52"/>
      <c r="O10" s="51">
        <f>SUM(O11)</f>
        <v>0</v>
      </c>
      <c r="P10" s="53">
        <f>SUM(P11)</f>
        <v>0</v>
      </c>
      <c r="Q10" s="53">
        <f>SUM(Q11)</f>
        <v>0</v>
      </c>
      <c r="R10" s="53">
        <f t="shared" ref="R10:U10" si="1">SUM(R11)</f>
        <v>0</v>
      </c>
      <c r="S10" s="53">
        <f>SUM(S11)</f>
        <v>0</v>
      </c>
      <c r="T10" s="53">
        <f t="shared" si="1"/>
        <v>0</v>
      </c>
      <c r="U10" s="53">
        <f t="shared" si="1"/>
        <v>0</v>
      </c>
      <c r="V10" s="54">
        <f>SUM(V11)</f>
        <v>0</v>
      </c>
      <c r="W10" s="55"/>
    </row>
    <row r="11" spans="1:24" s="41" customFormat="1" ht="15.75" hidden="1" x14ac:dyDescent="0.25">
      <c r="A11" s="28">
        <v>1</v>
      </c>
      <c r="B11" s="217"/>
      <c r="C11" s="261"/>
      <c r="D11" s="261"/>
      <c r="E11" s="261"/>
      <c r="F11" s="260"/>
      <c r="G11" s="44"/>
      <c r="H11" s="262"/>
      <c r="I11" s="216"/>
      <c r="J11" s="215"/>
      <c r="K11" s="35"/>
      <c r="L11" s="35"/>
      <c r="M11" s="35"/>
      <c r="N11" s="36"/>
      <c r="O11" s="37">
        <v>0</v>
      </c>
      <c r="P11" s="38">
        <f>Q11+S11</f>
        <v>0</v>
      </c>
      <c r="Q11" s="37">
        <f>SUM(R11:R11)</f>
        <v>0</v>
      </c>
      <c r="R11" s="37"/>
      <c r="S11" s="39">
        <f t="shared" ref="S11" si="2">SUM(T11:U11)</f>
        <v>0</v>
      </c>
      <c r="T11" s="39"/>
      <c r="U11" s="39"/>
      <c r="V11" s="39">
        <f>K11-O11-P11</f>
        <v>0</v>
      </c>
      <c r="W11" s="40"/>
    </row>
    <row r="12" spans="1:24" ht="35.25" customHeight="1" x14ac:dyDescent="0.25">
      <c r="A12" s="274" t="s">
        <v>314</v>
      </c>
      <c r="B12" s="275"/>
      <c r="C12" s="275"/>
      <c r="D12" s="275"/>
      <c r="E12" s="275"/>
      <c r="F12" s="275"/>
      <c r="G12" s="275"/>
      <c r="H12" s="275"/>
      <c r="I12" s="275"/>
      <c r="J12" s="275"/>
      <c r="K12" s="58">
        <f>K8+K10</f>
        <v>120252</v>
      </c>
      <c r="L12" s="58">
        <f>L8+L10</f>
        <v>98120</v>
      </c>
      <c r="M12" s="58">
        <f>M8+M10</f>
        <v>22132</v>
      </c>
      <c r="N12" s="58"/>
      <c r="O12" s="58">
        <f t="shared" ref="O12:V12" si="3">O8+O10</f>
        <v>0</v>
      </c>
      <c r="P12" s="58">
        <f t="shared" si="3"/>
        <v>65675</v>
      </c>
      <c r="Q12" s="58">
        <f t="shared" si="3"/>
        <v>0</v>
      </c>
      <c r="R12" s="58">
        <f t="shared" si="3"/>
        <v>53194</v>
      </c>
      <c r="S12" s="58">
        <f t="shared" si="3"/>
        <v>12481</v>
      </c>
      <c r="T12" s="58">
        <f t="shared" si="3"/>
        <v>9851</v>
      </c>
      <c r="U12" s="58">
        <f t="shared" si="3"/>
        <v>2630</v>
      </c>
      <c r="V12" s="59">
        <f t="shared" si="3"/>
        <v>54577</v>
      </c>
      <c r="W12" s="60"/>
    </row>
    <row r="13" spans="1:24" s="7" customFormat="1" x14ac:dyDescent="0.25">
      <c r="A13" s="5"/>
      <c r="B13" s="5"/>
      <c r="C13" s="5"/>
      <c r="D13" s="5"/>
      <c r="E13" s="5"/>
      <c r="F13" s="5"/>
      <c r="G13" s="61"/>
      <c r="H13" s="5"/>
      <c r="I13" s="62"/>
      <c r="J13" s="63"/>
      <c r="K13" s="64"/>
      <c r="L13" s="64"/>
      <c r="M13" s="64"/>
      <c r="N13" s="65"/>
      <c r="O13" s="65"/>
      <c r="W13" s="66"/>
      <c r="X13" s="11"/>
    </row>
    <row r="14" spans="1:24" s="7" customFormat="1" x14ac:dyDescent="0.25">
      <c r="A14" s="5"/>
      <c r="B14" s="5"/>
      <c r="C14" s="5"/>
      <c r="D14" s="5"/>
      <c r="E14" s="5"/>
      <c r="F14" s="5"/>
      <c r="G14" s="5"/>
      <c r="H14" s="5"/>
      <c r="I14" s="67"/>
      <c r="J14" s="68"/>
      <c r="K14" s="69"/>
      <c r="L14" s="69"/>
      <c r="M14" s="69"/>
      <c r="W14" s="66"/>
      <c r="X14" s="11"/>
    </row>
    <row r="15" spans="1:24" s="7" customFormat="1" ht="18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W15" s="66"/>
      <c r="X15" s="11"/>
    </row>
    <row r="16" spans="1:24" s="76" customFormat="1" x14ac:dyDescent="0.2">
      <c r="A16" s="71"/>
      <c r="B16" s="72"/>
      <c r="C16" s="71"/>
      <c r="D16" s="72"/>
      <c r="E16" s="72"/>
      <c r="F16" s="72"/>
      <c r="G16" s="72"/>
      <c r="H16" s="72"/>
      <c r="I16" s="73"/>
      <c r="J16" s="74"/>
      <c r="K16" s="75"/>
      <c r="L16" s="75"/>
      <c r="M16" s="75"/>
      <c r="W16" s="77"/>
      <c r="X16" s="78"/>
    </row>
    <row r="17" spans="1:24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8"/>
      <c r="K17" s="69"/>
      <c r="L17" s="69"/>
      <c r="M17" s="69"/>
      <c r="W17" s="66"/>
      <c r="X17" s="11"/>
    </row>
    <row r="18" spans="1:24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W18" s="66"/>
      <c r="X18" s="11"/>
    </row>
    <row r="19" spans="1:24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W19" s="66"/>
      <c r="X19" s="11"/>
    </row>
    <row r="20" spans="1:24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W20" s="66"/>
      <c r="X20" s="11"/>
    </row>
    <row r="21" spans="1:24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W21" s="66"/>
      <c r="X21" s="11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W22" s="66"/>
      <c r="X22" s="11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W23" s="66"/>
      <c r="X23" s="11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W24" s="66"/>
      <c r="X24" s="11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W25" s="66"/>
      <c r="X25" s="11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W26" s="66"/>
      <c r="X26" s="11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W27" s="66"/>
      <c r="X27" s="11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W28" s="66"/>
      <c r="X28" s="11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W29" s="66"/>
      <c r="X29" s="11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W30" s="66"/>
      <c r="X30" s="11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W31" s="66"/>
      <c r="X31" s="11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W32" s="66"/>
      <c r="X32" s="11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W33" s="66"/>
      <c r="X33" s="11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69"/>
      <c r="L34" s="69"/>
      <c r="M34" s="69"/>
      <c r="W34" s="66"/>
      <c r="X34" s="11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W35" s="66"/>
      <c r="X35" s="11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W36" s="66"/>
      <c r="X36" s="11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W37" s="66"/>
      <c r="X37" s="11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W38" s="66"/>
      <c r="X38" s="11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W39" s="66"/>
      <c r="X39" s="11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W40" s="66"/>
      <c r="X40" s="11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W41" s="66"/>
      <c r="X41" s="11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W42" s="66"/>
      <c r="X42" s="11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W43" s="66"/>
      <c r="X43" s="11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W44" s="66"/>
      <c r="X44" s="11"/>
    </row>
    <row r="45" spans="1:24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69"/>
      <c r="L45" s="69"/>
      <c r="M45" s="69"/>
      <c r="W45" s="66"/>
      <c r="X45" s="11"/>
    </row>
    <row r="46" spans="1:24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W46" s="66"/>
      <c r="X46" s="11"/>
    </row>
    <row r="47" spans="1:24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W47" s="66"/>
      <c r="X47" s="11"/>
    </row>
    <row r="48" spans="1:24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W48" s="66"/>
      <c r="X48" s="11"/>
    </row>
    <row r="49" spans="1:24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W49" s="66"/>
      <c r="X49" s="11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W50" s="66"/>
      <c r="X50" s="11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W51" s="66"/>
      <c r="X51" s="11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W52" s="66"/>
      <c r="X52" s="11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W53" s="66"/>
      <c r="X53" s="11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W54" s="66"/>
      <c r="X54" s="11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W55" s="66"/>
      <c r="X55" s="11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W56" s="66"/>
      <c r="X56" s="11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W57" s="66"/>
      <c r="X57" s="11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W58" s="66"/>
      <c r="X58" s="11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W59" s="66"/>
      <c r="X59" s="11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W60" s="66"/>
      <c r="X60" s="11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W61" s="66"/>
      <c r="X61" s="11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W62" s="66"/>
      <c r="X62" s="11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W63" s="66"/>
      <c r="X63" s="11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W64" s="66"/>
      <c r="X64" s="11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W65" s="66"/>
      <c r="X65" s="11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W66" s="66"/>
      <c r="X66" s="11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W67" s="66"/>
      <c r="X67" s="11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W68" s="66"/>
      <c r="X68" s="11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W69" s="66"/>
      <c r="X69" s="11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W70" s="66"/>
      <c r="X70" s="11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W71" s="66"/>
      <c r="X71" s="11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W72" s="66"/>
      <c r="X72" s="11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W73" s="66"/>
      <c r="X73" s="11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W74" s="66"/>
      <c r="X74" s="11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W75" s="66"/>
      <c r="X75" s="11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W76" s="66"/>
      <c r="X76" s="11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W77" s="66"/>
      <c r="X77" s="11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W78" s="66"/>
      <c r="X78" s="11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W79" s="66"/>
      <c r="X79" s="11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W80" s="66"/>
      <c r="X80" s="11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W81" s="66"/>
      <c r="X81" s="11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W82" s="66"/>
      <c r="X82" s="11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W83" s="66"/>
      <c r="X83" s="11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W84" s="66"/>
      <c r="X84" s="11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W85" s="66"/>
      <c r="X85" s="11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W86" s="66"/>
      <c r="X86" s="11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W87" s="66"/>
      <c r="X87" s="11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W88" s="66"/>
      <c r="X88" s="11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W89" s="66"/>
      <c r="X89" s="11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W90" s="66"/>
      <c r="X90" s="11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W91" s="66"/>
      <c r="X91" s="11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W92" s="66"/>
      <c r="X92" s="11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W93" s="66"/>
      <c r="X93" s="11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W94" s="66"/>
      <c r="X94" s="11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W95" s="66"/>
      <c r="X95" s="11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W96" s="66"/>
      <c r="X96" s="11"/>
    </row>
  </sheetData>
  <mergeCells count="22">
    <mergeCell ref="A5:V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  <mergeCell ref="O6:O7"/>
    <mergeCell ref="P6:P7"/>
    <mergeCell ref="Q6:Q7"/>
    <mergeCell ref="R6:S6"/>
    <mergeCell ref="T6:U6"/>
    <mergeCell ref="V6:V7"/>
  </mergeCells>
  <pageMargins left="0.70866141732283472" right="0.70866141732283472" top="0.78740157480314965" bottom="0.78740157480314965" header="0.31496062992125984" footer="0.31496062992125984"/>
  <pageSetup paperSize="9" scale="43" firstPageNumber="188" orientation="landscape" useFirstPageNumber="1" r:id="rId1"/>
  <headerFooter>
    <oddFooter>&amp;L&amp;"Arial,Kurzíva"Zastupitelstvo Olomoukého kraje 11.12.2023
2.1. - Rozpočet OK na rok  2024 - návrh rozpočtu  
Příloha č. 5g) - Projekty - investiční&amp;RStrana &amp;P (celkem 216)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showGridLines="0" view="pageBreakPreview" zoomScale="70" zoomScaleNormal="70" zoomScaleSheetLayoutView="70" workbookViewId="0">
      <selection activeCell="U9" sqref="U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5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8" width="16.7109375" style="7" customWidth="1"/>
    <col min="19" max="19" width="16.85546875" style="7" customWidth="1"/>
    <col min="20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ht="20.25" x14ac:dyDescent="0.3">
      <c r="A1" s="90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2" t="s">
        <v>0</v>
      </c>
      <c r="B2" s="91"/>
      <c r="C2" s="91"/>
      <c r="D2" s="92"/>
      <c r="E2" s="92"/>
      <c r="F2" s="93"/>
      <c r="G2" s="94" t="s">
        <v>24</v>
      </c>
      <c r="H2" s="95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6"/>
      <c r="B3" s="91"/>
      <c r="C3" s="91"/>
      <c r="D3" s="92"/>
      <c r="E3" s="92"/>
      <c r="F3" s="93"/>
      <c r="G3" s="97" t="s">
        <v>1</v>
      </c>
      <c r="H3" s="98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08" t="s">
        <v>133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10"/>
      <c r="X5" s="20"/>
    </row>
    <row r="6" spans="1:25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24" t="s">
        <v>101</v>
      </c>
      <c r="U6" s="316" t="s">
        <v>21</v>
      </c>
      <c r="V6" s="317"/>
      <c r="W6" s="318" t="s">
        <v>102</v>
      </c>
      <c r="X6" s="319" t="s">
        <v>16</v>
      </c>
    </row>
    <row r="7" spans="1:25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9" t="s">
        <v>171</v>
      </c>
      <c r="S7" s="219" t="s">
        <v>177</v>
      </c>
      <c r="T7" s="325"/>
      <c r="U7" s="79" t="s">
        <v>19</v>
      </c>
      <c r="V7" s="219" t="s">
        <v>20</v>
      </c>
      <c r="W7" s="318"/>
      <c r="X7" s="319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SUM(K9:K10)</f>
        <v>104760</v>
      </c>
      <c r="L8" s="24">
        <f>SUM(L9:L10)</f>
        <v>30000</v>
      </c>
      <c r="M8" s="24">
        <f>SUM(M9:M10)</f>
        <v>74760</v>
      </c>
      <c r="N8" s="24"/>
      <c r="O8" s="24">
        <f t="shared" ref="O8:W8" si="0">SUM(O9:O10)</f>
        <v>1805</v>
      </c>
      <c r="P8" s="25">
        <f t="shared" si="0"/>
        <v>30000</v>
      </c>
      <c r="Q8" s="25">
        <f t="shared" si="0"/>
        <v>7500</v>
      </c>
      <c r="R8" s="25">
        <f t="shared" si="0"/>
        <v>7500</v>
      </c>
      <c r="S8" s="25">
        <f t="shared" si="0"/>
        <v>0</v>
      </c>
      <c r="T8" s="25">
        <f t="shared" si="0"/>
        <v>22500</v>
      </c>
      <c r="U8" s="25">
        <f t="shared" si="0"/>
        <v>11500</v>
      </c>
      <c r="V8" s="25">
        <f t="shared" si="0"/>
        <v>11000</v>
      </c>
      <c r="W8" s="24">
        <f t="shared" si="0"/>
        <v>72955</v>
      </c>
      <c r="X8" s="26"/>
    </row>
    <row r="9" spans="1:25" s="41" customFormat="1" ht="94.9" customHeight="1" x14ac:dyDescent="0.25">
      <c r="A9" s="28">
        <v>1</v>
      </c>
      <c r="B9" s="213" t="s">
        <v>32</v>
      </c>
      <c r="C9" s="217">
        <v>6172</v>
      </c>
      <c r="D9" s="217">
        <v>6121</v>
      </c>
      <c r="E9" s="217">
        <v>61</v>
      </c>
      <c r="F9" s="31">
        <v>60013101595</v>
      </c>
      <c r="G9" s="32" t="s">
        <v>130</v>
      </c>
      <c r="H9" s="103" t="s">
        <v>135</v>
      </c>
      <c r="I9" s="215"/>
      <c r="J9" s="215" t="s">
        <v>31</v>
      </c>
      <c r="K9" s="80">
        <v>104760</v>
      </c>
      <c r="L9" s="80">
        <v>30000</v>
      </c>
      <c r="M9" s="80">
        <f>K9-L9</f>
        <v>74760</v>
      </c>
      <c r="N9" s="36" t="s">
        <v>76</v>
      </c>
      <c r="O9" s="81">
        <v>1805</v>
      </c>
      <c r="P9" s="83">
        <f>Q9+T9</f>
        <v>30000</v>
      </c>
      <c r="Q9" s="193">
        <f>SUM(R9:S9)</f>
        <v>7500</v>
      </c>
      <c r="R9" s="81">
        <v>7500</v>
      </c>
      <c r="S9" s="81">
        <v>0</v>
      </c>
      <c r="T9" s="192">
        <f>SUM(U9:V9)</f>
        <v>22500</v>
      </c>
      <c r="U9" s="82">
        <v>11500</v>
      </c>
      <c r="V9" s="82">
        <v>11000</v>
      </c>
      <c r="W9" s="82">
        <f>K9-O9-P9</f>
        <v>72955</v>
      </c>
      <c r="X9" s="107" t="s">
        <v>132</v>
      </c>
    </row>
    <row r="10" spans="1:25" s="41" customFormat="1" ht="94.9" hidden="1" customHeight="1" x14ac:dyDescent="0.25">
      <c r="A10" s="28"/>
      <c r="B10" s="213"/>
      <c r="C10" s="217"/>
      <c r="D10" s="217"/>
      <c r="E10" s="217"/>
      <c r="F10" s="31"/>
      <c r="G10" s="32"/>
      <c r="H10" s="103"/>
      <c r="I10" s="215"/>
      <c r="J10" s="215"/>
      <c r="K10" s="80"/>
      <c r="L10" s="80"/>
      <c r="M10" s="80">
        <f>K10-L10</f>
        <v>0</v>
      </c>
      <c r="N10" s="36"/>
      <c r="O10" s="81"/>
      <c r="P10" s="83"/>
      <c r="Q10" s="193">
        <f>SUM(R10:S10)</f>
        <v>0</v>
      </c>
      <c r="R10" s="81">
        <v>0</v>
      </c>
      <c r="S10" s="81">
        <v>0</v>
      </c>
      <c r="T10" s="192">
        <f>SUM(U10:V10)</f>
        <v>0</v>
      </c>
      <c r="U10" s="82">
        <v>0</v>
      </c>
      <c r="V10" s="82"/>
      <c r="W10" s="82">
        <f>K10-O10-P10</f>
        <v>0</v>
      </c>
      <c r="X10" s="40"/>
    </row>
    <row r="11" spans="1:25" s="27" customFormat="1" ht="25.5" hidden="1" customHeight="1" x14ac:dyDescent="0.3">
      <c r="A11" s="22" t="s">
        <v>18</v>
      </c>
      <c r="B11" s="23"/>
      <c r="C11" s="23"/>
      <c r="D11" s="23"/>
      <c r="E11" s="23"/>
      <c r="F11" s="23"/>
      <c r="G11" s="23"/>
      <c r="H11" s="23"/>
      <c r="I11" s="23"/>
      <c r="J11" s="23"/>
      <c r="K11" s="24">
        <f>SUM(K12:K13)</f>
        <v>0</v>
      </c>
      <c r="L11" s="24">
        <f t="shared" ref="L11:M11" si="1">SUM(L12:L13)</f>
        <v>0</v>
      </c>
      <c r="M11" s="24">
        <f t="shared" si="1"/>
        <v>0</v>
      </c>
      <c r="N11" s="24"/>
      <c r="O11" s="24">
        <f t="shared" ref="O11:W11" si="2">SUM(O12:O13)</f>
        <v>0</v>
      </c>
      <c r="P11" s="25">
        <f t="shared" si="2"/>
        <v>0</v>
      </c>
      <c r="Q11" s="25">
        <f t="shared" si="2"/>
        <v>0</v>
      </c>
      <c r="R11" s="25">
        <f t="shared" si="2"/>
        <v>0</v>
      </c>
      <c r="S11" s="25">
        <f t="shared" si="2"/>
        <v>0</v>
      </c>
      <c r="T11" s="25">
        <f t="shared" si="2"/>
        <v>0</v>
      </c>
      <c r="U11" s="25">
        <f t="shared" si="2"/>
        <v>0</v>
      </c>
      <c r="V11" s="25">
        <f t="shared" si="2"/>
        <v>0</v>
      </c>
      <c r="W11" s="24">
        <f t="shared" si="2"/>
        <v>0</v>
      </c>
      <c r="X11" s="26"/>
    </row>
    <row r="12" spans="1:25" s="41" customFormat="1" ht="94.9" hidden="1" customHeight="1" x14ac:dyDescent="0.25">
      <c r="A12" s="28"/>
      <c r="B12" s="213"/>
      <c r="C12" s="217"/>
      <c r="D12" s="217"/>
      <c r="E12" s="217"/>
      <c r="F12" s="31"/>
      <c r="G12" s="32"/>
      <c r="H12" s="103"/>
      <c r="I12" s="215"/>
      <c r="J12" s="215"/>
      <c r="K12" s="80"/>
      <c r="L12" s="80"/>
      <c r="M12" s="80">
        <f>K12-L12</f>
        <v>0</v>
      </c>
      <c r="N12" s="36"/>
      <c r="O12" s="81"/>
      <c r="P12" s="83">
        <f>Q12+T12</f>
        <v>0</v>
      </c>
      <c r="Q12" s="193">
        <f>SUM(R12:S12)</f>
        <v>0</v>
      </c>
      <c r="R12" s="81">
        <v>0</v>
      </c>
      <c r="S12" s="81">
        <v>0</v>
      </c>
      <c r="T12" s="192">
        <f>SUM(U12:V12)</f>
        <v>0</v>
      </c>
      <c r="U12" s="82">
        <v>0</v>
      </c>
      <c r="V12" s="82"/>
      <c r="W12" s="82">
        <f>K12-O12-P12</f>
        <v>0</v>
      </c>
      <c r="X12" s="40"/>
    </row>
    <row r="13" spans="1:25" s="41" customFormat="1" ht="90" hidden="1" customHeight="1" x14ac:dyDescent="0.25">
      <c r="A13" s="28"/>
      <c r="B13" s="217"/>
      <c r="C13" s="213"/>
      <c r="D13" s="213"/>
      <c r="E13" s="213"/>
      <c r="F13" s="212"/>
      <c r="G13" s="44"/>
      <c r="H13" s="33"/>
      <c r="I13" s="216"/>
      <c r="J13" s="215"/>
      <c r="K13" s="35"/>
      <c r="L13" s="35"/>
      <c r="M13" s="80">
        <f>K13-L13</f>
        <v>0</v>
      </c>
      <c r="N13" s="36"/>
      <c r="O13" s="37"/>
      <c r="P13" s="38">
        <f t="shared" ref="P13" si="3">Q13+T13</f>
        <v>0</v>
      </c>
      <c r="Q13" s="179">
        <f t="shared" ref="Q13" si="4">SUM(R13:S13)</f>
        <v>0</v>
      </c>
      <c r="R13" s="81">
        <v>0</v>
      </c>
      <c r="S13" s="81">
        <v>0</v>
      </c>
      <c r="T13" s="180">
        <f t="shared" ref="T13" si="5">SUM(U13:V13)</f>
        <v>0</v>
      </c>
      <c r="U13" s="82">
        <v>0</v>
      </c>
      <c r="V13" s="82"/>
      <c r="W13" s="39">
        <f t="shared" ref="W13" si="6">K13-O13-P13</f>
        <v>0</v>
      </c>
      <c r="X13" s="40"/>
    </row>
    <row r="14" spans="1:25" ht="35.25" customHeight="1" x14ac:dyDescent="0.25">
      <c r="A14" s="208" t="s">
        <v>134</v>
      </c>
      <c r="B14" s="209"/>
      <c r="C14" s="209"/>
      <c r="D14" s="209"/>
      <c r="E14" s="209"/>
      <c r="F14" s="209"/>
      <c r="G14" s="209"/>
      <c r="H14" s="209"/>
      <c r="I14" s="209"/>
      <c r="J14" s="209"/>
      <c r="K14" s="58">
        <f>K8</f>
        <v>104760</v>
      </c>
      <c r="L14" s="58">
        <f>L8</f>
        <v>30000</v>
      </c>
      <c r="M14" s="58">
        <f>M8</f>
        <v>74760</v>
      </c>
      <c r="N14" s="58"/>
      <c r="O14" s="58">
        <f t="shared" ref="O14:W14" si="7">O8</f>
        <v>1805</v>
      </c>
      <c r="P14" s="58">
        <f t="shared" si="7"/>
        <v>30000</v>
      </c>
      <c r="Q14" s="58">
        <f t="shared" si="7"/>
        <v>7500</v>
      </c>
      <c r="R14" s="58">
        <f t="shared" si="7"/>
        <v>7500</v>
      </c>
      <c r="S14" s="58">
        <f t="shared" si="7"/>
        <v>0</v>
      </c>
      <c r="T14" s="58">
        <f t="shared" si="7"/>
        <v>22500</v>
      </c>
      <c r="U14" s="58">
        <f t="shared" si="7"/>
        <v>11500</v>
      </c>
      <c r="V14" s="58">
        <f t="shared" si="7"/>
        <v>11000</v>
      </c>
      <c r="W14" s="59">
        <f t="shared" si="7"/>
        <v>72955</v>
      </c>
      <c r="X14" s="60"/>
    </row>
    <row r="15" spans="1:25" s="7" customFormat="1" x14ac:dyDescent="0.25">
      <c r="A15" s="5"/>
      <c r="B15" s="5"/>
      <c r="C15" s="5"/>
      <c r="D15" s="5"/>
      <c r="E15" s="5"/>
      <c r="F15" s="5"/>
      <c r="G15" s="61"/>
      <c r="H15" s="5"/>
      <c r="I15" s="62"/>
      <c r="J15" s="63"/>
      <c r="K15" s="64"/>
      <c r="L15" s="64"/>
      <c r="M15" s="64"/>
      <c r="N15" s="65"/>
      <c r="O15" s="65"/>
      <c r="X15" s="66"/>
      <c r="Y15" s="11"/>
    </row>
    <row r="16" spans="1:25" s="7" customFormat="1" ht="18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X16" s="66"/>
      <c r="Y16" s="11"/>
    </row>
    <row r="17" spans="1:25" s="76" customFormat="1" x14ac:dyDescent="0.2">
      <c r="A17" s="71"/>
      <c r="B17" s="72"/>
      <c r="C17" s="71"/>
      <c r="D17" s="72"/>
      <c r="E17" s="72"/>
      <c r="F17" s="72"/>
      <c r="G17" s="72"/>
      <c r="H17" s="72"/>
      <c r="I17" s="73"/>
      <c r="J17" s="74"/>
      <c r="K17" s="75"/>
      <c r="L17" s="75"/>
      <c r="M17" s="75"/>
      <c r="X17" s="77"/>
      <c r="Y17" s="78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X18" s="66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X19" s="66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X20" s="66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X44" s="66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  <c r="Y97" s="11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4" firstPageNumber="189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"/>
  <sheetViews>
    <sheetView showGridLines="0" view="pageBreakPreview" zoomScale="75" zoomScaleNormal="70" zoomScaleSheetLayoutView="75" workbookViewId="0">
      <selection activeCell="H23" sqref="H23"/>
    </sheetView>
  </sheetViews>
  <sheetFormatPr defaultColWidth="9.140625" defaultRowHeight="15" outlineLevelCol="1" x14ac:dyDescent="0.25"/>
  <cols>
    <col min="1" max="1" width="5.42578125" style="11" customWidth="1"/>
    <col min="2" max="2" width="6.85546875" style="11" customWidth="1"/>
    <col min="3" max="3" width="8.140625" style="11" hidden="1" customWidth="1" outlineLevel="1"/>
    <col min="4" max="4" width="6.42578125" style="11" hidden="1" customWidth="1" outlineLevel="1"/>
    <col min="5" max="5" width="8.28515625" style="11" customWidth="1" outlineLevel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7.42578125" style="7" customWidth="1"/>
    <col min="19" max="21" width="14.85546875" style="7" customWidth="1"/>
    <col min="22" max="22" width="14.42578125" style="7" customWidth="1"/>
    <col min="23" max="23" width="17.7109375" style="66" customWidth="1"/>
    <col min="24" max="16384" width="9.140625" style="11"/>
  </cols>
  <sheetData>
    <row r="1" spans="1:24" ht="18" x14ac:dyDescent="0.25">
      <c r="A1" s="251" t="s">
        <v>263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9"/>
      <c r="T1" s="10"/>
      <c r="U1" s="11"/>
      <c r="V1" s="11"/>
      <c r="W1" s="11"/>
    </row>
    <row r="2" spans="1:24" ht="15.75" x14ac:dyDescent="0.25">
      <c r="A2" s="12" t="s">
        <v>0</v>
      </c>
      <c r="B2" s="252"/>
      <c r="C2" s="252"/>
      <c r="F2" s="253"/>
      <c r="G2" s="254" t="s">
        <v>264</v>
      </c>
      <c r="H2" s="255" t="s">
        <v>265</v>
      </c>
      <c r="I2" s="13"/>
      <c r="K2" s="6"/>
      <c r="N2" s="14"/>
      <c r="O2" s="14"/>
      <c r="Q2" s="14"/>
      <c r="R2" s="14"/>
      <c r="S2" s="15"/>
      <c r="T2" s="10"/>
      <c r="U2" s="11"/>
      <c r="V2" s="11"/>
      <c r="W2" s="11"/>
    </row>
    <row r="3" spans="1:24" ht="15.75" x14ac:dyDescent="0.25">
      <c r="A3" s="16"/>
      <c r="B3" s="252"/>
      <c r="C3" s="252"/>
      <c r="F3" s="253"/>
      <c r="G3" s="256" t="s">
        <v>1</v>
      </c>
      <c r="H3" s="257"/>
      <c r="I3" s="13"/>
      <c r="K3" s="6"/>
      <c r="N3" s="14"/>
      <c r="O3" s="14"/>
      <c r="Q3" s="14"/>
      <c r="R3" s="14"/>
      <c r="S3" s="15"/>
      <c r="T3" s="10"/>
      <c r="U3" s="11"/>
      <c r="V3" s="11"/>
      <c r="W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9" t="s">
        <v>2</v>
      </c>
      <c r="X4" s="10"/>
    </row>
    <row r="5" spans="1:24" ht="25.5" customHeight="1" x14ac:dyDescent="0.25">
      <c r="A5" s="308" t="s">
        <v>266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10"/>
      <c r="W5" s="20"/>
    </row>
    <row r="6" spans="1:24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9" t="s">
        <v>104</v>
      </c>
      <c r="Q6" s="324" t="s">
        <v>105</v>
      </c>
      <c r="R6" s="330" t="s">
        <v>267</v>
      </c>
      <c r="S6" s="317"/>
      <c r="T6" s="316" t="s">
        <v>21</v>
      </c>
      <c r="U6" s="317"/>
      <c r="V6" s="318" t="s">
        <v>102</v>
      </c>
      <c r="W6" s="319" t="s">
        <v>16</v>
      </c>
    </row>
    <row r="7" spans="1:24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9"/>
      <c r="Q7" s="325"/>
      <c r="R7" s="259" t="s">
        <v>344</v>
      </c>
      <c r="S7" s="276" t="s">
        <v>268</v>
      </c>
      <c r="T7" s="79" t="s">
        <v>19</v>
      </c>
      <c r="U7" s="219" t="s">
        <v>20</v>
      </c>
      <c r="V7" s="318"/>
      <c r="W7" s="319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SUM(K9:K10)</f>
        <v>48610</v>
      </c>
      <c r="L8" s="24">
        <f>SUM(L9:L10)</f>
        <v>39113</v>
      </c>
      <c r="M8" s="24">
        <f>SUM(M9:M10)</f>
        <v>9497</v>
      </c>
      <c r="N8" s="24"/>
      <c r="O8" s="24">
        <f t="shared" ref="O8:V8" si="0">SUM(O9:O9)</f>
        <v>0</v>
      </c>
      <c r="P8" s="25">
        <f t="shared" ref="P8:U8" si="1">SUM(P9:P10)</f>
        <v>19720</v>
      </c>
      <c r="Q8" s="25">
        <f t="shared" si="1"/>
        <v>16132</v>
      </c>
      <c r="R8" s="25">
        <f t="shared" si="1"/>
        <v>16132</v>
      </c>
      <c r="S8" s="25">
        <f t="shared" si="1"/>
        <v>3588</v>
      </c>
      <c r="T8" s="25">
        <f t="shared" si="1"/>
        <v>0</v>
      </c>
      <c r="U8" s="25">
        <f t="shared" si="1"/>
        <v>3588</v>
      </c>
      <c r="V8" s="24">
        <f t="shared" si="0"/>
        <v>28890</v>
      </c>
      <c r="W8" s="26"/>
    </row>
    <row r="9" spans="1:24" s="41" customFormat="1" ht="75.75" customHeight="1" x14ac:dyDescent="0.25">
      <c r="A9" s="28">
        <v>1</v>
      </c>
      <c r="B9" s="261" t="s">
        <v>269</v>
      </c>
      <c r="C9" s="217">
        <v>3533</v>
      </c>
      <c r="D9" s="131">
        <v>6125</v>
      </c>
      <c r="E9" s="217">
        <v>61</v>
      </c>
      <c r="F9" s="31">
        <v>60005101557</v>
      </c>
      <c r="G9" s="32" t="s">
        <v>270</v>
      </c>
      <c r="H9" s="262" t="s">
        <v>271</v>
      </c>
      <c r="I9" s="215"/>
      <c r="J9" s="215" t="s">
        <v>31</v>
      </c>
      <c r="K9" s="35">
        <f>SUM(L9+M9)</f>
        <v>29090</v>
      </c>
      <c r="L9" s="35">
        <v>22981</v>
      </c>
      <c r="M9" s="35">
        <v>6109</v>
      </c>
      <c r="N9" s="277" t="s">
        <v>272</v>
      </c>
      <c r="O9" s="37">
        <v>0</v>
      </c>
      <c r="P9" s="38">
        <v>200</v>
      </c>
      <c r="Q9" s="37">
        <v>0</v>
      </c>
      <c r="R9" s="299">
        <v>0</v>
      </c>
      <c r="S9" s="186">
        <f>SUM(T9+U9)</f>
        <v>200</v>
      </c>
      <c r="T9" s="39">
        <v>0</v>
      </c>
      <c r="U9" s="39">
        <v>200</v>
      </c>
      <c r="V9" s="39">
        <f>K9-P9</f>
        <v>28890</v>
      </c>
      <c r="W9" s="278" t="s">
        <v>273</v>
      </c>
    </row>
    <row r="10" spans="1:24" s="41" customFormat="1" ht="75.75" customHeight="1" x14ac:dyDescent="0.25">
      <c r="A10" s="28">
        <v>2</v>
      </c>
      <c r="B10" s="261" t="s">
        <v>269</v>
      </c>
      <c r="C10" s="217">
        <v>6172</v>
      </c>
      <c r="D10" s="131">
        <v>6125</v>
      </c>
      <c r="E10" s="217">
        <v>61</v>
      </c>
      <c r="F10" s="31">
        <v>60009101556</v>
      </c>
      <c r="G10" s="32" t="s">
        <v>274</v>
      </c>
      <c r="H10" s="262" t="s">
        <v>275</v>
      </c>
      <c r="I10" s="215"/>
      <c r="J10" s="215" t="s">
        <v>31</v>
      </c>
      <c r="K10" s="35">
        <f>SUM(L10+M10)</f>
        <v>19520</v>
      </c>
      <c r="L10" s="35">
        <v>16132</v>
      </c>
      <c r="M10" s="35">
        <v>3388</v>
      </c>
      <c r="N10" s="279" t="s">
        <v>40</v>
      </c>
      <c r="O10" s="37">
        <v>0</v>
      </c>
      <c r="P10" s="38">
        <f>Q10+S10</f>
        <v>19520</v>
      </c>
      <c r="Q10" s="37">
        <f>SUM(R10:R10)</f>
        <v>16132</v>
      </c>
      <c r="R10" s="299">
        <v>16132</v>
      </c>
      <c r="S10" s="186">
        <f>SUM(T10+U10)</f>
        <v>3388</v>
      </c>
      <c r="T10" s="39">
        <v>0</v>
      </c>
      <c r="U10" s="39">
        <v>3388</v>
      </c>
      <c r="V10" s="39">
        <f>K10-P10-O10</f>
        <v>0</v>
      </c>
      <c r="W10" s="278" t="s">
        <v>276</v>
      </c>
    </row>
    <row r="11" spans="1:24" s="27" customFormat="1" ht="25.5" hidden="1" customHeight="1" x14ac:dyDescent="0.3">
      <c r="A11" s="49" t="s">
        <v>18</v>
      </c>
      <c r="B11" s="50"/>
      <c r="C11" s="50"/>
      <c r="D11" s="50"/>
      <c r="E11" s="50"/>
      <c r="F11" s="50"/>
      <c r="G11" s="50"/>
      <c r="H11" s="50"/>
      <c r="I11" s="50"/>
      <c r="J11" s="50"/>
      <c r="K11" s="51">
        <f>SUM(K12)</f>
        <v>0</v>
      </c>
      <c r="L11" s="51">
        <f>SUM(L12)</f>
        <v>0</v>
      </c>
      <c r="M11" s="51">
        <f>SUM(M12)</f>
        <v>0</v>
      </c>
      <c r="N11" s="52"/>
      <c r="O11" s="51">
        <f>SUM(O12)</f>
        <v>0</v>
      </c>
      <c r="P11" s="53">
        <f>SUM(P12)</f>
        <v>0</v>
      </c>
      <c r="Q11" s="53">
        <f>SUM(Q12)</f>
        <v>0</v>
      </c>
      <c r="R11" s="53">
        <f t="shared" ref="R11:U11" si="2">SUM(R12)</f>
        <v>0</v>
      </c>
      <c r="S11" s="53">
        <f>SUM(S12)</f>
        <v>0</v>
      </c>
      <c r="T11" s="53">
        <f t="shared" si="2"/>
        <v>0</v>
      </c>
      <c r="U11" s="53">
        <f t="shared" si="2"/>
        <v>0</v>
      </c>
      <c r="V11" s="54">
        <f>SUM(V12)</f>
        <v>0</v>
      </c>
      <c r="W11" s="55"/>
    </row>
    <row r="12" spans="1:24" s="41" customFormat="1" ht="15.75" hidden="1" x14ac:dyDescent="0.25">
      <c r="A12" s="28">
        <v>1</v>
      </c>
      <c r="B12" s="217"/>
      <c r="C12" s="261"/>
      <c r="D12" s="261"/>
      <c r="E12" s="261"/>
      <c r="F12" s="260"/>
      <c r="G12" s="44"/>
      <c r="H12" s="262"/>
      <c r="I12" s="216"/>
      <c r="J12" s="215"/>
      <c r="K12" s="35"/>
      <c r="L12" s="35"/>
      <c r="M12" s="35"/>
      <c r="N12" s="36"/>
      <c r="O12" s="37">
        <v>0</v>
      </c>
      <c r="P12" s="38">
        <f>Q12+S12</f>
        <v>0</v>
      </c>
      <c r="Q12" s="37">
        <f>SUM(R12:R12)</f>
        <v>0</v>
      </c>
      <c r="R12" s="37"/>
      <c r="S12" s="39">
        <f t="shared" ref="S12" si="3">SUM(T12:U12)</f>
        <v>0</v>
      </c>
      <c r="T12" s="39"/>
      <c r="U12" s="39"/>
      <c r="V12" s="39">
        <f>K12-O12-P12</f>
        <v>0</v>
      </c>
      <c r="W12" s="40"/>
    </row>
    <row r="13" spans="1:24" ht="35.25" customHeight="1" x14ac:dyDescent="0.25">
      <c r="A13" s="274" t="s">
        <v>277</v>
      </c>
      <c r="B13" s="275"/>
      <c r="C13" s="275"/>
      <c r="D13" s="275"/>
      <c r="E13" s="275"/>
      <c r="F13" s="275"/>
      <c r="G13" s="275"/>
      <c r="H13" s="275"/>
      <c r="I13" s="275"/>
      <c r="J13" s="275"/>
      <c r="K13" s="58">
        <f>K8+K11</f>
        <v>48610</v>
      </c>
      <c r="L13" s="58">
        <f>L8+L11</f>
        <v>39113</v>
      </c>
      <c r="M13" s="58">
        <f>M8+M11</f>
        <v>9497</v>
      </c>
      <c r="N13" s="58"/>
      <c r="O13" s="58">
        <f t="shared" ref="O13:V13" si="4">O8+O11</f>
        <v>0</v>
      </c>
      <c r="P13" s="58">
        <f t="shared" si="4"/>
        <v>19720</v>
      </c>
      <c r="Q13" s="58">
        <f t="shared" si="4"/>
        <v>16132</v>
      </c>
      <c r="R13" s="58">
        <f t="shared" si="4"/>
        <v>16132</v>
      </c>
      <c r="S13" s="58">
        <f t="shared" si="4"/>
        <v>3588</v>
      </c>
      <c r="T13" s="58">
        <f t="shared" si="4"/>
        <v>0</v>
      </c>
      <c r="U13" s="58">
        <f t="shared" si="4"/>
        <v>3588</v>
      </c>
      <c r="V13" s="59">
        <f t="shared" si="4"/>
        <v>28890</v>
      </c>
      <c r="W13" s="60"/>
    </row>
    <row r="14" spans="1:24" s="7" customFormat="1" x14ac:dyDescent="0.25">
      <c r="A14" s="5"/>
      <c r="B14" s="5"/>
      <c r="C14" s="5"/>
      <c r="D14" s="5"/>
      <c r="E14" s="5"/>
      <c r="F14" s="5"/>
      <c r="G14" s="61"/>
      <c r="H14" s="5"/>
      <c r="I14" s="62"/>
      <c r="J14" s="63"/>
      <c r="K14" s="64"/>
      <c r="L14" s="64"/>
      <c r="M14" s="64"/>
      <c r="N14" s="65"/>
      <c r="O14" s="65"/>
      <c r="W14" s="66"/>
      <c r="X14" s="11"/>
    </row>
    <row r="15" spans="1:24" s="7" customFormat="1" x14ac:dyDescent="0.25">
      <c r="A15" s="5"/>
      <c r="B15" s="5"/>
      <c r="C15" s="5"/>
      <c r="D15" s="5"/>
      <c r="E15" s="5"/>
      <c r="F15" s="5"/>
      <c r="G15" s="5"/>
      <c r="H15" s="5"/>
      <c r="I15" s="67"/>
      <c r="J15" s="68"/>
      <c r="K15" s="69"/>
      <c r="L15" s="69"/>
      <c r="M15" s="69"/>
      <c r="W15" s="66"/>
      <c r="X15" s="11"/>
    </row>
    <row r="16" spans="1:24" s="7" customFormat="1" ht="18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W16" s="66"/>
      <c r="X16" s="11"/>
    </row>
    <row r="17" spans="1:24" s="76" customFormat="1" x14ac:dyDescent="0.2">
      <c r="A17" s="71"/>
      <c r="B17" s="72"/>
      <c r="C17" s="71"/>
      <c r="D17" s="72"/>
      <c r="E17" s="72"/>
      <c r="F17" s="72"/>
      <c r="G17" s="72"/>
      <c r="H17" s="72"/>
      <c r="I17" s="73"/>
      <c r="J17" s="74"/>
      <c r="K17" s="75"/>
      <c r="L17" s="75"/>
      <c r="M17" s="75"/>
      <c r="W17" s="77"/>
      <c r="X17" s="78"/>
    </row>
    <row r="18" spans="1:24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W18" s="66"/>
      <c r="X18" s="11"/>
    </row>
    <row r="19" spans="1:24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W19" s="66"/>
      <c r="X19" s="11"/>
    </row>
    <row r="20" spans="1:24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W20" s="66"/>
      <c r="X20" s="11"/>
    </row>
    <row r="21" spans="1:24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W21" s="66"/>
      <c r="X21" s="11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W22" s="66"/>
      <c r="X22" s="11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W23" s="66"/>
      <c r="X23" s="11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W24" s="66"/>
      <c r="X24" s="11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W25" s="66"/>
      <c r="X25" s="11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W26" s="66"/>
      <c r="X26" s="11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W27" s="66"/>
      <c r="X27" s="11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W28" s="66"/>
      <c r="X28" s="11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W29" s="66"/>
      <c r="X29" s="11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W30" s="66"/>
      <c r="X30" s="11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W31" s="66"/>
      <c r="X31" s="11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W32" s="66"/>
      <c r="X32" s="11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W33" s="66"/>
      <c r="X33" s="11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W34" s="66"/>
      <c r="X34" s="11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W35" s="66"/>
      <c r="X35" s="11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W36" s="66"/>
      <c r="X36" s="11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W37" s="66"/>
      <c r="X37" s="11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W38" s="66"/>
      <c r="X38" s="11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W39" s="66"/>
      <c r="X39" s="11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W40" s="66"/>
      <c r="X40" s="11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W41" s="66"/>
      <c r="X41" s="11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W42" s="66"/>
      <c r="X42" s="11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W43" s="66"/>
      <c r="X43" s="11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W44" s="66"/>
      <c r="X44" s="11"/>
    </row>
    <row r="45" spans="1:24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W45" s="66"/>
      <c r="X45" s="11"/>
    </row>
    <row r="46" spans="1:24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W46" s="66"/>
      <c r="X46" s="11"/>
    </row>
    <row r="47" spans="1:24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W47" s="66"/>
      <c r="X47" s="11"/>
    </row>
    <row r="48" spans="1:24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W48" s="66"/>
      <c r="X48" s="11"/>
    </row>
    <row r="49" spans="1:24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W49" s="66"/>
      <c r="X49" s="11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W50" s="66"/>
      <c r="X50" s="11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W51" s="66"/>
      <c r="X51" s="11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W52" s="66"/>
      <c r="X52" s="11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W53" s="66"/>
      <c r="X53" s="11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W54" s="66"/>
      <c r="X54" s="11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W55" s="66"/>
      <c r="X55" s="11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W56" s="66"/>
      <c r="X56" s="11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W57" s="66"/>
      <c r="X57" s="11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W58" s="66"/>
      <c r="X58" s="11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W59" s="66"/>
      <c r="X59" s="11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W60" s="66"/>
      <c r="X60" s="11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W61" s="66"/>
      <c r="X61" s="11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W62" s="66"/>
      <c r="X62" s="11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W63" s="66"/>
      <c r="X63" s="11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W64" s="66"/>
      <c r="X64" s="11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W65" s="66"/>
      <c r="X65" s="11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W66" s="66"/>
      <c r="X66" s="11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W67" s="66"/>
      <c r="X67" s="11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W68" s="66"/>
      <c r="X68" s="11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W69" s="66"/>
      <c r="X69" s="11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W70" s="66"/>
      <c r="X70" s="11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W71" s="66"/>
      <c r="X71" s="11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W72" s="66"/>
      <c r="X72" s="11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W73" s="66"/>
      <c r="X73" s="11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W74" s="66"/>
      <c r="X74" s="11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W75" s="66"/>
      <c r="X75" s="11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W76" s="66"/>
      <c r="X76" s="11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W77" s="66"/>
      <c r="X77" s="11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W78" s="66"/>
      <c r="X78" s="11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W79" s="66"/>
      <c r="X79" s="11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W80" s="66"/>
      <c r="X80" s="11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W81" s="66"/>
      <c r="X81" s="11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W82" s="66"/>
      <c r="X82" s="11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W83" s="66"/>
      <c r="X83" s="11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W84" s="66"/>
      <c r="X84" s="11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W85" s="66"/>
      <c r="X85" s="11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W86" s="66"/>
      <c r="X86" s="11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W87" s="66"/>
      <c r="X87" s="11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W88" s="66"/>
      <c r="X88" s="11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W89" s="66"/>
      <c r="X89" s="11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W90" s="66"/>
      <c r="X90" s="11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W91" s="66"/>
      <c r="X91" s="11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W92" s="66"/>
      <c r="X92" s="11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W93" s="66"/>
      <c r="X93" s="11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W94" s="66"/>
      <c r="X94" s="11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W95" s="66"/>
      <c r="X95" s="11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W96" s="66"/>
      <c r="X96" s="11"/>
    </row>
    <row r="97" spans="1:24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W97" s="66"/>
      <c r="X97" s="11"/>
    </row>
  </sheetData>
  <mergeCells count="22">
    <mergeCell ref="A5:V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  <mergeCell ref="O6:O7"/>
    <mergeCell ref="P6:P7"/>
    <mergeCell ref="Q6:Q7"/>
    <mergeCell ref="R6:S6"/>
    <mergeCell ref="T6:U6"/>
    <mergeCell ref="V6:V7"/>
  </mergeCells>
  <pageMargins left="0.70866141732283472" right="0.70866141732283472" top="0.78740157480314965" bottom="0.78740157480314965" header="0.31496062992125984" footer="0.31496062992125984"/>
  <pageSetup paperSize="9" scale="43" firstPageNumber="19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"/>
  <sheetViews>
    <sheetView showGridLines="0" tabSelected="1" view="pageBreakPreview" zoomScale="75" zoomScaleNormal="70" zoomScaleSheetLayoutView="75" workbookViewId="0">
      <selection activeCell="G9" sqref="G9"/>
    </sheetView>
  </sheetViews>
  <sheetFormatPr defaultColWidth="9.140625" defaultRowHeight="15" outlineLevelCol="1" x14ac:dyDescent="0.25"/>
  <cols>
    <col min="1" max="1" width="5.42578125" style="11" customWidth="1"/>
    <col min="2" max="2" width="6.85546875" style="11" customWidth="1"/>
    <col min="3" max="3" width="8.140625" style="11" hidden="1" customWidth="1" outlineLevel="1"/>
    <col min="4" max="4" width="6.42578125" style="11" hidden="1" customWidth="1" outlineLevel="1"/>
    <col min="5" max="5" width="8.28515625" style="11" customWidth="1" outlineLevel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7.42578125" style="7" customWidth="1"/>
    <col min="19" max="21" width="14.85546875" style="7" customWidth="1"/>
    <col min="22" max="22" width="14.42578125" style="7" customWidth="1"/>
    <col min="23" max="23" width="17.7109375" style="66" customWidth="1"/>
    <col min="24" max="16384" width="9.140625" style="11"/>
  </cols>
  <sheetData>
    <row r="1" spans="1:24" ht="18" x14ac:dyDescent="0.25">
      <c r="A1" s="251" t="s">
        <v>263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9"/>
      <c r="T1" s="10"/>
      <c r="U1" s="11"/>
      <c r="V1" s="11"/>
      <c r="W1" s="11"/>
    </row>
    <row r="2" spans="1:24" ht="15.75" x14ac:dyDescent="0.25">
      <c r="A2" s="12" t="s">
        <v>0</v>
      </c>
      <c r="B2" s="252"/>
      <c r="C2" s="252"/>
      <c r="F2" s="253"/>
      <c r="G2" s="254" t="s">
        <v>264</v>
      </c>
      <c r="H2" s="255" t="s">
        <v>265</v>
      </c>
      <c r="I2" s="13"/>
      <c r="K2" s="6"/>
      <c r="N2" s="14"/>
      <c r="O2" s="14"/>
      <c r="Q2" s="14"/>
      <c r="R2" s="14"/>
      <c r="S2" s="15"/>
      <c r="T2" s="10"/>
      <c r="U2" s="11"/>
      <c r="V2" s="11"/>
      <c r="W2" s="11"/>
    </row>
    <row r="3" spans="1:24" ht="15.75" x14ac:dyDescent="0.25">
      <c r="A3" s="16"/>
      <c r="B3" s="252"/>
      <c r="C3" s="252"/>
      <c r="F3" s="253"/>
      <c r="G3" s="256" t="s">
        <v>1</v>
      </c>
      <c r="H3" s="257"/>
      <c r="I3" s="13"/>
      <c r="K3" s="6"/>
      <c r="N3" s="14"/>
      <c r="O3" s="14"/>
      <c r="Q3" s="14"/>
      <c r="R3" s="14"/>
      <c r="S3" s="15"/>
      <c r="T3" s="10"/>
      <c r="U3" s="11"/>
      <c r="V3" s="11"/>
      <c r="W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9" t="s">
        <v>2</v>
      </c>
      <c r="X4" s="10"/>
    </row>
    <row r="5" spans="1:24" ht="25.5" customHeight="1" x14ac:dyDescent="0.25">
      <c r="A5" s="308" t="s">
        <v>278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10"/>
      <c r="W5" s="20"/>
    </row>
    <row r="6" spans="1:24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9" t="s">
        <v>104</v>
      </c>
      <c r="Q6" s="324" t="s">
        <v>105</v>
      </c>
      <c r="R6" s="330" t="s">
        <v>267</v>
      </c>
      <c r="S6" s="317"/>
      <c r="T6" s="316" t="s">
        <v>21</v>
      </c>
      <c r="U6" s="317"/>
      <c r="V6" s="318" t="s">
        <v>102</v>
      </c>
      <c r="W6" s="319" t="s">
        <v>16</v>
      </c>
    </row>
    <row r="7" spans="1:24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9"/>
      <c r="Q7" s="325"/>
      <c r="R7" s="259" t="s">
        <v>344</v>
      </c>
      <c r="S7" s="295" t="s">
        <v>268</v>
      </c>
      <c r="T7" s="79" t="s">
        <v>19</v>
      </c>
      <c r="U7" s="219" t="s">
        <v>20</v>
      </c>
      <c r="V7" s="318"/>
      <c r="W7" s="319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SUM(K9:K10)</f>
        <v>136181</v>
      </c>
      <c r="L8" s="24">
        <f>SUM(L9:L10)</f>
        <v>113425</v>
      </c>
      <c r="M8" s="24">
        <f>SUM(M9:M10)</f>
        <v>22756</v>
      </c>
      <c r="N8" s="24"/>
      <c r="O8" s="24">
        <f t="shared" ref="O8:V8" si="0">SUM(O9:O10)</f>
        <v>174</v>
      </c>
      <c r="P8" s="25">
        <f t="shared" si="0"/>
        <v>29849</v>
      </c>
      <c r="Q8" s="25">
        <f t="shared" si="0"/>
        <v>24943</v>
      </c>
      <c r="R8" s="25">
        <f t="shared" si="0"/>
        <v>24943</v>
      </c>
      <c r="S8" s="25">
        <f>SUM(S9:S10)</f>
        <v>4906</v>
      </c>
      <c r="T8" s="25">
        <f t="shared" si="0"/>
        <v>3000</v>
      </c>
      <c r="U8" s="25">
        <f t="shared" si="0"/>
        <v>1906</v>
      </c>
      <c r="V8" s="24">
        <f t="shared" si="0"/>
        <v>106158</v>
      </c>
      <c r="W8" s="26"/>
    </row>
    <row r="9" spans="1:24" s="41" customFormat="1" ht="287.25" customHeight="1" x14ac:dyDescent="0.25">
      <c r="A9" s="28">
        <v>1</v>
      </c>
      <c r="B9" s="261" t="s">
        <v>269</v>
      </c>
      <c r="C9" s="217">
        <v>3635</v>
      </c>
      <c r="D9" s="217">
        <v>6111</v>
      </c>
      <c r="E9" s="217">
        <v>61</v>
      </c>
      <c r="F9" s="31">
        <v>60012101625</v>
      </c>
      <c r="G9" s="32" t="s">
        <v>279</v>
      </c>
      <c r="H9" s="262" t="s">
        <v>280</v>
      </c>
      <c r="I9" s="215"/>
      <c r="J9" s="215" t="s">
        <v>31</v>
      </c>
      <c r="K9" s="35">
        <f>SUM(L9:M9)</f>
        <v>98850</v>
      </c>
      <c r="L9" s="35">
        <v>81694</v>
      </c>
      <c r="M9" s="35">
        <v>17156</v>
      </c>
      <c r="N9" s="277" t="s">
        <v>281</v>
      </c>
      <c r="O9" s="37">
        <v>0</v>
      </c>
      <c r="P9" s="38">
        <f>Q9+S9</f>
        <v>10983</v>
      </c>
      <c r="Q9" s="37">
        <v>9077</v>
      </c>
      <c r="R9" s="299">
        <v>9077</v>
      </c>
      <c r="S9" s="186">
        <f>SUM(T9:U9)</f>
        <v>1906</v>
      </c>
      <c r="T9" s="39">
        <v>0</v>
      </c>
      <c r="U9" s="39">
        <v>1906</v>
      </c>
      <c r="V9" s="39">
        <f>K9-O9-P9</f>
        <v>87867</v>
      </c>
      <c r="W9" s="107" t="s">
        <v>282</v>
      </c>
    </row>
    <row r="10" spans="1:24" s="41" customFormat="1" ht="96" customHeight="1" x14ac:dyDescent="0.25">
      <c r="A10" s="28">
        <v>2</v>
      </c>
      <c r="B10" s="28" t="s">
        <v>269</v>
      </c>
      <c r="C10" s="42">
        <v>3635</v>
      </c>
      <c r="D10" s="42">
        <v>6111</v>
      </c>
      <c r="E10" s="42">
        <v>61</v>
      </c>
      <c r="F10" s="43">
        <v>60012101544</v>
      </c>
      <c r="G10" s="44" t="s">
        <v>283</v>
      </c>
      <c r="H10" s="45" t="s">
        <v>284</v>
      </c>
      <c r="I10" s="46"/>
      <c r="J10" s="46" t="s">
        <v>31</v>
      </c>
      <c r="K10" s="35">
        <f>SUM(L10:M10)</f>
        <v>37331</v>
      </c>
      <c r="L10" s="35">
        <v>31731</v>
      </c>
      <c r="M10" s="35">
        <v>5600</v>
      </c>
      <c r="N10" s="277" t="s">
        <v>285</v>
      </c>
      <c r="O10" s="37">
        <v>174</v>
      </c>
      <c r="P10" s="38">
        <f>Q10+S10</f>
        <v>18866</v>
      </c>
      <c r="Q10" s="37">
        <f>SUM(R10:R10)</f>
        <v>15866</v>
      </c>
      <c r="R10" s="299">
        <v>15866</v>
      </c>
      <c r="S10" s="186">
        <f>SUM(T10:U10)</f>
        <v>3000</v>
      </c>
      <c r="T10" s="39">
        <v>3000</v>
      </c>
      <c r="U10" s="39">
        <v>0</v>
      </c>
      <c r="V10" s="39">
        <f>K10-O10-P10</f>
        <v>18291</v>
      </c>
      <c r="W10" s="107" t="s">
        <v>286</v>
      </c>
    </row>
    <row r="11" spans="1:24" s="27" customFormat="1" ht="25.5" hidden="1" customHeight="1" x14ac:dyDescent="0.3">
      <c r="A11" s="49" t="s">
        <v>18</v>
      </c>
      <c r="B11" s="50"/>
      <c r="C11" s="50"/>
      <c r="D11" s="50"/>
      <c r="E11" s="50"/>
      <c r="F11" s="50"/>
      <c r="G11" s="50"/>
      <c r="H11" s="50"/>
      <c r="I11" s="50"/>
      <c r="J11" s="50"/>
      <c r="K11" s="51">
        <f>SUM(K12)</f>
        <v>0</v>
      </c>
      <c r="L11" s="51">
        <f>SUM(L12)</f>
        <v>0</v>
      </c>
      <c r="M11" s="51">
        <f>SUM(M12)</f>
        <v>0</v>
      </c>
      <c r="N11" s="52"/>
      <c r="O11" s="51">
        <f>SUM(O12)</f>
        <v>0</v>
      </c>
      <c r="P11" s="53">
        <f>SUM(P12)</f>
        <v>0</v>
      </c>
      <c r="Q11" s="53">
        <f>SUM(Q12)</f>
        <v>0</v>
      </c>
      <c r="R11" s="53">
        <f t="shared" ref="R11:U11" si="1">SUM(R12)</f>
        <v>0</v>
      </c>
      <c r="S11" s="53">
        <f>SUM(S12)</f>
        <v>0</v>
      </c>
      <c r="T11" s="53">
        <f t="shared" si="1"/>
        <v>0</v>
      </c>
      <c r="U11" s="53">
        <f t="shared" si="1"/>
        <v>0</v>
      </c>
      <c r="V11" s="54">
        <f>SUM(V12)</f>
        <v>0</v>
      </c>
      <c r="W11" s="55"/>
    </row>
    <row r="12" spans="1:24" s="41" customFormat="1" ht="15.75" hidden="1" x14ac:dyDescent="0.25">
      <c r="A12" s="28">
        <v>1</v>
      </c>
      <c r="B12" s="217"/>
      <c r="C12" s="261"/>
      <c r="D12" s="261"/>
      <c r="E12" s="261"/>
      <c r="F12" s="260"/>
      <c r="G12" s="44"/>
      <c r="H12" s="262"/>
      <c r="I12" s="216"/>
      <c r="J12" s="215"/>
      <c r="K12" s="35"/>
      <c r="L12" s="35"/>
      <c r="M12" s="35"/>
      <c r="N12" s="36"/>
      <c r="O12" s="37">
        <v>0</v>
      </c>
      <c r="P12" s="38">
        <f>Q12+S12</f>
        <v>0</v>
      </c>
      <c r="Q12" s="37">
        <f>SUM(R12:R12)</f>
        <v>0</v>
      </c>
      <c r="R12" s="37"/>
      <c r="S12" s="39">
        <f t="shared" ref="S12" si="2">SUM(T12:U12)</f>
        <v>0</v>
      </c>
      <c r="T12" s="39"/>
      <c r="U12" s="39"/>
      <c r="V12" s="39">
        <f>K12-O12-P12</f>
        <v>0</v>
      </c>
      <c r="W12" s="40"/>
    </row>
    <row r="13" spans="1:24" ht="35.25" customHeight="1" x14ac:dyDescent="0.25">
      <c r="A13" s="274" t="s">
        <v>287</v>
      </c>
      <c r="B13" s="275"/>
      <c r="C13" s="275"/>
      <c r="D13" s="275"/>
      <c r="E13" s="275"/>
      <c r="F13" s="275"/>
      <c r="G13" s="275"/>
      <c r="H13" s="275"/>
      <c r="I13" s="275"/>
      <c r="J13" s="275"/>
      <c r="K13" s="58">
        <f>K8+K11</f>
        <v>136181</v>
      </c>
      <c r="L13" s="58">
        <f>L8+L11</f>
        <v>113425</v>
      </c>
      <c r="M13" s="58">
        <f>M8+M11</f>
        <v>22756</v>
      </c>
      <c r="N13" s="58"/>
      <c r="O13" s="58">
        <f t="shared" ref="O13:V13" si="3">O8+O11</f>
        <v>174</v>
      </c>
      <c r="P13" s="58">
        <f t="shared" si="3"/>
        <v>29849</v>
      </c>
      <c r="Q13" s="58">
        <f t="shared" si="3"/>
        <v>24943</v>
      </c>
      <c r="R13" s="58">
        <f t="shared" si="3"/>
        <v>24943</v>
      </c>
      <c r="S13" s="58">
        <f t="shared" si="3"/>
        <v>4906</v>
      </c>
      <c r="T13" s="58">
        <f t="shared" si="3"/>
        <v>3000</v>
      </c>
      <c r="U13" s="58">
        <f t="shared" si="3"/>
        <v>1906</v>
      </c>
      <c r="V13" s="59">
        <f t="shared" si="3"/>
        <v>106158</v>
      </c>
      <c r="W13" s="60"/>
    </row>
    <row r="14" spans="1:24" s="7" customFormat="1" x14ac:dyDescent="0.25">
      <c r="A14" s="5"/>
      <c r="B14" s="5"/>
      <c r="C14" s="5"/>
      <c r="D14" s="5"/>
      <c r="E14" s="5"/>
      <c r="F14" s="5"/>
      <c r="G14" s="61"/>
      <c r="H14" s="5"/>
      <c r="I14" s="62"/>
      <c r="J14" s="63"/>
      <c r="K14" s="64"/>
      <c r="L14" s="64"/>
      <c r="M14" s="64"/>
      <c r="N14" s="65"/>
      <c r="O14" s="65"/>
      <c r="W14" s="66"/>
      <c r="X14" s="11"/>
    </row>
    <row r="15" spans="1:24" s="7" customFormat="1" x14ac:dyDescent="0.25">
      <c r="A15" s="5"/>
      <c r="B15" s="5"/>
      <c r="C15" s="5"/>
      <c r="D15" s="5"/>
      <c r="E15" s="5"/>
      <c r="F15" s="5"/>
      <c r="G15" s="5"/>
      <c r="H15" s="5"/>
      <c r="I15" s="67"/>
      <c r="J15" s="68"/>
      <c r="K15" s="69"/>
      <c r="L15" s="69"/>
      <c r="M15" s="69"/>
      <c r="W15" s="66"/>
      <c r="X15" s="11"/>
    </row>
    <row r="16" spans="1:24" s="7" customFormat="1" ht="18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W16" s="66"/>
      <c r="X16" s="11"/>
    </row>
    <row r="17" spans="1:24" s="76" customFormat="1" x14ac:dyDescent="0.2">
      <c r="A17" s="71"/>
      <c r="B17" s="72"/>
      <c r="C17" s="71"/>
      <c r="D17" s="72"/>
      <c r="E17" s="72"/>
      <c r="F17" s="72"/>
      <c r="G17" s="72"/>
      <c r="H17" s="72"/>
      <c r="I17" s="73"/>
      <c r="J17" s="74"/>
      <c r="K17" s="75"/>
      <c r="L17" s="75"/>
      <c r="M17" s="75"/>
      <c r="W17" s="77"/>
      <c r="X17" s="78"/>
    </row>
    <row r="18" spans="1:24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W18" s="66"/>
      <c r="X18" s="11"/>
    </row>
    <row r="19" spans="1:24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W19" s="66"/>
      <c r="X19" s="11"/>
    </row>
    <row r="20" spans="1:24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W20" s="66"/>
      <c r="X20" s="11"/>
    </row>
    <row r="21" spans="1:24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W21" s="66"/>
      <c r="X21" s="11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W22" s="66"/>
      <c r="X22" s="11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W23" s="66"/>
      <c r="X23" s="11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W24" s="66"/>
      <c r="X24" s="11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W25" s="66"/>
      <c r="X25" s="11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W26" s="66"/>
      <c r="X26" s="11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W27" s="66"/>
      <c r="X27" s="11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W28" s="66"/>
      <c r="X28" s="11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W29" s="66"/>
      <c r="X29" s="11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W30" s="66"/>
      <c r="X30" s="11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W31" s="66"/>
      <c r="X31" s="11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W32" s="66"/>
      <c r="X32" s="11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W33" s="66"/>
      <c r="X33" s="11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W34" s="66"/>
      <c r="X34" s="11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W35" s="66"/>
      <c r="X35" s="11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W36" s="66"/>
      <c r="X36" s="11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W37" s="66"/>
      <c r="X37" s="11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W38" s="66"/>
      <c r="X38" s="11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W39" s="66"/>
      <c r="X39" s="11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W40" s="66"/>
      <c r="X40" s="11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W41" s="66"/>
      <c r="X41" s="11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W42" s="66"/>
      <c r="X42" s="11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W43" s="66"/>
      <c r="X43" s="11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W44" s="66"/>
      <c r="X44" s="11"/>
    </row>
    <row r="45" spans="1:24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W45" s="66"/>
      <c r="X45" s="11"/>
    </row>
    <row r="46" spans="1:24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W46" s="66"/>
      <c r="X46" s="11"/>
    </row>
    <row r="47" spans="1:24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W47" s="66"/>
      <c r="X47" s="11"/>
    </row>
    <row r="48" spans="1:24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W48" s="66"/>
      <c r="X48" s="11"/>
    </row>
    <row r="49" spans="1:24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W49" s="66"/>
      <c r="X49" s="11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W50" s="66"/>
      <c r="X50" s="11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W51" s="66"/>
      <c r="X51" s="11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W52" s="66"/>
      <c r="X52" s="11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W53" s="66"/>
      <c r="X53" s="11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W54" s="66"/>
      <c r="X54" s="11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W55" s="66"/>
      <c r="X55" s="11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W56" s="66"/>
      <c r="X56" s="11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W57" s="66"/>
      <c r="X57" s="11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W58" s="66"/>
      <c r="X58" s="11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W59" s="66"/>
      <c r="X59" s="11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W60" s="66"/>
      <c r="X60" s="11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W61" s="66"/>
      <c r="X61" s="11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W62" s="66"/>
      <c r="X62" s="11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W63" s="66"/>
      <c r="X63" s="11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W64" s="66"/>
      <c r="X64" s="11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W65" s="66"/>
      <c r="X65" s="11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W66" s="66"/>
      <c r="X66" s="11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W67" s="66"/>
      <c r="X67" s="11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W68" s="66"/>
      <c r="X68" s="11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W69" s="66"/>
      <c r="X69" s="11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W70" s="66"/>
      <c r="X70" s="11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W71" s="66"/>
      <c r="X71" s="11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W72" s="66"/>
      <c r="X72" s="11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W73" s="66"/>
      <c r="X73" s="11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W74" s="66"/>
      <c r="X74" s="11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W75" s="66"/>
      <c r="X75" s="11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W76" s="66"/>
      <c r="X76" s="11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W77" s="66"/>
      <c r="X77" s="11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W78" s="66"/>
      <c r="X78" s="11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W79" s="66"/>
      <c r="X79" s="11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W80" s="66"/>
      <c r="X80" s="11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W81" s="66"/>
      <c r="X81" s="11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W82" s="66"/>
      <c r="X82" s="11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W83" s="66"/>
      <c r="X83" s="11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W84" s="66"/>
      <c r="X84" s="11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W85" s="66"/>
      <c r="X85" s="11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W86" s="66"/>
      <c r="X86" s="11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W87" s="66"/>
      <c r="X87" s="11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W88" s="66"/>
      <c r="X88" s="11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W89" s="66"/>
      <c r="X89" s="11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W90" s="66"/>
      <c r="X90" s="11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W91" s="66"/>
      <c r="X91" s="11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W92" s="66"/>
      <c r="X92" s="11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W93" s="66"/>
      <c r="X93" s="11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W94" s="66"/>
      <c r="X94" s="11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W95" s="66"/>
      <c r="X95" s="11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W96" s="66"/>
      <c r="X96" s="11"/>
    </row>
    <row r="97" spans="1:24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W97" s="66"/>
      <c r="X97" s="11"/>
    </row>
  </sheetData>
  <mergeCells count="22">
    <mergeCell ref="A5:V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  <mergeCell ref="O6:O7"/>
    <mergeCell ref="P6:P7"/>
    <mergeCell ref="Q6:Q7"/>
    <mergeCell ref="R6:S6"/>
    <mergeCell ref="T6:U6"/>
    <mergeCell ref="V6:V7"/>
  </mergeCells>
  <pageMargins left="0.70866141732283472" right="0.70866141732283472" top="0.78740157480314965" bottom="0.78740157480314965" header="0.31496062992125984" footer="0.31496062992125984"/>
  <pageSetup paperSize="9" scale="43" firstPageNumber="191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107"/>
  <sheetViews>
    <sheetView showGridLines="0" view="pageBreakPreview" zoomScale="70" zoomScaleNormal="70" zoomScaleSheetLayoutView="70" workbookViewId="0">
      <pane ySplit="7" topLeftCell="A8" activePane="bottomLeft" state="frozen"/>
      <selection activeCell="G20" sqref="G20"/>
      <selection pane="bottomLeft" activeCell="V9" sqref="V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42578125" style="11" customWidth="1" collapsed="1"/>
    <col min="6" max="6" width="18.7109375" style="11" hidden="1" customWidth="1" outlineLevel="1"/>
    <col min="7" max="7" width="9.85546875" style="11" hidden="1" customWidth="1" outlineLevel="1"/>
    <col min="8" max="8" width="15.5703125" style="11" hidden="1" customWidth="1" outlineLevel="1"/>
    <col min="9" max="9" width="37.85546875" style="11" customWidth="1" collapsed="1"/>
    <col min="10" max="10" width="55.7109375" style="11" customWidth="1"/>
    <col min="11" max="11" width="9.5703125" style="11" customWidth="1"/>
    <col min="12" max="12" width="16.85546875" style="5" customWidth="1"/>
    <col min="13" max="14" width="14.85546875" style="7" customWidth="1"/>
    <col min="15" max="15" width="13.5703125" style="7" customWidth="1"/>
    <col min="16" max="16" width="14" style="7" customWidth="1"/>
    <col min="17" max="17" width="14.7109375" style="7" customWidth="1"/>
    <col min="18" max="18" width="14.85546875" style="7" customWidth="1"/>
    <col min="19" max="19" width="16.7109375" style="7" customWidth="1"/>
    <col min="20" max="20" width="17.42578125" style="7" customWidth="1"/>
    <col min="21" max="21" width="16.85546875" style="7" customWidth="1"/>
    <col min="22" max="24" width="14.85546875" style="7" customWidth="1"/>
    <col min="25" max="25" width="14.42578125" style="7" customWidth="1"/>
    <col min="26" max="26" width="17.7109375" style="66" customWidth="1"/>
    <col min="27" max="27" width="18.85546875" style="5" customWidth="1"/>
    <col min="28" max="16384" width="9.140625" style="11"/>
  </cols>
  <sheetData>
    <row r="1" spans="1:27" ht="20.25" x14ac:dyDescent="0.3">
      <c r="A1" s="90" t="s">
        <v>230</v>
      </c>
      <c r="B1" s="1"/>
      <c r="C1" s="1"/>
      <c r="D1" s="1"/>
      <c r="E1" s="1"/>
      <c r="F1" s="1"/>
      <c r="G1" s="2"/>
      <c r="H1" s="2"/>
      <c r="I1" s="3"/>
      <c r="J1" s="4"/>
      <c r="K1" s="1"/>
      <c r="M1" s="6"/>
      <c r="P1" s="8"/>
      <c r="Q1" s="8"/>
      <c r="S1" s="8"/>
      <c r="T1" s="8"/>
      <c r="U1" s="8"/>
      <c r="V1" s="9"/>
      <c r="W1" s="10"/>
      <c r="X1" s="11"/>
      <c r="Y1" s="11"/>
      <c r="Z1" s="11"/>
    </row>
    <row r="2" spans="1:27" ht="15.75" x14ac:dyDescent="0.25">
      <c r="A2" s="99" t="s">
        <v>0</v>
      </c>
      <c r="B2" s="91"/>
      <c r="C2" s="91"/>
      <c r="D2" s="100"/>
      <c r="E2" s="100"/>
      <c r="F2" s="100"/>
      <c r="G2" s="93"/>
      <c r="H2" s="93"/>
      <c r="I2" s="94" t="s">
        <v>231</v>
      </c>
      <c r="J2" s="95" t="s">
        <v>232</v>
      </c>
      <c r="K2" s="13"/>
      <c r="M2" s="6"/>
      <c r="P2" s="14"/>
      <c r="Q2" s="14"/>
      <c r="S2" s="14"/>
      <c r="T2" s="14"/>
      <c r="U2" s="14"/>
      <c r="V2" s="15"/>
      <c r="W2" s="10"/>
      <c r="X2" s="11"/>
      <c r="Y2" s="11"/>
      <c r="Z2" s="11"/>
    </row>
    <row r="3" spans="1:27" ht="15.75" x14ac:dyDescent="0.25">
      <c r="A3" s="96"/>
      <c r="B3" s="91"/>
      <c r="C3" s="91"/>
      <c r="D3" s="100"/>
      <c r="E3" s="100"/>
      <c r="F3" s="100"/>
      <c r="G3" s="93"/>
      <c r="H3" s="93"/>
      <c r="I3" s="97" t="s">
        <v>1</v>
      </c>
      <c r="J3" s="98"/>
      <c r="K3" s="13"/>
      <c r="M3" s="6"/>
      <c r="P3" s="14"/>
      <c r="Q3" s="14"/>
      <c r="S3" s="14"/>
      <c r="T3" s="14"/>
      <c r="U3" s="14"/>
      <c r="V3" s="15"/>
      <c r="W3" s="10"/>
      <c r="X3" s="11"/>
      <c r="Y3" s="11"/>
      <c r="Z3" s="11"/>
    </row>
    <row r="4" spans="1:27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7"/>
      <c r="P4" s="18"/>
      <c r="Q4" s="17"/>
      <c r="R4" s="17"/>
      <c r="S4" s="17"/>
      <c r="T4" s="17"/>
      <c r="U4" s="17"/>
      <c r="V4" s="17"/>
      <c r="W4" s="17"/>
      <c r="X4" s="17"/>
      <c r="Y4" s="19" t="s">
        <v>2</v>
      </c>
      <c r="AA4" s="263"/>
    </row>
    <row r="5" spans="1:27" ht="25.5" customHeight="1" x14ac:dyDescent="0.25">
      <c r="A5" s="308" t="s">
        <v>233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10"/>
      <c r="Z5" s="20"/>
    </row>
    <row r="6" spans="1:27" ht="25.5" customHeight="1" x14ac:dyDescent="0.25">
      <c r="A6" s="311" t="s">
        <v>3</v>
      </c>
      <c r="B6" s="311" t="s">
        <v>4</v>
      </c>
      <c r="C6" s="312" t="s">
        <v>5</v>
      </c>
      <c r="D6" s="312" t="s">
        <v>234</v>
      </c>
      <c r="E6" s="313" t="s">
        <v>7</v>
      </c>
      <c r="F6" s="313" t="s">
        <v>8</v>
      </c>
      <c r="G6" s="312" t="s">
        <v>8</v>
      </c>
      <c r="H6" s="313" t="s">
        <v>235</v>
      </c>
      <c r="I6" s="312" t="s">
        <v>9</v>
      </c>
      <c r="J6" s="323" t="s">
        <v>10</v>
      </c>
      <c r="K6" s="326" t="s">
        <v>11</v>
      </c>
      <c r="L6" s="323" t="s">
        <v>12</v>
      </c>
      <c r="M6" s="323" t="s">
        <v>13</v>
      </c>
      <c r="N6" s="327" t="s">
        <v>14</v>
      </c>
      <c r="O6" s="327" t="s">
        <v>15</v>
      </c>
      <c r="P6" s="323" t="s">
        <v>22</v>
      </c>
      <c r="Q6" s="318" t="s">
        <v>103</v>
      </c>
      <c r="R6" s="324" t="s">
        <v>104</v>
      </c>
      <c r="S6" s="324" t="s">
        <v>105</v>
      </c>
      <c r="T6" s="316" t="s">
        <v>21</v>
      </c>
      <c r="U6" s="317"/>
      <c r="V6" s="324" t="s">
        <v>101</v>
      </c>
      <c r="W6" s="316" t="s">
        <v>21</v>
      </c>
      <c r="X6" s="317"/>
      <c r="Y6" s="318" t="s">
        <v>102</v>
      </c>
      <c r="Z6" s="319" t="s">
        <v>16</v>
      </c>
    </row>
    <row r="7" spans="1:27" ht="81" customHeight="1" x14ac:dyDescent="0.25">
      <c r="A7" s="311"/>
      <c r="B7" s="311"/>
      <c r="C7" s="312"/>
      <c r="D7" s="312"/>
      <c r="E7" s="314"/>
      <c r="F7" s="315"/>
      <c r="G7" s="312"/>
      <c r="H7" s="314"/>
      <c r="I7" s="312"/>
      <c r="J7" s="323"/>
      <c r="K7" s="326"/>
      <c r="L7" s="323"/>
      <c r="M7" s="323"/>
      <c r="N7" s="328"/>
      <c r="O7" s="328"/>
      <c r="P7" s="323"/>
      <c r="Q7" s="318"/>
      <c r="R7" s="325"/>
      <c r="S7" s="325"/>
      <c r="T7" s="219" t="s">
        <v>340</v>
      </c>
      <c r="U7" s="219" t="s">
        <v>339</v>
      </c>
      <c r="V7" s="325"/>
      <c r="W7" s="79" t="s">
        <v>19</v>
      </c>
      <c r="X7" s="219" t="s">
        <v>20</v>
      </c>
      <c r="Y7" s="318"/>
      <c r="Z7" s="319"/>
    </row>
    <row r="8" spans="1:27" s="27" customFormat="1" ht="25.5" customHeight="1" x14ac:dyDescent="0.3">
      <c r="A8" s="22" t="s">
        <v>17</v>
      </c>
      <c r="B8" s="23"/>
      <c r="C8" s="23"/>
      <c r="D8" s="23"/>
      <c r="E8" s="23"/>
      <c r="F8" s="264"/>
      <c r="G8" s="23"/>
      <c r="H8" s="23"/>
      <c r="I8" s="23"/>
      <c r="J8" s="23"/>
      <c r="K8" s="23"/>
      <c r="L8" s="23"/>
      <c r="M8" s="24">
        <f>SUM(M9:M20)</f>
        <v>29939</v>
      </c>
      <c r="N8" s="24">
        <f>SUM(N9:N20)</f>
        <v>23578</v>
      </c>
      <c r="O8" s="24">
        <f>SUM(O9:O20)</f>
        <v>6361</v>
      </c>
      <c r="P8" s="24"/>
      <c r="Q8" s="24">
        <f t="shared" ref="Q8:Y8" si="0">SUM(Q9:Q20)</f>
        <v>0</v>
      </c>
      <c r="R8" s="25">
        <f t="shared" si="0"/>
        <v>5911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5911</v>
      </c>
      <c r="W8" s="25">
        <f t="shared" si="0"/>
        <v>5911</v>
      </c>
      <c r="X8" s="25">
        <f t="shared" si="0"/>
        <v>0</v>
      </c>
      <c r="Y8" s="24">
        <f t="shared" si="0"/>
        <v>0</v>
      </c>
      <c r="Z8" s="26"/>
      <c r="AA8" s="265"/>
    </row>
    <row r="9" spans="1:27" s="41" customFormat="1" ht="79.5" customHeight="1" x14ac:dyDescent="0.25">
      <c r="A9" s="28">
        <v>1</v>
      </c>
      <c r="B9" s="217" t="s">
        <v>32</v>
      </c>
      <c r="C9" s="217">
        <v>3127</v>
      </c>
      <c r="D9" s="217">
        <v>6351</v>
      </c>
      <c r="E9" s="217">
        <v>63</v>
      </c>
      <c r="F9" s="217">
        <v>66010001123</v>
      </c>
      <c r="G9" s="31">
        <v>1123</v>
      </c>
      <c r="H9" s="31"/>
      <c r="I9" s="32" t="s">
        <v>236</v>
      </c>
      <c r="J9" s="248" t="s">
        <v>255</v>
      </c>
      <c r="K9" s="215"/>
      <c r="L9" s="215"/>
      <c r="M9" s="35">
        <f t="shared" ref="M9:M11" si="1">SUM(N9:O9)</f>
        <v>1850</v>
      </c>
      <c r="N9" s="35">
        <v>1665</v>
      </c>
      <c r="O9" s="35">
        <v>185</v>
      </c>
      <c r="P9" s="36">
        <v>2024</v>
      </c>
      <c r="Q9" s="37"/>
      <c r="R9" s="38">
        <f>S9+V9</f>
        <v>185</v>
      </c>
      <c r="S9" s="266">
        <f t="shared" ref="S9:S15" si="2">SUM(T9:U9)</f>
        <v>0</v>
      </c>
      <c r="T9" s="37">
        <v>0</v>
      </c>
      <c r="U9" s="37">
        <v>0</v>
      </c>
      <c r="V9" s="186">
        <f>SUM(W9:X9)</f>
        <v>185</v>
      </c>
      <c r="W9" s="39">
        <f>O9</f>
        <v>185</v>
      </c>
      <c r="X9" s="39">
        <v>0</v>
      </c>
      <c r="Y9" s="39">
        <v>0</v>
      </c>
      <c r="Z9" s="267" t="s">
        <v>237</v>
      </c>
      <c r="AA9" s="268"/>
    </row>
    <row r="10" spans="1:27" s="41" customFormat="1" ht="65.25" customHeight="1" x14ac:dyDescent="0.25">
      <c r="A10" s="28">
        <v>2</v>
      </c>
      <c r="B10" s="217" t="s">
        <v>33</v>
      </c>
      <c r="C10" s="217">
        <v>3127</v>
      </c>
      <c r="D10" s="217">
        <v>6351</v>
      </c>
      <c r="E10" s="217">
        <v>63</v>
      </c>
      <c r="F10" s="217">
        <v>66010001134</v>
      </c>
      <c r="G10" s="31">
        <v>1134</v>
      </c>
      <c r="H10" s="269"/>
      <c r="I10" s="32" t="s">
        <v>238</v>
      </c>
      <c r="J10" s="248" t="s">
        <v>255</v>
      </c>
      <c r="K10" s="215"/>
      <c r="L10" s="215"/>
      <c r="M10" s="35">
        <f>SUM(N10:O10)</f>
        <v>1852</v>
      </c>
      <c r="N10" s="35">
        <v>1666</v>
      </c>
      <c r="O10" s="35">
        <v>186</v>
      </c>
      <c r="P10" s="36">
        <v>2024</v>
      </c>
      <c r="Q10" s="37"/>
      <c r="R10" s="38">
        <f t="shared" ref="R10:R15" si="3">S10+V10</f>
        <v>186</v>
      </c>
      <c r="S10" s="266">
        <f t="shared" si="2"/>
        <v>0</v>
      </c>
      <c r="T10" s="37">
        <v>0</v>
      </c>
      <c r="U10" s="37">
        <v>0</v>
      </c>
      <c r="V10" s="270">
        <f>SUM(W10:X10)</f>
        <v>186</v>
      </c>
      <c r="W10" s="39">
        <v>186</v>
      </c>
      <c r="X10" s="39">
        <v>0</v>
      </c>
      <c r="Y10" s="39">
        <v>0</v>
      </c>
      <c r="Z10" s="267" t="s">
        <v>239</v>
      </c>
    </row>
    <row r="11" spans="1:27" s="41" customFormat="1" ht="64.5" customHeight="1" x14ac:dyDescent="0.25">
      <c r="A11" s="28">
        <v>3</v>
      </c>
      <c r="B11" s="217" t="s">
        <v>33</v>
      </c>
      <c r="C11" s="217">
        <v>3127</v>
      </c>
      <c r="D11" s="217">
        <v>6351</v>
      </c>
      <c r="E11" s="217">
        <v>63</v>
      </c>
      <c r="F11" s="217">
        <v>66010001132</v>
      </c>
      <c r="G11" s="31">
        <v>1132</v>
      </c>
      <c r="H11" s="269"/>
      <c r="I11" s="32" t="s">
        <v>240</v>
      </c>
      <c r="J11" s="248" t="s">
        <v>256</v>
      </c>
      <c r="K11" s="215"/>
      <c r="L11" s="215"/>
      <c r="M11" s="35">
        <f t="shared" si="1"/>
        <v>1850</v>
      </c>
      <c r="N11" s="35">
        <v>1665</v>
      </c>
      <c r="O11" s="35">
        <v>185</v>
      </c>
      <c r="P11" s="36">
        <v>2024</v>
      </c>
      <c r="Q11" s="37"/>
      <c r="R11" s="38">
        <f t="shared" si="3"/>
        <v>185</v>
      </c>
      <c r="S11" s="266">
        <f t="shared" si="2"/>
        <v>0</v>
      </c>
      <c r="T11" s="37">
        <v>0</v>
      </c>
      <c r="U11" s="37">
        <v>0</v>
      </c>
      <c r="V11" s="270">
        <f>SUM(W11:X11)</f>
        <v>185</v>
      </c>
      <c r="W11" s="39">
        <v>185</v>
      </c>
      <c r="X11" s="39">
        <v>0</v>
      </c>
      <c r="Y11" s="39">
        <v>0</v>
      </c>
      <c r="Z11" s="267" t="s">
        <v>237</v>
      </c>
    </row>
    <row r="12" spans="1:27" s="41" customFormat="1" ht="72.75" customHeight="1" x14ac:dyDescent="0.25">
      <c r="A12" s="28">
        <v>4</v>
      </c>
      <c r="B12" s="217" t="s">
        <v>89</v>
      </c>
      <c r="C12" s="217">
        <v>3127</v>
      </c>
      <c r="D12" s="217">
        <v>6351</v>
      </c>
      <c r="E12" s="217">
        <v>63</v>
      </c>
      <c r="F12" s="217">
        <v>66010001226</v>
      </c>
      <c r="G12" s="31">
        <v>1226</v>
      </c>
      <c r="H12" s="269"/>
      <c r="I12" s="32" t="s">
        <v>241</v>
      </c>
      <c r="J12" s="248" t="s">
        <v>257</v>
      </c>
      <c r="K12" s="215"/>
      <c r="L12" s="215"/>
      <c r="M12" s="35">
        <f>SUM(N12:O12)</f>
        <v>1850</v>
      </c>
      <c r="N12" s="35">
        <v>1665</v>
      </c>
      <c r="O12" s="35">
        <v>185</v>
      </c>
      <c r="P12" s="36">
        <v>2024</v>
      </c>
      <c r="Q12" s="37"/>
      <c r="R12" s="38">
        <f t="shared" si="3"/>
        <v>185</v>
      </c>
      <c r="S12" s="266">
        <f t="shared" si="2"/>
        <v>0</v>
      </c>
      <c r="T12" s="37">
        <v>0</v>
      </c>
      <c r="U12" s="37">
        <v>0</v>
      </c>
      <c r="V12" s="270">
        <f t="shared" ref="V12:V15" si="4">SUM(W12:X12)</f>
        <v>185</v>
      </c>
      <c r="W12" s="39">
        <v>185</v>
      </c>
      <c r="X12" s="39">
        <v>0</v>
      </c>
      <c r="Y12" s="39">
        <v>0</v>
      </c>
      <c r="Z12" s="267" t="s">
        <v>237</v>
      </c>
    </row>
    <row r="13" spans="1:27" s="41" customFormat="1" ht="186.75" customHeight="1" x14ac:dyDescent="0.25">
      <c r="A13" s="28">
        <v>5</v>
      </c>
      <c r="B13" s="217" t="s">
        <v>32</v>
      </c>
      <c r="C13" s="217">
        <v>3122</v>
      </c>
      <c r="D13" s="217">
        <v>6351</v>
      </c>
      <c r="E13" s="217">
        <v>63</v>
      </c>
      <c r="F13" s="217">
        <v>66010001121</v>
      </c>
      <c r="G13" s="271" t="s">
        <v>249</v>
      </c>
      <c r="H13" s="31" t="s">
        <v>250</v>
      </c>
      <c r="I13" s="32" t="s">
        <v>251</v>
      </c>
      <c r="J13" s="248" t="s">
        <v>320</v>
      </c>
      <c r="K13" s="215"/>
      <c r="L13" s="215"/>
      <c r="M13" s="35">
        <v>3168</v>
      </c>
      <c r="N13" s="35">
        <v>2851</v>
      </c>
      <c r="O13" s="35">
        <v>317</v>
      </c>
      <c r="P13" s="36" t="s">
        <v>36</v>
      </c>
      <c r="Q13" s="37"/>
      <c r="R13" s="38">
        <f>S13+V13</f>
        <v>317</v>
      </c>
      <c r="S13" s="266">
        <f>SUM(T13:U13)</f>
        <v>0</v>
      </c>
      <c r="T13" s="37">
        <v>0</v>
      </c>
      <c r="U13" s="37">
        <v>0</v>
      </c>
      <c r="V13" s="270">
        <f>SUM(W13:X13)</f>
        <v>317</v>
      </c>
      <c r="W13" s="39">
        <v>317</v>
      </c>
      <c r="X13" s="39">
        <v>0</v>
      </c>
      <c r="Y13" s="39">
        <v>0</v>
      </c>
      <c r="Z13" s="267" t="s">
        <v>258</v>
      </c>
      <c r="AA13" s="268"/>
    </row>
    <row r="14" spans="1:27" s="41" customFormat="1" ht="109.5" customHeight="1" x14ac:dyDescent="0.25">
      <c r="A14" s="28">
        <v>6</v>
      </c>
      <c r="B14" s="217" t="s">
        <v>32</v>
      </c>
      <c r="C14" s="217">
        <v>3122</v>
      </c>
      <c r="D14" s="217">
        <v>6351</v>
      </c>
      <c r="E14" s="217">
        <v>63</v>
      </c>
      <c r="F14" s="217">
        <v>66010001150</v>
      </c>
      <c r="G14" s="271">
        <v>1150</v>
      </c>
      <c r="H14" s="272" t="s">
        <v>327</v>
      </c>
      <c r="I14" s="32" t="s">
        <v>248</v>
      </c>
      <c r="J14" s="248" t="s">
        <v>321</v>
      </c>
      <c r="K14" s="215"/>
      <c r="L14" s="215"/>
      <c r="M14" s="35">
        <v>1000</v>
      </c>
      <c r="N14" s="35">
        <v>900</v>
      </c>
      <c r="O14" s="35">
        <v>100</v>
      </c>
      <c r="P14" s="36" t="s">
        <v>40</v>
      </c>
      <c r="Q14" s="37"/>
      <c r="R14" s="38">
        <f>S14+V14</f>
        <v>100</v>
      </c>
      <c r="S14" s="266">
        <f>SUM(T14:U14)</f>
        <v>0</v>
      </c>
      <c r="T14" s="37">
        <v>0</v>
      </c>
      <c r="U14" s="37">
        <v>0</v>
      </c>
      <c r="V14" s="186">
        <f>SUM(W14:X14)</f>
        <v>100</v>
      </c>
      <c r="W14" s="39">
        <v>100</v>
      </c>
      <c r="X14" s="39">
        <v>0</v>
      </c>
      <c r="Y14" s="39">
        <v>0</v>
      </c>
      <c r="Z14" s="267" t="s">
        <v>335</v>
      </c>
      <c r="AA14" s="268"/>
    </row>
    <row r="15" spans="1:27" s="41" customFormat="1" ht="117.75" customHeight="1" x14ac:dyDescent="0.25">
      <c r="A15" s="28">
        <v>7</v>
      </c>
      <c r="B15" s="250" t="s">
        <v>32</v>
      </c>
      <c r="C15" s="217">
        <v>3127</v>
      </c>
      <c r="D15" s="217">
        <v>6351</v>
      </c>
      <c r="E15" s="217">
        <v>63</v>
      </c>
      <c r="F15" s="217">
        <v>66010001200</v>
      </c>
      <c r="G15" s="271" t="s">
        <v>242</v>
      </c>
      <c r="H15" s="31" t="s">
        <v>243</v>
      </c>
      <c r="I15" s="32" t="s">
        <v>244</v>
      </c>
      <c r="J15" s="248" t="s">
        <v>322</v>
      </c>
      <c r="K15" s="215"/>
      <c r="L15" s="215"/>
      <c r="M15" s="35">
        <v>4167</v>
      </c>
      <c r="N15" s="35">
        <v>3750</v>
      </c>
      <c r="O15" s="35">
        <v>417</v>
      </c>
      <c r="P15" s="36" t="s">
        <v>40</v>
      </c>
      <c r="Q15" s="37"/>
      <c r="R15" s="38">
        <f t="shared" si="3"/>
        <v>417</v>
      </c>
      <c r="S15" s="266">
        <f t="shared" si="2"/>
        <v>0</v>
      </c>
      <c r="T15" s="37">
        <v>0</v>
      </c>
      <c r="U15" s="37">
        <v>0</v>
      </c>
      <c r="V15" s="186">
        <f t="shared" si="4"/>
        <v>417</v>
      </c>
      <c r="W15" s="39">
        <v>417</v>
      </c>
      <c r="X15" s="39">
        <v>0</v>
      </c>
      <c r="Y15" s="39">
        <v>0</v>
      </c>
      <c r="Z15" s="267" t="s">
        <v>260</v>
      </c>
      <c r="AA15" s="268"/>
    </row>
    <row r="16" spans="1:27" s="41" customFormat="1" ht="201" customHeight="1" x14ac:dyDescent="0.25">
      <c r="A16" s="28">
        <v>8</v>
      </c>
      <c r="B16" s="217" t="s">
        <v>38</v>
      </c>
      <c r="C16" s="217">
        <v>3122</v>
      </c>
      <c r="D16" s="217">
        <v>6351</v>
      </c>
      <c r="E16" s="217">
        <v>63</v>
      </c>
      <c r="F16" s="217">
        <v>66010001138</v>
      </c>
      <c r="G16" s="271" t="s">
        <v>245</v>
      </c>
      <c r="H16" s="31" t="s">
        <v>246</v>
      </c>
      <c r="I16" s="32" t="s">
        <v>247</v>
      </c>
      <c r="J16" s="248" t="s">
        <v>324</v>
      </c>
      <c r="K16" s="215"/>
      <c r="L16" s="215"/>
      <c r="M16" s="35">
        <v>1400</v>
      </c>
      <c r="N16" s="35">
        <v>1260</v>
      </c>
      <c r="O16" s="35">
        <v>140</v>
      </c>
      <c r="P16" s="36" t="s">
        <v>40</v>
      </c>
      <c r="Q16" s="37"/>
      <c r="R16" s="38">
        <f t="shared" ref="R16:R20" si="5">S16+V16</f>
        <v>140</v>
      </c>
      <c r="S16" s="266">
        <f t="shared" ref="S16:S20" si="6">SUM(T16:U16)</f>
        <v>0</v>
      </c>
      <c r="T16" s="37">
        <v>0</v>
      </c>
      <c r="U16" s="37">
        <v>0</v>
      </c>
      <c r="V16" s="186">
        <f t="shared" ref="V16:V20" si="7">SUM(W16:X16)</f>
        <v>140</v>
      </c>
      <c r="W16" s="39">
        <v>140</v>
      </c>
      <c r="X16" s="39">
        <v>0</v>
      </c>
      <c r="Y16" s="39">
        <v>0</v>
      </c>
      <c r="Z16" s="267" t="s">
        <v>259</v>
      </c>
      <c r="AA16" s="268"/>
    </row>
    <row r="17" spans="1:27" s="41" customFormat="1" ht="121.5" customHeight="1" x14ac:dyDescent="0.25">
      <c r="A17" s="28">
        <v>9</v>
      </c>
      <c r="B17" s="217" t="s">
        <v>32</v>
      </c>
      <c r="C17" s="217">
        <v>3127</v>
      </c>
      <c r="D17" s="217">
        <v>6351</v>
      </c>
      <c r="E17" s="217">
        <v>63</v>
      </c>
      <c r="F17" s="217">
        <v>66010001205</v>
      </c>
      <c r="G17" s="271">
        <v>1205</v>
      </c>
      <c r="H17" s="31" t="s">
        <v>252</v>
      </c>
      <c r="I17" s="32" t="s">
        <v>253</v>
      </c>
      <c r="J17" s="248" t="s">
        <v>323</v>
      </c>
      <c r="K17" s="215"/>
      <c r="L17" s="215"/>
      <c r="M17" s="35">
        <v>1265</v>
      </c>
      <c r="N17" s="35">
        <v>1138</v>
      </c>
      <c r="O17" s="35">
        <v>127</v>
      </c>
      <c r="P17" s="36" t="s">
        <v>40</v>
      </c>
      <c r="Q17" s="37"/>
      <c r="R17" s="38">
        <f t="shared" si="5"/>
        <v>127</v>
      </c>
      <c r="S17" s="266">
        <f t="shared" si="6"/>
        <v>0</v>
      </c>
      <c r="T17" s="37">
        <v>0</v>
      </c>
      <c r="U17" s="37">
        <v>0</v>
      </c>
      <c r="V17" s="186">
        <f t="shared" si="7"/>
        <v>127</v>
      </c>
      <c r="W17" s="39">
        <v>127</v>
      </c>
      <c r="X17" s="39">
        <v>0</v>
      </c>
      <c r="Y17" s="39">
        <v>0</v>
      </c>
      <c r="Z17" s="267" t="s">
        <v>336</v>
      </c>
      <c r="AA17" s="268"/>
    </row>
    <row r="18" spans="1:27" s="41" customFormat="1" ht="121.5" customHeight="1" x14ac:dyDescent="0.25">
      <c r="A18" s="28">
        <v>10</v>
      </c>
      <c r="B18" s="217" t="s">
        <v>30</v>
      </c>
      <c r="C18" s="217">
        <v>3122</v>
      </c>
      <c r="D18" s="217">
        <v>6351</v>
      </c>
      <c r="E18" s="217">
        <v>63</v>
      </c>
      <c r="F18" s="217">
        <v>66010001125</v>
      </c>
      <c r="G18" s="271">
        <v>1125</v>
      </c>
      <c r="H18" s="31" t="s">
        <v>326</v>
      </c>
      <c r="I18" s="32" t="s">
        <v>261</v>
      </c>
      <c r="J18" s="248" t="s">
        <v>341</v>
      </c>
      <c r="K18" s="215"/>
      <c r="L18" s="215"/>
      <c r="M18" s="35">
        <v>2844</v>
      </c>
      <c r="N18" s="35">
        <v>1422</v>
      </c>
      <c r="O18" s="35">
        <v>1422</v>
      </c>
      <c r="P18" s="36">
        <v>2024</v>
      </c>
      <c r="Q18" s="37"/>
      <c r="R18" s="38">
        <f>S18+V18</f>
        <v>1422</v>
      </c>
      <c r="S18" s="266">
        <f>SUM(T18:U18)</f>
        <v>0</v>
      </c>
      <c r="T18" s="37">
        <v>0</v>
      </c>
      <c r="U18" s="37">
        <v>0</v>
      </c>
      <c r="V18" s="186">
        <f>SUM(W18:X18)</f>
        <v>1422</v>
      </c>
      <c r="W18" s="39">
        <v>1422</v>
      </c>
      <c r="X18" s="39">
        <v>0</v>
      </c>
      <c r="Y18" s="39">
        <v>0</v>
      </c>
      <c r="Z18" s="267" t="s">
        <v>337</v>
      </c>
      <c r="AA18" s="268"/>
    </row>
    <row r="19" spans="1:27" s="41" customFormat="1" ht="121.5" customHeight="1" x14ac:dyDescent="0.25">
      <c r="A19" s="28">
        <v>11</v>
      </c>
      <c r="B19" s="217" t="s">
        <v>38</v>
      </c>
      <c r="C19" s="217">
        <v>3231</v>
      </c>
      <c r="D19" s="217">
        <v>6351</v>
      </c>
      <c r="E19" s="217">
        <v>63</v>
      </c>
      <c r="F19" s="217">
        <v>66010001313</v>
      </c>
      <c r="G19" s="271">
        <v>1313</v>
      </c>
      <c r="H19" s="31" t="s">
        <v>325</v>
      </c>
      <c r="I19" s="32" t="s">
        <v>334</v>
      </c>
      <c r="J19" s="301" t="s">
        <v>355</v>
      </c>
      <c r="K19" s="215"/>
      <c r="L19" s="215"/>
      <c r="M19" s="35">
        <v>4500</v>
      </c>
      <c r="N19" s="35">
        <v>3500</v>
      </c>
      <c r="O19" s="35">
        <v>1000</v>
      </c>
      <c r="P19" s="36">
        <v>2024</v>
      </c>
      <c r="Q19" s="37"/>
      <c r="R19" s="38">
        <f t="shared" si="5"/>
        <v>1000</v>
      </c>
      <c r="S19" s="266">
        <f t="shared" si="6"/>
        <v>0</v>
      </c>
      <c r="T19" s="37">
        <v>0</v>
      </c>
      <c r="U19" s="37">
        <v>0</v>
      </c>
      <c r="V19" s="186">
        <f t="shared" si="7"/>
        <v>1000</v>
      </c>
      <c r="W19" s="39">
        <v>1000</v>
      </c>
      <c r="X19" s="39">
        <v>0</v>
      </c>
      <c r="Y19" s="39">
        <v>0</v>
      </c>
      <c r="Z19" s="267" t="s">
        <v>338</v>
      </c>
      <c r="AA19" s="268"/>
    </row>
    <row r="20" spans="1:27" s="41" customFormat="1" ht="121.5" customHeight="1" x14ac:dyDescent="0.25">
      <c r="A20" s="28">
        <v>12</v>
      </c>
      <c r="B20" s="217" t="s">
        <v>38</v>
      </c>
      <c r="C20" s="217">
        <v>3121</v>
      </c>
      <c r="D20" s="217">
        <v>6351</v>
      </c>
      <c r="E20" s="217">
        <v>63</v>
      </c>
      <c r="F20" s="217">
        <v>66010001111</v>
      </c>
      <c r="G20" s="271">
        <v>1111</v>
      </c>
      <c r="H20" s="31" t="s">
        <v>262</v>
      </c>
      <c r="I20" s="32" t="s">
        <v>333</v>
      </c>
      <c r="J20" s="285" t="s">
        <v>342</v>
      </c>
      <c r="K20" s="215"/>
      <c r="L20" s="215"/>
      <c r="M20" s="35">
        <v>4193</v>
      </c>
      <c r="N20" s="35">
        <v>2096</v>
      </c>
      <c r="O20" s="35">
        <v>2097</v>
      </c>
      <c r="P20" s="36">
        <v>2024</v>
      </c>
      <c r="Q20" s="37"/>
      <c r="R20" s="38">
        <f t="shared" si="5"/>
        <v>1647</v>
      </c>
      <c r="S20" s="266">
        <f t="shared" si="6"/>
        <v>0</v>
      </c>
      <c r="T20" s="37">
        <v>0</v>
      </c>
      <c r="U20" s="37">
        <v>0</v>
      </c>
      <c r="V20" s="186">
        <f t="shared" si="7"/>
        <v>1647</v>
      </c>
      <c r="W20" s="39">
        <v>1647</v>
      </c>
      <c r="X20" s="39">
        <v>0</v>
      </c>
      <c r="Y20" s="39">
        <v>0</v>
      </c>
      <c r="Z20" s="267" t="s">
        <v>343</v>
      </c>
      <c r="AA20" s="268"/>
    </row>
    <row r="21" spans="1:27" s="27" customFormat="1" ht="25.5" hidden="1" customHeight="1" x14ac:dyDescent="0.3">
      <c r="A21" s="49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>
        <f>SUM(M22)</f>
        <v>0</v>
      </c>
      <c r="N21" s="51">
        <f>SUM(N22)</f>
        <v>0</v>
      </c>
      <c r="O21" s="51">
        <f>SUM(O22)</f>
        <v>0</v>
      </c>
      <c r="P21" s="52"/>
      <c r="Q21" s="51">
        <f>SUM(Q22)</f>
        <v>0</v>
      </c>
      <c r="R21" s="53">
        <f>SUM(R22)</f>
        <v>0</v>
      </c>
      <c r="S21" s="53">
        <f>SUM(S22)</f>
        <v>0</v>
      </c>
      <c r="T21" s="53">
        <f t="shared" ref="T21:X21" si="8">SUM(T22)</f>
        <v>0</v>
      </c>
      <c r="U21" s="53">
        <f t="shared" si="8"/>
        <v>0</v>
      </c>
      <c r="V21" s="53">
        <f>SUM(V22)</f>
        <v>0</v>
      </c>
      <c r="W21" s="53">
        <f t="shared" si="8"/>
        <v>0</v>
      </c>
      <c r="X21" s="53">
        <f t="shared" si="8"/>
        <v>0</v>
      </c>
      <c r="Y21" s="54">
        <f>SUM(Y22)</f>
        <v>0</v>
      </c>
      <c r="Z21" s="55"/>
      <c r="AA21" s="265"/>
    </row>
    <row r="22" spans="1:27" s="41" customFormat="1" ht="15.75" hidden="1" x14ac:dyDescent="0.25">
      <c r="A22" s="28">
        <v>1</v>
      </c>
      <c r="B22" s="217"/>
      <c r="C22" s="250"/>
      <c r="D22" s="250"/>
      <c r="E22" s="250"/>
      <c r="F22" s="250"/>
      <c r="G22" s="249"/>
      <c r="H22" s="249"/>
      <c r="I22" s="44"/>
      <c r="J22" s="248"/>
      <c r="K22" s="216"/>
      <c r="L22" s="215"/>
      <c r="M22" s="35"/>
      <c r="N22" s="35"/>
      <c r="O22" s="35"/>
      <c r="P22" s="36"/>
      <c r="Q22" s="37">
        <v>0</v>
      </c>
      <c r="R22" s="38">
        <f t="shared" ref="R22" si="9">S22+V22</f>
        <v>0</v>
      </c>
      <c r="S22" s="37">
        <f t="shared" ref="S22" si="10">SUM(T22:U22)</f>
        <v>0</v>
      </c>
      <c r="T22" s="37"/>
      <c r="U22" s="37"/>
      <c r="V22" s="39">
        <f t="shared" ref="V22" si="11">SUM(W22:X22)</f>
        <v>0</v>
      </c>
      <c r="W22" s="39"/>
      <c r="X22" s="39"/>
      <c r="Y22" s="39">
        <f t="shared" ref="Y22" si="12">M22-Q22-R22</f>
        <v>0</v>
      </c>
      <c r="Z22" s="40"/>
      <c r="AA22" s="273"/>
    </row>
    <row r="23" spans="1:27" ht="35.25" customHeight="1" x14ac:dyDescent="0.25">
      <c r="A23" s="320" t="s">
        <v>254</v>
      </c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2"/>
      <c r="M23" s="58">
        <f>M8+M21</f>
        <v>29939</v>
      </c>
      <c r="N23" s="58">
        <f>N8+N21</f>
        <v>23578</v>
      </c>
      <c r="O23" s="58">
        <f>O8+O21</f>
        <v>6361</v>
      </c>
      <c r="P23" s="58"/>
      <c r="Q23" s="58">
        <f t="shared" ref="Q23:Y23" si="13">Q8+Q21</f>
        <v>0</v>
      </c>
      <c r="R23" s="58">
        <f t="shared" si="13"/>
        <v>5911</v>
      </c>
      <c r="S23" s="58">
        <f t="shared" si="13"/>
        <v>0</v>
      </c>
      <c r="T23" s="58">
        <f t="shared" si="13"/>
        <v>0</v>
      </c>
      <c r="U23" s="58">
        <f t="shared" si="13"/>
        <v>0</v>
      </c>
      <c r="V23" s="58">
        <f t="shared" si="13"/>
        <v>5911</v>
      </c>
      <c r="W23" s="58">
        <f t="shared" si="13"/>
        <v>5911</v>
      </c>
      <c r="X23" s="58">
        <f t="shared" si="13"/>
        <v>0</v>
      </c>
      <c r="Y23" s="59">
        <f t="shared" si="13"/>
        <v>0</v>
      </c>
      <c r="Z23" s="60"/>
    </row>
    <row r="24" spans="1:27" s="7" customFormat="1" x14ac:dyDescent="0.25">
      <c r="A24" s="5"/>
      <c r="B24" s="5"/>
      <c r="C24" s="5"/>
      <c r="D24" s="5"/>
      <c r="E24" s="5"/>
      <c r="F24" s="5"/>
      <c r="G24" s="5"/>
      <c r="H24" s="5"/>
      <c r="I24" s="61"/>
      <c r="J24" s="5"/>
      <c r="K24" s="62"/>
      <c r="L24" s="63"/>
      <c r="M24" s="64"/>
      <c r="N24" s="64"/>
      <c r="O24" s="64"/>
      <c r="P24" s="65"/>
      <c r="Q24" s="65"/>
      <c r="Z24" s="66"/>
      <c r="AA24" s="5"/>
    </row>
    <row r="25" spans="1:27" s="7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67"/>
      <c r="L25" s="68"/>
      <c r="M25" s="69"/>
      <c r="N25" s="69"/>
      <c r="O25" s="69"/>
      <c r="Z25" s="66"/>
      <c r="AA25" s="5"/>
    </row>
    <row r="26" spans="1:27" s="7" customFormat="1" ht="18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Z26" s="66"/>
      <c r="AA26" s="5"/>
    </row>
    <row r="27" spans="1:27" s="76" customFormat="1" x14ac:dyDescent="0.2">
      <c r="A27" s="71"/>
      <c r="B27" s="72"/>
      <c r="C27" s="71"/>
      <c r="D27" s="72"/>
      <c r="E27" s="72"/>
      <c r="F27" s="72"/>
      <c r="G27" s="72"/>
      <c r="H27" s="72"/>
      <c r="I27" s="72"/>
      <c r="J27" s="72"/>
      <c r="K27" s="73"/>
      <c r="L27" s="74"/>
      <c r="M27" s="75"/>
      <c r="N27" s="75"/>
      <c r="O27" s="75"/>
      <c r="Z27" s="77"/>
      <c r="AA27" s="72"/>
    </row>
    <row r="28" spans="1:27" s="7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11"/>
      <c r="L28" s="68"/>
      <c r="M28" s="69"/>
      <c r="N28" s="69"/>
      <c r="O28" s="69"/>
      <c r="Z28" s="66"/>
      <c r="AA28" s="5"/>
    </row>
    <row r="29" spans="1:27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11"/>
      <c r="L29" s="68"/>
      <c r="M29" s="69"/>
      <c r="N29" s="69"/>
      <c r="O29" s="69"/>
      <c r="Z29" s="66"/>
      <c r="AA29" s="5"/>
    </row>
    <row r="30" spans="1:27" s="7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11"/>
      <c r="L30" s="68"/>
      <c r="M30" s="69"/>
      <c r="N30" s="69"/>
      <c r="O30" s="69"/>
      <c r="Z30" s="66"/>
      <c r="AA30" s="5"/>
    </row>
    <row r="31" spans="1:27" s="7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11"/>
      <c r="L31" s="68"/>
      <c r="M31" s="69"/>
      <c r="N31" s="69"/>
      <c r="O31" s="69"/>
      <c r="Z31" s="66"/>
      <c r="AA31" s="5"/>
    </row>
    <row r="32" spans="1:27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11"/>
      <c r="L32" s="68"/>
      <c r="M32" s="69"/>
      <c r="N32" s="69"/>
      <c r="O32" s="69"/>
      <c r="Z32" s="66"/>
      <c r="AA32" s="5"/>
    </row>
    <row r="33" spans="1:27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11"/>
      <c r="L33" s="68"/>
      <c r="M33" s="69"/>
      <c r="N33" s="69"/>
      <c r="O33" s="69"/>
      <c r="Z33" s="66"/>
      <c r="AA33" s="5"/>
    </row>
    <row r="34" spans="1:27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11"/>
      <c r="L34" s="68"/>
      <c r="M34" s="69"/>
      <c r="N34" s="69"/>
      <c r="O34" s="69"/>
      <c r="Z34" s="66"/>
      <c r="AA34" s="5"/>
    </row>
    <row r="35" spans="1:27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11"/>
      <c r="L35" s="68"/>
      <c r="M35" s="69"/>
      <c r="N35" s="69"/>
      <c r="O35" s="69"/>
      <c r="Z35" s="66"/>
      <c r="AA35" s="5"/>
    </row>
    <row r="36" spans="1:27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11"/>
      <c r="L36" s="68"/>
      <c r="M36" s="69"/>
      <c r="N36" s="69"/>
      <c r="O36" s="69"/>
      <c r="Z36" s="66"/>
      <c r="AA36" s="5"/>
    </row>
    <row r="37" spans="1:27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11"/>
      <c r="L37" s="68"/>
      <c r="M37" s="69"/>
      <c r="N37" s="69"/>
      <c r="O37" s="69"/>
      <c r="Z37" s="66"/>
      <c r="AA37" s="5"/>
    </row>
    <row r="38" spans="1:27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11"/>
      <c r="L38" s="68"/>
      <c r="M38" s="69"/>
      <c r="N38" s="69"/>
      <c r="O38" s="69"/>
      <c r="Z38" s="66"/>
      <c r="AA38" s="5"/>
    </row>
    <row r="39" spans="1:27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11"/>
      <c r="L39" s="68"/>
      <c r="M39" s="69"/>
      <c r="N39" s="69"/>
      <c r="O39" s="69"/>
      <c r="Z39" s="66"/>
      <c r="AA39" s="5"/>
    </row>
    <row r="40" spans="1:27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11"/>
      <c r="L40" s="68"/>
      <c r="M40" s="69"/>
      <c r="N40" s="69"/>
      <c r="O40" s="69"/>
      <c r="Z40" s="66"/>
      <c r="AA40" s="5"/>
    </row>
    <row r="41" spans="1:27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11"/>
      <c r="L41" s="68"/>
      <c r="M41" s="69"/>
      <c r="N41" s="69"/>
      <c r="O41" s="69"/>
      <c r="Z41" s="66"/>
      <c r="AA41" s="5"/>
    </row>
    <row r="42" spans="1:27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11"/>
      <c r="L42" s="68"/>
      <c r="M42" s="69"/>
      <c r="N42" s="69"/>
      <c r="O42" s="69"/>
      <c r="Z42" s="66"/>
      <c r="AA42" s="5"/>
    </row>
    <row r="43" spans="1:27" s="7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11"/>
      <c r="L43" s="68"/>
      <c r="M43" s="69"/>
      <c r="N43" s="69"/>
      <c r="O43" s="69"/>
      <c r="Z43" s="66"/>
      <c r="AA43" s="5"/>
    </row>
    <row r="44" spans="1:27" s="7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11"/>
      <c r="L44" s="68"/>
      <c r="M44" s="69"/>
      <c r="N44" s="69"/>
      <c r="O44" s="69"/>
      <c r="Z44" s="66"/>
      <c r="AA44" s="5"/>
    </row>
    <row r="45" spans="1:27" s="7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11"/>
      <c r="L45" s="5"/>
      <c r="M45" s="69"/>
      <c r="N45" s="69"/>
      <c r="O45" s="69"/>
      <c r="Z45" s="66"/>
      <c r="AA45" s="5"/>
    </row>
    <row r="46" spans="1:27" s="7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11"/>
      <c r="L46" s="5"/>
      <c r="M46" s="69"/>
      <c r="N46" s="69"/>
      <c r="O46" s="69"/>
      <c r="Z46" s="66"/>
      <c r="AA46" s="5"/>
    </row>
    <row r="47" spans="1:27" s="7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11"/>
      <c r="L47" s="5"/>
      <c r="M47" s="69"/>
      <c r="N47" s="69"/>
      <c r="O47" s="69"/>
      <c r="Z47" s="66"/>
      <c r="AA47" s="5"/>
    </row>
    <row r="48" spans="1:27" s="7" customForma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11"/>
      <c r="L48" s="5"/>
      <c r="M48" s="69"/>
      <c r="N48" s="69"/>
      <c r="O48" s="69"/>
      <c r="Z48" s="66"/>
      <c r="AA48" s="5"/>
    </row>
    <row r="49" spans="1:27" s="7" customForma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11"/>
      <c r="L49" s="5"/>
      <c r="M49" s="69"/>
      <c r="N49" s="69"/>
      <c r="O49" s="69"/>
      <c r="Z49" s="66"/>
      <c r="AA49" s="5"/>
    </row>
    <row r="50" spans="1:27" s="7" customForma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11"/>
      <c r="L50" s="5"/>
      <c r="M50" s="69"/>
      <c r="N50" s="69"/>
      <c r="O50" s="69"/>
      <c r="Z50" s="66"/>
      <c r="AA50" s="5"/>
    </row>
    <row r="51" spans="1:27" s="7" customForma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11"/>
      <c r="L51" s="5"/>
      <c r="M51" s="69"/>
      <c r="N51" s="69"/>
      <c r="O51" s="69"/>
      <c r="Z51" s="66"/>
      <c r="AA51" s="5"/>
    </row>
    <row r="52" spans="1:27" s="7" customForma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11"/>
      <c r="L52" s="5"/>
      <c r="M52" s="69"/>
      <c r="N52" s="69"/>
      <c r="O52" s="69"/>
      <c r="Z52" s="66"/>
      <c r="AA52" s="5"/>
    </row>
    <row r="53" spans="1:27" s="7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11"/>
      <c r="L53" s="5"/>
      <c r="M53" s="69"/>
      <c r="N53" s="69"/>
      <c r="O53" s="69"/>
      <c r="Z53" s="66"/>
      <c r="AA53" s="5"/>
    </row>
    <row r="54" spans="1:27" s="7" customForma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11"/>
      <c r="L54" s="5"/>
      <c r="M54" s="69"/>
      <c r="N54" s="69"/>
      <c r="O54" s="69"/>
      <c r="Z54" s="66"/>
      <c r="AA54" s="5"/>
    </row>
    <row r="55" spans="1:27" s="7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11"/>
      <c r="L55" s="5"/>
      <c r="M55" s="69"/>
      <c r="N55" s="69"/>
      <c r="O55" s="69"/>
      <c r="Z55" s="66"/>
      <c r="AA55" s="5"/>
    </row>
    <row r="56" spans="1:27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5"/>
      <c r="M56" s="69"/>
      <c r="N56" s="69"/>
      <c r="O56" s="69"/>
      <c r="Z56" s="66"/>
      <c r="AA56" s="5"/>
    </row>
    <row r="57" spans="1:27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5"/>
      <c r="M57" s="69"/>
      <c r="N57" s="69"/>
      <c r="O57" s="69"/>
      <c r="Z57" s="66"/>
      <c r="AA57" s="5"/>
    </row>
    <row r="58" spans="1:27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5"/>
      <c r="M58" s="69"/>
      <c r="N58" s="69"/>
      <c r="O58" s="69"/>
      <c r="Z58" s="66"/>
      <c r="AA58" s="5"/>
    </row>
    <row r="59" spans="1:27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5"/>
      <c r="M59" s="69"/>
      <c r="N59" s="69"/>
      <c r="O59" s="69"/>
      <c r="Z59" s="66"/>
      <c r="AA59" s="5"/>
    </row>
    <row r="60" spans="1:27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5"/>
      <c r="M60" s="69"/>
      <c r="N60" s="69"/>
      <c r="O60" s="69"/>
      <c r="Z60" s="66"/>
      <c r="AA60" s="5"/>
    </row>
    <row r="61" spans="1:27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5"/>
      <c r="M61" s="69"/>
      <c r="N61" s="69"/>
      <c r="O61" s="69"/>
      <c r="Z61" s="66"/>
      <c r="AA61" s="5"/>
    </row>
    <row r="62" spans="1:27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5"/>
      <c r="M62" s="69"/>
      <c r="N62" s="69"/>
      <c r="O62" s="69"/>
      <c r="Z62" s="66"/>
      <c r="AA62" s="5"/>
    </row>
    <row r="63" spans="1:27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5"/>
      <c r="M63" s="69"/>
      <c r="N63" s="69"/>
      <c r="O63" s="69"/>
      <c r="Z63" s="66"/>
      <c r="AA63" s="5"/>
    </row>
    <row r="64" spans="1:27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5"/>
      <c r="M64" s="69"/>
      <c r="N64" s="69"/>
      <c r="O64" s="69"/>
      <c r="Z64" s="66"/>
      <c r="AA64" s="5"/>
    </row>
    <row r="65" spans="1:27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5"/>
      <c r="M65" s="69"/>
      <c r="N65" s="69"/>
      <c r="O65" s="69"/>
      <c r="Z65" s="66"/>
      <c r="AA65" s="5"/>
    </row>
    <row r="66" spans="1:27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5"/>
      <c r="M66" s="69"/>
      <c r="N66" s="69"/>
      <c r="O66" s="69"/>
      <c r="Z66" s="66"/>
      <c r="AA66" s="5"/>
    </row>
    <row r="67" spans="1:27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5"/>
      <c r="M67" s="69"/>
      <c r="N67" s="69"/>
      <c r="O67" s="69"/>
      <c r="Z67" s="66"/>
      <c r="AA67" s="5"/>
    </row>
    <row r="68" spans="1:27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5"/>
      <c r="M68" s="69"/>
      <c r="N68" s="69"/>
      <c r="O68" s="69"/>
      <c r="Z68" s="66"/>
      <c r="AA68" s="5"/>
    </row>
    <row r="69" spans="1:27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5"/>
      <c r="M69" s="69"/>
      <c r="N69" s="69"/>
      <c r="O69" s="69"/>
      <c r="Z69" s="66"/>
      <c r="AA69" s="5"/>
    </row>
    <row r="70" spans="1:27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5"/>
      <c r="M70" s="69"/>
      <c r="N70" s="69"/>
      <c r="O70" s="69"/>
      <c r="Z70" s="66"/>
      <c r="AA70" s="5"/>
    </row>
    <row r="71" spans="1:27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5"/>
      <c r="M71" s="69"/>
      <c r="N71" s="69"/>
      <c r="O71" s="69"/>
      <c r="Z71" s="66"/>
      <c r="AA71" s="5"/>
    </row>
    <row r="72" spans="1:27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5"/>
      <c r="M72" s="69"/>
      <c r="N72" s="69"/>
      <c r="O72" s="69"/>
      <c r="Z72" s="66"/>
      <c r="AA72" s="5"/>
    </row>
    <row r="73" spans="1:27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5"/>
      <c r="M73" s="69"/>
      <c r="N73" s="69"/>
      <c r="O73" s="69"/>
      <c r="Z73" s="66"/>
      <c r="AA73" s="5"/>
    </row>
    <row r="74" spans="1:27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5"/>
      <c r="M74" s="69"/>
      <c r="N74" s="69"/>
      <c r="O74" s="69"/>
      <c r="Z74" s="66"/>
      <c r="AA74" s="5"/>
    </row>
    <row r="75" spans="1:27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5"/>
      <c r="M75" s="69"/>
      <c r="N75" s="69"/>
      <c r="O75" s="69"/>
      <c r="Z75" s="66"/>
      <c r="AA75" s="5"/>
    </row>
    <row r="76" spans="1:27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5"/>
      <c r="M76" s="69"/>
      <c r="N76" s="69"/>
      <c r="O76" s="69"/>
      <c r="Z76" s="66"/>
      <c r="AA76" s="5"/>
    </row>
    <row r="77" spans="1:27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5"/>
      <c r="M77" s="69"/>
      <c r="N77" s="69"/>
      <c r="O77" s="69"/>
      <c r="Z77" s="66"/>
      <c r="AA77" s="5"/>
    </row>
    <row r="78" spans="1:27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5"/>
      <c r="M78" s="69"/>
      <c r="N78" s="69"/>
      <c r="O78" s="69"/>
      <c r="Z78" s="66"/>
      <c r="AA78" s="5"/>
    </row>
    <row r="79" spans="1:27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5"/>
      <c r="M79" s="69"/>
      <c r="N79" s="69"/>
      <c r="O79" s="69"/>
      <c r="Z79" s="66"/>
      <c r="AA79" s="5"/>
    </row>
    <row r="80" spans="1:27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5"/>
      <c r="M80" s="69"/>
      <c r="N80" s="69"/>
      <c r="O80" s="69"/>
      <c r="Z80" s="66"/>
      <c r="AA80" s="5"/>
    </row>
    <row r="81" spans="1:27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5"/>
      <c r="M81" s="69"/>
      <c r="N81" s="69"/>
      <c r="O81" s="69"/>
      <c r="Z81" s="66"/>
      <c r="AA81" s="5"/>
    </row>
    <row r="82" spans="1:27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5"/>
      <c r="M82" s="69"/>
      <c r="N82" s="69"/>
      <c r="O82" s="69"/>
      <c r="Z82" s="66"/>
      <c r="AA82" s="5"/>
    </row>
    <row r="83" spans="1:27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5"/>
      <c r="M83" s="69"/>
      <c r="N83" s="69"/>
      <c r="O83" s="69"/>
      <c r="Z83" s="66"/>
      <c r="AA83" s="5"/>
    </row>
    <row r="84" spans="1:27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5"/>
      <c r="M84" s="69"/>
      <c r="N84" s="69"/>
      <c r="O84" s="69"/>
      <c r="Z84" s="66"/>
      <c r="AA84" s="5"/>
    </row>
    <row r="85" spans="1:27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5"/>
      <c r="M85" s="69"/>
      <c r="N85" s="69"/>
      <c r="O85" s="69"/>
      <c r="Z85" s="66"/>
      <c r="AA85" s="5"/>
    </row>
    <row r="86" spans="1:27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5"/>
      <c r="M86" s="69"/>
      <c r="N86" s="69"/>
      <c r="O86" s="69"/>
      <c r="Z86" s="66"/>
      <c r="AA86" s="5"/>
    </row>
    <row r="87" spans="1:27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5"/>
      <c r="M87" s="69"/>
      <c r="N87" s="69"/>
      <c r="O87" s="69"/>
      <c r="Z87" s="66"/>
      <c r="AA87" s="5"/>
    </row>
    <row r="88" spans="1:27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5"/>
      <c r="M88" s="69"/>
      <c r="N88" s="69"/>
      <c r="O88" s="69"/>
      <c r="Z88" s="66"/>
      <c r="AA88" s="5"/>
    </row>
    <row r="89" spans="1:27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5"/>
      <c r="M89" s="69"/>
      <c r="N89" s="69"/>
      <c r="O89" s="69"/>
      <c r="Z89" s="66"/>
      <c r="AA89" s="5"/>
    </row>
    <row r="90" spans="1:27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5"/>
      <c r="M90" s="69"/>
      <c r="N90" s="69"/>
      <c r="O90" s="69"/>
      <c r="Z90" s="66"/>
      <c r="AA90" s="5"/>
    </row>
    <row r="91" spans="1:27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5"/>
      <c r="M91" s="69"/>
      <c r="N91" s="69"/>
      <c r="O91" s="69"/>
      <c r="Z91" s="66"/>
      <c r="AA91" s="5"/>
    </row>
    <row r="92" spans="1:27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5"/>
      <c r="M92" s="69"/>
      <c r="N92" s="69"/>
      <c r="O92" s="69"/>
      <c r="Z92" s="66"/>
      <c r="AA92" s="5"/>
    </row>
    <row r="93" spans="1:27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5"/>
      <c r="M93" s="69"/>
      <c r="N93" s="69"/>
      <c r="O93" s="69"/>
      <c r="Z93" s="66"/>
      <c r="AA93" s="5"/>
    </row>
    <row r="94" spans="1:27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5"/>
      <c r="M94" s="69"/>
      <c r="N94" s="69"/>
      <c r="O94" s="69"/>
      <c r="Z94" s="66"/>
      <c r="AA94" s="5"/>
    </row>
    <row r="95" spans="1:27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"/>
      <c r="M95" s="69"/>
      <c r="N95" s="69"/>
      <c r="O95" s="69"/>
      <c r="Z95" s="66"/>
      <c r="AA95" s="5"/>
    </row>
    <row r="96" spans="1:27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5"/>
      <c r="M96" s="69"/>
      <c r="N96" s="69"/>
      <c r="O96" s="69"/>
      <c r="Z96" s="66"/>
      <c r="AA96" s="5"/>
    </row>
    <row r="97" spans="1:27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5"/>
      <c r="M97" s="69"/>
      <c r="N97" s="69"/>
      <c r="O97" s="69"/>
      <c r="Z97" s="66"/>
      <c r="AA97" s="5"/>
    </row>
    <row r="98" spans="1:27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5"/>
      <c r="M98" s="69"/>
      <c r="N98" s="69"/>
      <c r="O98" s="69"/>
      <c r="Z98" s="66"/>
      <c r="AA98" s="5"/>
    </row>
    <row r="99" spans="1:27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5"/>
      <c r="M99" s="69"/>
      <c r="N99" s="69"/>
      <c r="O99" s="69"/>
      <c r="Z99" s="66"/>
      <c r="AA99" s="5"/>
    </row>
    <row r="100" spans="1:27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5"/>
      <c r="M100" s="69"/>
      <c r="N100" s="69"/>
      <c r="O100" s="69"/>
      <c r="Z100" s="66"/>
      <c r="AA100" s="5"/>
    </row>
    <row r="101" spans="1:27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5"/>
      <c r="M101" s="69"/>
      <c r="N101" s="69"/>
      <c r="O101" s="69"/>
      <c r="Z101" s="66"/>
      <c r="AA101" s="5"/>
    </row>
    <row r="102" spans="1:27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5"/>
      <c r="M102" s="69"/>
      <c r="N102" s="69"/>
      <c r="O102" s="69"/>
      <c r="Z102" s="66"/>
      <c r="AA102" s="5"/>
    </row>
    <row r="103" spans="1:27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5"/>
      <c r="M103" s="69"/>
      <c r="N103" s="69"/>
      <c r="O103" s="69"/>
      <c r="Z103" s="66"/>
      <c r="AA103" s="5"/>
    </row>
    <row r="104" spans="1:27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5"/>
      <c r="M104" s="69"/>
      <c r="N104" s="69"/>
      <c r="O104" s="69"/>
      <c r="Z104" s="66"/>
      <c r="AA104" s="5"/>
    </row>
    <row r="105" spans="1:27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5"/>
      <c r="M105" s="69"/>
      <c r="N105" s="69"/>
      <c r="O105" s="69"/>
      <c r="Z105" s="66"/>
      <c r="AA105" s="5"/>
    </row>
    <row r="106" spans="1:27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5"/>
      <c r="M106" s="69"/>
      <c r="N106" s="69"/>
      <c r="O106" s="69"/>
      <c r="Z106" s="66"/>
      <c r="AA106" s="5"/>
    </row>
    <row r="107" spans="1:27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5"/>
      <c r="M107" s="69"/>
      <c r="N107" s="69"/>
      <c r="O107" s="69"/>
      <c r="Z107" s="66"/>
      <c r="AA107" s="5"/>
    </row>
  </sheetData>
  <mergeCells count="26">
    <mergeCell ref="Z6:Z7"/>
    <mergeCell ref="A23:L23"/>
    <mergeCell ref="P6:P7"/>
    <mergeCell ref="Q6:Q7"/>
    <mergeCell ref="R6:R7"/>
    <mergeCell ref="S6:S7"/>
    <mergeCell ref="T6:U6"/>
    <mergeCell ref="V6:V7"/>
    <mergeCell ref="J6:J7"/>
    <mergeCell ref="K6:K7"/>
    <mergeCell ref="L6:L7"/>
    <mergeCell ref="M6:M7"/>
    <mergeCell ref="N6:N7"/>
    <mergeCell ref="O6:O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X6"/>
    <mergeCell ref="Y6:Y7"/>
  </mergeCells>
  <pageMargins left="0.39370078740157483" right="0.39370078740157483" top="0.78740157480314965" bottom="0.78740157480314965" header="0.31496062992125984" footer="0.31496062992125984"/>
  <pageSetup paperSize="9" scale="41" firstPageNumber="176" fitToHeight="2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  <ignoredErrors>
    <ignoredError sqref="V10:V14 V15:V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111"/>
  <sheetViews>
    <sheetView showGridLines="0" view="pageBreakPreview" topLeftCell="A13" zoomScale="70" zoomScaleNormal="70" zoomScaleSheetLayoutView="70" workbookViewId="0">
      <selection activeCell="G17" sqref="G17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37.85546875" style="11" customWidth="1" collapsed="1"/>
    <col min="8" max="8" width="40.42578125" style="11" customWidth="1"/>
    <col min="9" max="9" width="7.140625" style="11" customWidth="1"/>
    <col min="10" max="10" width="14.7109375" style="5" customWidth="1"/>
    <col min="11" max="11" width="16.7109375" style="7" customWidth="1"/>
    <col min="12" max="12" width="14.85546875" style="7" customWidth="1"/>
    <col min="13" max="13" width="16.8554687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6.85546875" style="7" customWidth="1"/>
    <col min="19" max="19" width="16.7109375" style="7" customWidth="1"/>
    <col min="20" max="20" width="21.140625" style="7" customWidth="1"/>
    <col min="21" max="22" width="14.85546875" style="7" customWidth="1"/>
    <col min="23" max="23" width="16.7109375" style="7" customWidth="1"/>
    <col min="24" max="24" width="17.7109375" style="66" customWidth="1"/>
    <col min="25" max="16384" width="9.140625" style="11"/>
  </cols>
  <sheetData>
    <row r="1" spans="1:25" ht="20.25" x14ac:dyDescent="0.3">
      <c r="A1" s="90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99" t="s">
        <v>0</v>
      </c>
      <c r="B2" s="91"/>
      <c r="C2" s="91"/>
      <c r="D2" s="100"/>
      <c r="E2" s="100"/>
      <c r="F2" s="93"/>
      <c r="G2" s="94" t="s">
        <v>24</v>
      </c>
      <c r="H2" s="95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96"/>
      <c r="B3" s="91"/>
      <c r="C3" s="91"/>
      <c r="D3" s="100"/>
      <c r="E3" s="100"/>
      <c r="F3" s="93"/>
      <c r="G3" s="97" t="s">
        <v>1</v>
      </c>
      <c r="H3" s="98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08" t="s">
        <v>26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10"/>
      <c r="X5" s="20"/>
    </row>
    <row r="6" spans="1:25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24" t="s">
        <v>101</v>
      </c>
      <c r="U6" s="316" t="s">
        <v>21</v>
      </c>
      <c r="V6" s="317"/>
      <c r="W6" s="318" t="s">
        <v>102</v>
      </c>
      <c r="X6" s="319" t="s">
        <v>16</v>
      </c>
    </row>
    <row r="7" spans="1:25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" t="s">
        <v>171</v>
      </c>
      <c r="S7" s="21" t="s">
        <v>172</v>
      </c>
      <c r="T7" s="325"/>
      <c r="U7" s="79" t="s">
        <v>19</v>
      </c>
      <c r="V7" s="21" t="s">
        <v>20</v>
      </c>
      <c r="W7" s="318"/>
      <c r="X7" s="319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SUM(K9:K17)</f>
        <v>535386</v>
      </c>
      <c r="L8" s="24">
        <f t="shared" ref="L8:M8" si="0">SUM(L9:L17)</f>
        <v>249949</v>
      </c>
      <c r="M8" s="24">
        <f t="shared" si="0"/>
        <v>285437</v>
      </c>
      <c r="N8" s="24"/>
      <c r="O8" s="24">
        <f t="shared" ref="O8:W8" si="1">SUM(O9:O17)</f>
        <v>34123</v>
      </c>
      <c r="P8" s="25">
        <f t="shared" si="1"/>
        <v>195992</v>
      </c>
      <c r="Q8" s="25">
        <f t="shared" si="1"/>
        <v>97032</v>
      </c>
      <c r="R8" s="25">
        <f t="shared" si="1"/>
        <v>93796</v>
      </c>
      <c r="S8" s="25">
        <f t="shared" si="1"/>
        <v>3236</v>
      </c>
      <c r="T8" s="25">
        <f t="shared" si="1"/>
        <v>98960</v>
      </c>
      <c r="U8" s="25">
        <f>SUM(U9:U17)</f>
        <v>35574</v>
      </c>
      <c r="V8" s="25">
        <f>SUM(V9:V17)</f>
        <v>63386</v>
      </c>
      <c r="W8" s="24">
        <f t="shared" si="1"/>
        <v>305271</v>
      </c>
      <c r="X8" s="26"/>
    </row>
    <row r="9" spans="1:25" s="41" customFormat="1" ht="76.5" customHeight="1" x14ac:dyDescent="0.25">
      <c r="A9" s="28">
        <v>1</v>
      </c>
      <c r="B9" s="30" t="s">
        <v>33</v>
      </c>
      <c r="C9" s="29">
        <v>3122</v>
      </c>
      <c r="D9" s="29">
        <v>6121</v>
      </c>
      <c r="E9" s="29">
        <v>61</v>
      </c>
      <c r="F9" s="47">
        <v>60001100661</v>
      </c>
      <c r="G9" s="44" t="s">
        <v>77</v>
      </c>
      <c r="H9" s="129" t="s">
        <v>157</v>
      </c>
      <c r="I9" s="48"/>
      <c r="J9" s="34" t="s">
        <v>31</v>
      </c>
      <c r="K9" s="35">
        <v>109000</v>
      </c>
      <c r="L9" s="35">
        <v>39000</v>
      </c>
      <c r="M9" s="35">
        <f>K9-L9</f>
        <v>70000</v>
      </c>
      <c r="N9" s="36" t="s">
        <v>40</v>
      </c>
      <c r="O9" s="37">
        <v>21000</v>
      </c>
      <c r="P9" s="38">
        <f t="shared" ref="P9" si="2">Q9+T9</f>
        <v>56000</v>
      </c>
      <c r="Q9" s="184">
        <f>SUM(R9:S9)</f>
        <v>21000</v>
      </c>
      <c r="R9" s="37">
        <v>21000</v>
      </c>
      <c r="S9" s="37">
        <v>0</v>
      </c>
      <c r="T9" s="186">
        <f>SUM(U9:V9)</f>
        <v>35000</v>
      </c>
      <c r="U9" s="39">
        <v>15000</v>
      </c>
      <c r="V9" s="39">
        <v>20000</v>
      </c>
      <c r="W9" s="39">
        <f t="shared" ref="W9:W12" si="3">K9-O9-P9</f>
        <v>32000</v>
      </c>
      <c r="X9" s="107" t="s">
        <v>348</v>
      </c>
    </row>
    <row r="10" spans="1:25" s="41" customFormat="1" ht="105.75" customHeight="1" x14ac:dyDescent="0.25">
      <c r="A10" s="28">
        <v>2</v>
      </c>
      <c r="B10" s="28" t="s">
        <v>33</v>
      </c>
      <c r="C10" s="42">
        <v>3127</v>
      </c>
      <c r="D10" s="42">
        <v>6121</v>
      </c>
      <c r="E10" s="42">
        <v>61</v>
      </c>
      <c r="F10" s="240">
        <v>60001101548</v>
      </c>
      <c r="G10" s="44" t="s">
        <v>73</v>
      </c>
      <c r="H10" s="45" t="s">
        <v>166</v>
      </c>
      <c r="I10" s="46"/>
      <c r="J10" s="139" t="s">
        <v>31</v>
      </c>
      <c r="K10" s="35">
        <v>7500</v>
      </c>
      <c r="L10" s="35">
        <v>1455</v>
      </c>
      <c r="M10" s="35">
        <f>K10-L10</f>
        <v>6045</v>
      </c>
      <c r="N10" s="36">
        <v>2023</v>
      </c>
      <c r="O10" s="37">
        <f>6750-1250</f>
        <v>5500</v>
      </c>
      <c r="P10" s="38">
        <f t="shared" ref="P10:P12" si="4">Q10+T10</f>
        <v>2000</v>
      </c>
      <c r="Q10" s="184">
        <f>SUM(R10:S10)</f>
        <v>0</v>
      </c>
      <c r="R10" s="187">
        <v>0</v>
      </c>
      <c r="S10" s="149">
        <v>0</v>
      </c>
      <c r="T10" s="186">
        <f>SUM(U10:V10)</f>
        <v>2000</v>
      </c>
      <c r="U10" s="188">
        <v>0</v>
      </c>
      <c r="V10" s="188">
        <v>2000</v>
      </c>
      <c r="W10" s="39">
        <f t="shared" si="3"/>
        <v>0</v>
      </c>
      <c r="X10" s="182" t="s">
        <v>207</v>
      </c>
    </row>
    <row r="11" spans="1:25" s="41" customFormat="1" ht="67.5" customHeight="1" x14ac:dyDescent="0.25">
      <c r="A11" s="28">
        <v>3</v>
      </c>
      <c r="B11" s="207" t="s">
        <v>32</v>
      </c>
      <c r="C11" s="230">
        <v>3122</v>
      </c>
      <c r="D11" s="225">
        <v>6121</v>
      </c>
      <c r="E11" s="225">
        <v>61</v>
      </c>
      <c r="F11" s="205">
        <v>60001101212</v>
      </c>
      <c r="G11" s="44" t="s">
        <v>114</v>
      </c>
      <c r="H11" s="129" t="s">
        <v>178</v>
      </c>
      <c r="I11" s="206"/>
      <c r="J11" s="215" t="s">
        <v>31</v>
      </c>
      <c r="K11" s="35">
        <v>180000</v>
      </c>
      <c r="L11" s="35">
        <v>20000</v>
      </c>
      <c r="M11" s="35">
        <f>K11-L11</f>
        <v>160000</v>
      </c>
      <c r="N11" s="36" t="s">
        <v>76</v>
      </c>
      <c r="O11" s="37">
        <v>2740</v>
      </c>
      <c r="P11" s="38">
        <f t="shared" si="4"/>
        <v>30000</v>
      </c>
      <c r="Q11" s="184">
        <f t="shared" ref="Q11:Q12" si="5">SUM(R11:S11)</f>
        <v>0</v>
      </c>
      <c r="R11" s="233">
        <v>0</v>
      </c>
      <c r="S11" s="233">
        <v>0</v>
      </c>
      <c r="T11" s="186">
        <f t="shared" ref="T11:T12" si="6">SUM(U11:V11)</f>
        <v>30000</v>
      </c>
      <c r="U11" s="39">
        <v>0</v>
      </c>
      <c r="V11" s="232">
        <v>30000</v>
      </c>
      <c r="W11" s="39">
        <f t="shared" si="3"/>
        <v>147260</v>
      </c>
      <c r="X11" s="182" t="s">
        <v>179</v>
      </c>
    </row>
    <row r="12" spans="1:25" s="41" customFormat="1" ht="67.5" customHeight="1" x14ac:dyDescent="0.25">
      <c r="A12" s="28">
        <v>4</v>
      </c>
      <c r="B12" s="207" t="s">
        <v>30</v>
      </c>
      <c r="C12" s="231">
        <v>3133</v>
      </c>
      <c r="D12" s="42">
        <v>6121</v>
      </c>
      <c r="E12" s="42">
        <v>61</v>
      </c>
      <c r="F12" s="205">
        <v>60001101549</v>
      </c>
      <c r="G12" s="44" t="s">
        <v>113</v>
      </c>
      <c r="H12" s="129" t="s">
        <v>180</v>
      </c>
      <c r="I12" s="206"/>
      <c r="J12" s="139" t="s">
        <v>31</v>
      </c>
      <c r="K12" s="35">
        <v>12535</v>
      </c>
      <c r="L12" s="35">
        <v>4000</v>
      </c>
      <c r="M12" s="35">
        <f>K12-L12</f>
        <v>8535</v>
      </c>
      <c r="N12" s="36">
        <v>2024</v>
      </c>
      <c r="O12" s="37">
        <v>854</v>
      </c>
      <c r="P12" s="38">
        <f t="shared" si="4"/>
        <v>11681</v>
      </c>
      <c r="Q12" s="184">
        <f t="shared" si="5"/>
        <v>4000</v>
      </c>
      <c r="R12" s="229">
        <v>4000</v>
      </c>
      <c r="S12" s="229">
        <v>0</v>
      </c>
      <c r="T12" s="186">
        <f t="shared" si="6"/>
        <v>7681</v>
      </c>
      <c r="U12" s="39">
        <v>6000</v>
      </c>
      <c r="V12" s="232">
        <v>1681</v>
      </c>
      <c r="W12" s="39">
        <f t="shared" si="3"/>
        <v>0</v>
      </c>
      <c r="X12" s="182" t="s">
        <v>179</v>
      </c>
    </row>
    <row r="13" spans="1:25" s="41" customFormat="1" ht="67.5" customHeight="1" x14ac:dyDescent="0.25">
      <c r="A13" s="28">
        <v>5</v>
      </c>
      <c r="B13" s="30" t="s">
        <v>89</v>
      </c>
      <c r="C13" s="29">
        <v>3127</v>
      </c>
      <c r="D13" s="29">
        <v>6121</v>
      </c>
      <c r="E13" s="29">
        <v>61</v>
      </c>
      <c r="F13" s="47">
        <v>60001101600</v>
      </c>
      <c r="G13" s="44" t="s">
        <v>112</v>
      </c>
      <c r="H13" s="129" t="s">
        <v>167</v>
      </c>
      <c r="I13" s="216" t="s">
        <v>37</v>
      </c>
      <c r="J13" s="139" t="s">
        <v>31</v>
      </c>
      <c r="K13" s="35">
        <v>18906</v>
      </c>
      <c r="L13" s="35">
        <v>8101</v>
      </c>
      <c r="M13" s="35">
        <f t="shared" ref="M13" si="7">K13-L13</f>
        <v>10805</v>
      </c>
      <c r="N13" s="36">
        <v>2024</v>
      </c>
      <c r="O13" s="37">
        <v>201</v>
      </c>
      <c r="P13" s="185">
        <f t="shared" ref="P13" si="8">Q13+T13</f>
        <v>18705</v>
      </c>
      <c r="Q13" s="184">
        <f t="shared" ref="Q13" si="9">SUM(R13:S13)</f>
        <v>8101</v>
      </c>
      <c r="R13" s="37">
        <v>8101</v>
      </c>
      <c r="S13" s="37">
        <v>0</v>
      </c>
      <c r="T13" s="186">
        <f t="shared" ref="T13" si="10">SUM(U13:V13)</f>
        <v>10604</v>
      </c>
      <c r="U13" s="39">
        <v>8101</v>
      </c>
      <c r="V13" s="39">
        <v>2503</v>
      </c>
      <c r="W13" s="39">
        <f>K13-O13-P13</f>
        <v>0</v>
      </c>
      <c r="X13" s="182" t="s">
        <v>168</v>
      </c>
    </row>
    <row r="14" spans="1:25" s="41" customFormat="1" ht="186" customHeight="1" x14ac:dyDescent="0.25">
      <c r="A14" s="28">
        <v>6</v>
      </c>
      <c r="B14" s="30" t="s">
        <v>33</v>
      </c>
      <c r="C14" s="190">
        <v>3122</v>
      </c>
      <c r="D14" s="29">
        <v>6121</v>
      </c>
      <c r="E14" s="29">
        <v>61</v>
      </c>
      <c r="F14" s="47">
        <v>60001101147</v>
      </c>
      <c r="G14" s="44" t="s">
        <v>53</v>
      </c>
      <c r="H14" s="292" t="s">
        <v>159</v>
      </c>
      <c r="I14" s="48"/>
      <c r="J14" s="34" t="s">
        <v>31</v>
      </c>
      <c r="K14" s="35">
        <v>62820</v>
      </c>
      <c r="L14" s="35">
        <v>54000</v>
      </c>
      <c r="M14" s="35">
        <f>K14-L14</f>
        <v>8820</v>
      </c>
      <c r="N14" s="36" t="s">
        <v>87</v>
      </c>
      <c r="O14" s="37">
        <v>1152</v>
      </c>
      <c r="P14" s="38">
        <f>Q14+T14</f>
        <v>21800</v>
      </c>
      <c r="Q14" s="184">
        <f>SUM(R14:S14)</f>
        <v>18000</v>
      </c>
      <c r="R14" s="37">
        <v>17100</v>
      </c>
      <c r="S14" s="37">
        <v>900</v>
      </c>
      <c r="T14" s="186">
        <f>SUM(U14:V14)</f>
        <v>3800</v>
      </c>
      <c r="U14" s="39">
        <v>1800</v>
      </c>
      <c r="V14" s="39">
        <v>2000</v>
      </c>
      <c r="W14" s="39">
        <f>K14-O14-P14</f>
        <v>39868</v>
      </c>
      <c r="X14" s="234" t="s">
        <v>206</v>
      </c>
    </row>
    <row r="15" spans="1:25" s="41" customFormat="1" ht="177" customHeight="1" x14ac:dyDescent="0.25">
      <c r="A15" s="28">
        <v>7</v>
      </c>
      <c r="B15" s="30" t="s">
        <v>32</v>
      </c>
      <c r="C15" s="190">
        <v>3122</v>
      </c>
      <c r="D15" s="29">
        <v>6121</v>
      </c>
      <c r="E15" s="29">
        <v>61</v>
      </c>
      <c r="F15" s="47">
        <v>60001101164</v>
      </c>
      <c r="G15" s="44" t="s">
        <v>52</v>
      </c>
      <c r="H15" s="292" t="s">
        <v>160</v>
      </c>
      <c r="I15" s="48"/>
      <c r="J15" s="34" t="s">
        <v>31</v>
      </c>
      <c r="K15" s="35">
        <v>67931</v>
      </c>
      <c r="L15" s="35">
        <v>57693</v>
      </c>
      <c r="M15" s="35">
        <f>K15-L15</f>
        <v>10238</v>
      </c>
      <c r="N15" s="36" t="s">
        <v>87</v>
      </c>
      <c r="O15" s="37">
        <v>840</v>
      </c>
      <c r="P15" s="38">
        <f>Q15+T15</f>
        <v>23654</v>
      </c>
      <c r="Q15" s="184">
        <f>SUM(R15:S15)</f>
        <v>19231</v>
      </c>
      <c r="R15" s="37">
        <v>18270</v>
      </c>
      <c r="S15" s="37">
        <v>961</v>
      </c>
      <c r="T15" s="186">
        <f>SUM(U15:V15)</f>
        <v>4423</v>
      </c>
      <c r="U15" s="39">
        <v>1923</v>
      </c>
      <c r="V15" s="39">
        <v>2500</v>
      </c>
      <c r="W15" s="39">
        <f>K15-O15-P15</f>
        <v>43437</v>
      </c>
      <c r="X15" s="234" t="s">
        <v>354</v>
      </c>
    </row>
    <row r="16" spans="1:25" s="41" customFormat="1" ht="123.75" customHeight="1" x14ac:dyDescent="0.25">
      <c r="A16" s="28">
        <v>8</v>
      </c>
      <c r="B16" s="28" t="s">
        <v>38</v>
      </c>
      <c r="C16" s="42">
        <v>3122</v>
      </c>
      <c r="D16" s="42">
        <v>6121</v>
      </c>
      <c r="E16" s="42">
        <v>61</v>
      </c>
      <c r="F16" s="43">
        <v>60001101400</v>
      </c>
      <c r="G16" s="44" t="s">
        <v>366</v>
      </c>
      <c r="H16" s="45" t="s">
        <v>161</v>
      </c>
      <c r="I16" s="46"/>
      <c r="J16" s="139" t="s">
        <v>31</v>
      </c>
      <c r="K16" s="148">
        <v>68194</v>
      </c>
      <c r="L16" s="148">
        <v>58500</v>
      </c>
      <c r="M16" s="148">
        <f t="shared" ref="M16:M17" si="11">K16-L16</f>
        <v>9694</v>
      </c>
      <c r="N16" s="36" t="s">
        <v>87</v>
      </c>
      <c r="O16" s="37">
        <v>1538</v>
      </c>
      <c r="P16" s="38">
        <f>Q16+T16</f>
        <v>23950</v>
      </c>
      <c r="Q16" s="184">
        <f t="shared" ref="Q16:Q17" si="12">SUM(R16:S16)</f>
        <v>19500</v>
      </c>
      <c r="R16" s="37">
        <v>18525</v>
      </c>
      <c r="S16" s="37">
        <v>975</v>
      </c>
      <c r="T16" s="186">
        <f t="shared" ref="T16" si="13">SUM(U16:V16)</f>
        <v>4450</v>
      </c>
      <c r="U16" s="39">
        <v>1950</v>
      </c>
      <c r="V16" s="39">
        <v>2500</v>
      </c>
      <c r="W16" s="39">
        <f>K16-O16-P16</f>
        <v>42706</v>
      </c>
      <c r="X16" s="234" t="s">
        <v>346</v>
      </c>
    </row>
    <row r="17" spans="1:25" s="41" customFormat="1" ht="223.5" customHeight="1" x14ac:dyDescent="0.25">
      <c r="A17" s="28">
        <v>9</v>
      </c>
      <c r="B17" s="28" t="s">
        <v>32</v>
      </c>
      <c r="C17" s="42">
        <v>3127</v>
      </c>
      <c r="D17" s="42">
        <v>6121</v>
      </c>
      <c r="E17" s="42">
        <v>61</v>
      </c>
      <c r="F17" s="172">
        <v>60001101467</v>
      </c>
      <c r="G17" s="171" t="s">
        <v>74</v>
      </c>
      <c r="H17" s="143" t="s">
        <v>162</v>
      </c>
      <c r="I17" s="46"/>
      <c r="J17" s="139" t="s">
        <v>31</v>
      </c>
      <c r="K17" s="148">
        <v>8500</v>
      </c>
      <c r="L17" s="148">
        <v>7200</v>
      </c>
      <c r="M17" s="148">
        <f t="shared" si="11"/>
        <v>1300</v>
      </c>
      <c r="N17" s="36">
        <v>2024</v>
      </c>
      <c r="O17" s="37">
        <v>298</v>
      </c>
      <c r="P17" s="38">
        <f t="shared" ref="P17" si="14">Q17+T17</f>
        <v>8202</v>
      </c>
      <c r="Q17" s="184">
        <f t="shared" si="12"/>
        <v>7200</v>
      </c>
      <c r="R17" s="37">
        <v>6800</v>
      </c>
      <c r="S17" s="37">
        <v>400</v>
      </c>
      <c r="T17" s="186">
        <f t="shared" ref="T17" si="15">SUM(U17:V17)</f>
        <v>1002</v>
      </c>
      <c r="U17" s="39">
        <v>800</v>
      </c>
      <c r="V17" s="39">
        <v>202</v>
      </c>
      <c r="W17" s="39">
        <f t="shared" ref="W17" si="16">K17-O17-P17</f>
        <v>0</v>
      </c>
      <c r="X17" s="234" t="s">
        <v>347</v>
      </c>
    </row>
    <row r="18" spans="1:25" s="27" customFormat="1" ht="25.5" customHeight="1" x14ac:dyDescent="0.3">
      <c r="A18" s="49" t="s">
        <v>18</v>
      </c>
      <c r="B18" s="50"/>
      <c r="C18" s="50"/>
      <c r="D18" s="50"/>
      <c r="E18" s="50"/>
      <c r="F18" s="50"/>
      <c r="G18" s="50"/>
      <c r="H18" s="50"/>
      <c r="I18" s="50"/>
      <c r="J18" s="50"/>
      <c r="K18" s="51">
        <f>SUM(K19:K25)</f>
        <v>316644</v>
      </c>
      <c r="L18" s="51">
        <f>SUM(L19:L25)</f>
        <v>34261</v>
      </c>
      <c r="M18" s="51">
        <f>SUM(M19:M25)</f>
        <v>277383</v>
      </c>
      <c r="N18" s="52"/>
      <c r="O18" s="51">
        <f t="shared" ref="O18:W18" si="17">SUM(O19:O25)</f>
        <v>632</v>
      </c>
      <c r="P18" s="53">
        <f t="shared" si="17"/>
        <v>13100</v>
      </c>
      <c r="Q18" s="53">
        <f t="shared" si="17"/>
        <v>0</v>
      </c>
      <c r="R18" s="53">
        <f t="shared" si="17"/>
        <v>0</v>
      </c>
      <c r="S18" s="53">
        <f t="shared" si="17"/>
        <v>0</v>
      </c>
      <c r="T18" s="53">
        <f t="shared" si="17"/>
        <v>13100</v>
      </c>
      <c r="U18" s="53">
        <f t="shared" si="17"/>
        <v>0</v>
      </c>
      <c r="V18" s="53">
        <f t="shared" si="17"/>
        <v>13100</v>
      </c>
      <c r="W18" s="54">
        <f t="shared" si="17"/>
        <v>302912</v>
      </c>
      <c r="X18" s="55"/>
    </row>
    <row r="19" spans="1:25" s="109" customFormat="1" ht="78.75" customHeight="1" x14ac:dyDescent="0.25">
      <c r="A19" s="28">
        <v>1</v>
      </c>
      <c r="B19" s="30"/>
      <c r="C19" s="29">
        <v>3122</v>
      </c>
      <c r="D19" s="29">
        <v>6121</v>
      </c>
      <c r="E19" s="29">
        <v>61</v>
      </c>
      <c r="F19" s="47">
        <v>60001000000</v>
      </c>
      <c r="G19" s="44" t="s">
        <v>75</v>
      </c>
      <c r="H19" s="45"/>
      <c r="I19" s="110"/>
      <c r="J19" s="34"/>
      <c r="K19" s="35">
        <v>5000</v>
      </c>
      <c r="L19" s="35"/>
      <c r="M19" s="35"/>
      <c r="N19" s="108"/>
      <c r="O19" s="37">
        <v>0</v>
      </c>
      <c r="P19" s="38">
        <f t="shared" ref="P19" si="18">Q19+T19</f>
        <v>5000</v>
      </c>
      <c r="Q19" s="184">
        <v>0</v>
      </c>
      <c r="R19" s="37">
        <v>0</v>
      </c>
      <c r="S19" s="37">
        <v>0</v>
      </c>
      <c r="T19" s="186">
        <f>SUM(U19:V19)</f>
        <v>5000</v>
      </c>
      <c r="U19" s="39">
        <v>0</v>
      </c>
      <c r="V19" s="39">
        <v>5000</v>
      </c>
      <c r="W19" s="39">
        <f t="shared" ref="W19" si="19">K19-O19-P19</f>
        <v>0</v>
      </c>
      <c r="X19" s="107"/>
    </row>
    <row r="20" spans="1:25" s="41" customFormat="1" ht="97.5" customHeight="1" x14ac:dyDescent="0.25">
      <c r="A20" s="28">
        <v>2</v>
      </c>
      <c r="B20" s="28" t="s">
        <v>33</v>
      </c>
      <c r="C20" s="42">
        <v>3122</v>
      </c>
      <c r="D20" s="42">
        <v>6121</v>
      </c>
      <c r="E20" s="42">
        <v>61</v>
      </c>
      <c r="F20" s="196">
        <v>60001101474</v>
      </c>
      <c r="G20" s="171" t="s">
        <v>156</v>
      </c>
      <c r="H20" s="143" t="s">
        <v>181</v>
      </c>
      <c r="I20" s="46"/>
      <c r="J20" s="139" t="s">
        <v>88</v>
      </c>
      <c r="K20" s="35">
        <v>22000</v>
      </c>
      <c r="L20" s="35">
        <v>7000</v>
      </c>
      <c r="M20" s="35">
        <f t="shared" ref="M20" si="20">K20-L20</f>
        <v>15000</v>
      </c>
      <c r="N20" s="36">
        <v>2025</v>
      </c>
      <c r="O20" s="37">
        <v>405</v>
      </c>
      <c r="P20" s="38">
        <f>Q20+T20</f>
        <v>500</v>
      </c>
      <c r="Q20" s="184">
        <f>SUM(R20:S20)</f>
        <v>0</v>
      </c>
      <c r="R20" s="233"/>
      <c r="S20" s="233"/>
      <c r="T20" s="186">
        <f>SUM(U20:V20)</f>
        <v>500</v>
      </c>
      <c r="U20" s="232"/>
      <c r="V20" s="283">
        <v>500</v>
      </c>
      <c r="W20" s="39">
        <f>K20-O20-P20</f>
        <v>21095</v>
      </c>
      <c r="X20" s="182" t="s">
        <v>179</v>
      </c>
    </row>
    <row r="21" spans="1:25" s="41" customFormat="1" ht="59.25" customHeight="1" x14ac:dyDescent="0.25">
      <c r="A21" s="28">
        <v>3</v>
      </c>
      <c r="B21" s="29" t="s">
        <v>33</v>
      </c>
      <c r="C21" s="30">
        <v>3127</v>
      </c>
      <c r="D21" s="30">
        <v>6121</v>
      </c>
      <c r="E21" s="30">
        <v>61</v>
      </c>
      <c r="F21" s="31">
        <v>60001101597</v>
      </c>
      <c r="G21" s="32" t="s">
        <v>109</v>
      </c>
      <c r="H21" s="129" t="s">
        <v>167</v>
      </c>
      <c r="I21" s="34"/>
      <c r="J21" s="139" t="s">
        <v>67</v>
      </c>
      <c r="K21" s="35">
        <v>37700</v>
      </c>
      <c r="L21" s="35">
        <v>11162</v>
      </c>
      <c r="M21" s="35">
        <f>K21-L21</f>
        <v>26538</v>
      </c>
      <c r="N21" s="36">
        <v>2025</v>
      </c>
      <c r="O21" s="37">
        <v>27</v>
      </c>
      <c r="P21" s="185">
        <f>Q21+T21</f>
        <v>1500</v>
      </c>
      <c r="Q21" s="184">
        <f>SUM(R21:S21)</f>
        <v>0</v>
      </c>
      <c r="R21" s="37">
        <v>0</v>
      </c>
      <c r="S21" s="37">
        <v>0</v>
      </c>
      <c r="T21" s="186">
        <f>SUM(U21:V21)</f>
        <v>1500</v>
      </c>
      <c r="U21" s="39">
        <v>0</v>
      </c>
      <c r="V21" s="39">
        <v>1500</v>
      </c>
      <c r="W21" s="39">
        <f t="shared" ref="W21" si="21">K21-O21-P21</f>
        <v>36173</v>
      </c>
      <c r="X21" s="182" t="s">
        <v>168</v>
      </c>
    </row>
    <row r="22" spans="1:25" s="41" customFormat="1" ht="66.75" customHeight="1" x14ac:dyDescent="0.25">
      <c r="A22" s="28">
        <v>4</v>
      </c>
      <c r="B22" s="28" t="s">
        <v>33</v>
      </c>
      <c r="C22" s="42">
        <v>3127</v>
      </c>
      <c r="D22" s="42">
        <v>6121</v>
      </c>
      <c r="E22" s="42">
        <v>61</v>
      </c>
      <c r="F22" s="43">
        <v>60001101598</v>
      </c>
      <c r="G22" s="44" t="s">
        <v>110</v>
      </c>
      <c r="H22" s="129" t="s">
        <v>167</v>
      </c>
      <c r="I22" s="46"/>
      <c r="J22" s="139" t="s">
        <v>67</v>
      </c>
      <c r="K22" s="35">
        <v>15073</v>
      </c>
      <c r="L22" s="35">
        <v>5396</v>
      </c>
      <c r="M22" s="35">
        <f t="shared" ref="M22" si="22">K22-L22</f>
        <v>9677</v>
      </c>
      <c r="N22" s="36">
        <v>2025</v>
      </c>
      <c r="O22" s="37">
        <v>30</v>
      </c>
      <c r="P22" s="185">
        <f>Q22+T22</f>
        <v>1500</v>
      </c>
      <c r="Q22" s="184">
        <f>SUM(R22:S22)</f>
        <v>0</v>
      </c>
      <c r="R22" s="37">
        <v>0</v>
      </c>
      <c r="S22" s="37">
        <v>0</v>
      </c>
      <c r="T22" s="186">
        <f t="shared" ref="T22" si="23">SUM(U22:V22)</f>
        <v>1500</v>
      </c>
      <c r="U22" s="39">
        <v>0</v>
      </c>
      <c r="V22" s="39">
        <v>1500</v>
      </c>
      <c r="W22" s="39">
        <f>K22-O22-P22</f>
        <v>13543</v>
      </c>
      <c r="X22" s="182" t="s">
        <v>173</v>
      </c>
    </row>
    <row r="23" spans="1:25" s="41" customFormat="1" ht="92.25" customHeight="1" x14ac:dyDescent="0.25">
      <c r="A23" s="28">
        <v>5</v>
      </c>
      <c r="B23" s="30" t="s">
        <v>32</v>
      </c>
      <c r="C23" s="29">
        <v>3127</v>
      </c>
      <c r="D23" s="29">
        <v>6121</v>
      </c>
      <c r="E23" s="29">
        <v>61</v>
      </c>
      <c r="F23" s="47">
        <v>60001101599</v>
      </c>
      <c r="G23" s="44" t="s">
        <v>111</v>
      </c>
      <c r="H23" s="129" t="s">
        <v>167</v>
      </c>
      <c r="I23" s="48"/>
      <c r="J23" s="139" t="s">
        <v>67</v>
      </c>
      <c r="K23" s="35">
        <v>51719</v>
      </c>
      <c r="L23" s="35">
        <v>10703</v>
      </c>
      <c r="M23" s="35">
        <f t="shared" ref="M23:M24" si="24">K23-L23</f>
        <v>41016</v>
      </c>
      <c r="N23" s="36">
        <v>2025</v>
      </c>
      <c r="O23" s="37">
        <v>19</v>
      </c>
      <c r="P23" s="185">
        <f>Q23+T23</f>
        <v>1500</v>
      </c>
      <c r="Q23" s="184">
        <f>SUM(R23:S23)</f>
        <v>0</v>
      </c>
      <c r="R23" s="37">
        <v>0</v>
      </c>
      <c r="S23" s="37">
        <v>0</v>
      </c>
      <c r="T23" s="186">
        <f>SUM(U23:V23)</f>
        <v>1500</v>
      </c>
      <c r="U23" s="39">
        <v>0</v>
      </c>
      <c r="V23" s="39">
        <v>1500</v>
      </c>
      <c r="W23" s="39">
        <f t="shared" ref="W23:W24" si="25">K23-O23-P23</f>
        <v>50200</v>
      </c>
      <c r="X23" s="182" t="s">
        <v>173</v>
      </c>
    </row>
    <row r="24" spans="1:25" s="41" customFormat="1" ht="213.75" customHeight="1" x14ac:dyDescent="0.25">
      <c r="A24" s="28">
        <v>6</v>
      </c>
      <c r="B24" s="217" t="s">
        <v>32</v>
      </c>
      <c r="C24" s="300">
        <v>3231</v>
      </c>
      <c r="D24" s="291">
        <v>6121</v>
      </c>
      <c r="E24" s="291">
        <v>61</v>
      </c>
      <c r="F24" s="302">
        <v>60001101706</v>
      </c>
      <c r="G24" s="44" t="s">
        <v>345</v>
      </c>
      <c r="H24" s="129" t="s">
        <v>357</v>
      </c>
      <c r="I24" s="216"/>
      <c r="J24" s="139" t="s">
        <v>356</v>
      </c>
      <c r="K24" s="35">
        <v>22000</v>
      </c>
      <c r="L24" s="35"/>
      <c r="M24" s="35">
        <f t="shared" si="24"/>
        <v>22000</v>
      </c>
      <c r="N24" s="36" t="s">
        <v>108</v>
      </c>
      <c r="O24" s="37">
        <v>0</v>
      </c>
      <c r="P24" s="185">
        <f>Q24+T24</f>
        <v>100</v>
      </c>
      <c r="Q24" s="184">
        <f>SUM(R24:S24)</f>
        <v>0</v>
      </c>
      <c r="R24" s="37">
        <v>0</v>
      </c>
      <c r="S24" s="37">
        <v>0</v>
      </c>
      <c r="T24" s="186">
        <f>SUM(U24:V24)</f>
        <v>100</v>
      </c>
      <c r="U24" s="39">
        <v>0</v>
      </c>
      <c r="V24" s="290">
        <v>100</v>
      </c>
      <c r="W24" s="39">
        <f t="shared" si="25"/>
        <v>21900</v>
      </c>
      <c r="X24" s="289" t="s">
        <v>358</v>
      </c>
    </row>
    <row r="25" spans="1:25" s="41" customFormat="1" ht="67.5" customHeight="1" x14ac:dyDescent="0.25">
      <c r="A25" s="28">
        <v>7</v>
      </c>
      <c r="B25" s="207" t="s">
        <v>32</v>
      </c>
      <c r="C25" s="231">
        <v>3114</v>
      </c>
      <c r="D25" s="225">
        <v>6121</v>
      </c>
      <c r="E25" s="225">
        <v>61</v>
      </c>
      <c r="F25" s="205">
        <v>60001101614</v>
      </c>
      <c r="G25" s="44" t="s">
        <v>115</v>
      </c>
      <c r="H25" s="129" t="s">
        <v>169</v>
      </c>
      <c r="I25" s="206"/>
      <c r="J25" s="215" t="s">
        <v>37</v>
      </c>
      <c r="K25" s="35">
        <v>163152</v>
      </c>
      <c r="L25" s="35"/>
      <c r="M25" s="35">
        <f t="shared" ref="M25" si="26">K25-L25</f>
        <v>163152</v>
      </c>
      <c r="N25" s="36" t="s">
        <v>174</v>
      </c>
      <c r="O25" s="37">
        <v>151</v>
      </c>
      <c r="P25" s="38">
        <f t="shared" ref="P25" si="27">Q25+T25</f>
        <v>3000</v>
      </c>
      <c r="Q25" s="184">
        <v>0</v>
      </c>
      <c r="R25" s="37">
        <v>0</v>
      </c>
      <c r="S25" s="37">
        <v>0</v>
      </c>
      <c r="T25" s="186">
        <f>SUM(U25:V25)</f>
        <v>3000</v>
      </c>
      <c r="U25" s="39">
        <v>0</v>
      </c>
      <c r="V25" s="204">
        <v>3000</v>
      </c>
      <c r="W25" s="39">
        <f t="shared" ref="W25" si="28">K25-O25-P25</f>
        <v>160001</v>
      </c>
      <c r="X25" s="107" t="s">
        <v>170</v>
      </c>
    </row>
    <row r="26" spans="1:25" ht="35.25" customHeight="1" x14ac:dyDescent="0.25">
      <c r="A26" s="56" t="s">
        <v>27</v>
      </c>
      <c r="B26" s="57"/>
      <c r="C26" s="57"/>
      <c r="D26" s="57"/>
      <c r="E26" s="57"/>
      <c r="F26" s="57"/>
      <c r="G26" s="57"/>
      <c r="H26" s="57"/>
      <c r="I26" s="57"/>
      <c r="J26" s="116"/>
      <c r="K26" s="58">
        <f>K18+K8</f>
        <v>852030</v>
      </c>
      <c r="L26" s="58">
        <f t="shared" ref="L26:M26" si="29">L18+L8</f>
        <v>284210</v>
      </c>
      <c r="M26" s="58">
        <f t="shared" si="29"/>
        <v>562820</v>
      </c>
      <c r="N26" s="58"/>
      <c r="O26" s="58">
        <f t="shared" ref="O26:W26" si="30">O18+O8</f>
        <v>34755</v>
      </c>
      <c r="P26" s="58">
        <f t="shared" si="30"/>
        <v>209092</v>
      </c>
      <c r="Q26" s="58">
        <f t="shared" si="30"/>
        <v>97032</v>
      </c>
      <c r="R26" s="58">
        <f t="shared" si="30"/>
        <v>93796</v>
      </c>
      <c r="S26" s="58">
        <f t="shared" si="30"/>
        <v>3236</v>
      </c>
      <c r="T26" s="58">
        <f t="shared" si="30"/>
        <v>112060</v>
      </c>
      <c r="U26" s="58">
        <f t="shared" si="30"/>
        <v>35574</v>
      </c>
      <c r="V26" s="58">
        <f t="shared" si="30"/>
        <v>76486</v>
      </c>
      <c r="W26" s="59">
        <f t="shared" si="30"/>
        <v>608183</v>
      </c>
      <c r="X26" s="60"/>
    </row>
    <row r="27" spans="1:25" s="115" customFormat="1" ht="35.2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3"/>
      <c r="X27" s="114"/>
    </row>
    <row r="28" spans="1:25" s="7" customFormat="1" x14ac:dyDescent="0.25">
      <c r="A28" s="5"/>
      <c r="B28" s="5"/>
      <c r="C28" s="5"/>
      <c r="D28" s="5"/>
      <c r="E28" s="5"/>
      <c r="F28" s="5"/>
      <c r="G28" s="61"/>
      <c r="H28" s="5"/>
      <c r="I28" s="62"/>
      <c r="J28" s="63"/>
      <c r="K28" s="64"/>
      <c r="L28" s="64"/>
      <c r="M28" s="64"/>
      <c r="N28" s="65"/>
      <c r="O28" s="65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67"/>
      <c r="J29" s="68"/>
      <c r="K29" s="69"/>
      <c r="L29" s="69"/>
      <c r="M29" s="69"/>
      <c r="X29" s="66"/>
      <c r="Y29" s="11"/>
    </row>
    <row r="30" spans="1:25" s="7" customFormat="1" ht="18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X30" s="66"/>
      <c r="Y30" s="11"/>
    </row>
    <row r="31" spans="1:25" s="76" customFormat="1" x14ac:dyDescent="0.2">
      <c r="A31" s="71"/>
      <c r="B31" s="72"/>
      <c r="C31" s="71"/>
      <c r="D31" s="72"/>
      <c r="E31" s="72"/>
      <c r="F31" s="72"/>
      <c r="G31" s="72"/>
      <c r="H31" s="72"/>
      <c r="I31" s="73"/>
      <c r="J31" s="74"/>
      <c r="K31" s="75"/>
      <c r="L31" s="75"/>
      <c r="M31" s="75"/>
      <c r="X31" s="77"/>
      <c r="Y31" s="78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8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8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8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8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8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8"/>
      <c r="K43" s="69"/>
      <c r="L43" s="69"/>
      <c r="M43" s="69"/>
      <c r="X43" s="66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68"/>
      <c r="K44" s="69"/>
      <c r="L44" s="69"/>
      <c r="M44" s="69"/>
      <c r="X44" s="66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68"/>
      <c r="K45" s="69"/>
      <c r="L45" s="69"/>
      <c r="M45" s="69"/>
      <c r="X45" s="66"/>
      <c r="Y45" s="11"/>
    </row>
    <row r="46" spans="1:25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68"/>
      <c r="K46" s="69"/>
      <c r="L46" s="69"/>
      <c r="M46" s="69"/>
      <c r="X46" s="66"/>
      <c r="Y46" s="11"/>
    </row>
    <row r="47" spans="1:25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68"/>
      <c r="K47" s="69"/>
      <c r="L47" s="69"/>
      <c r="M47" s="69"/>
      <c r="X47" s="66"/>
      <c r="Y47" s="11"/>
    </row>
    <row r="48" spans="1:25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68"/>
      <c r="K48" s="69"/>
      <c r="L48" s="69"/>
      <c r="M48" s="69"/>
      <c r="X48" s="66"/>
      <c r="Y48" s="11"/>
    </row>
    <row r="49" spans="1:25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5"/>
      <c r="B56" s="5"/>
      <c r="C56" s="5"/>
      <c r="D56" s="5"/>
      <c r="E56" s="5"/>
      <c r="F56" s="5"/>
      <c r="G56" s="5"/>
      <c r="H56" s="5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5"/>
      <c r="B57" s="5"/>
      <c r="C57" s="5"/>
      <c r="D57" s="5"/>
      <c r="E57" s="5"/>
      <c r="F57" s="5"/>
      <c r="G57" s="5"/>
      <c r="H57" s="5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5"/>
      <c r="B58" s="5"/>
      <c r="C58" s="5"/>
      <c r="D58" s="5"/>
      <c r="E58" s="5"/>
      <c r="F58" s="5"/>
      <c r="G58" s="5"/>
      <c r="H58" s="5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5"/>
      <c r="B59" s="5"/>
      <c r="C59" s="5"/>
      <c r="D59" s="5"/>
      <c r="E59" s="5"/>
      <c r="F59" s="5"/>
      <c r="G59" s="5"/>
      <c r="H59" s="5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  <c r="Y97" s="11"/>
    </row>
    <row r="98" spans="1:25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X98" s="66"/>
      <c r="Y98" s="11"/>
    </row>
    <row r="99" spans="1:25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X99" s="66"/>
      <c r="Y99" s="11"/>
    </row>
    <row r="100" spans="1:25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X100" s="66"/>
      <c r="Y100" s="11"/>
    </row>
    <row r="101" spans="1:25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X101" s="66"/>
      <c r="Y101" s="11"/>
    </row>
    <row r="102" spans="1:25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69"/>
      <c r="L102" s="69"/>
      <c r="M102" s="69"/>
      <c r="X102" s="66"/>
      <c r="Y102" s="11"/>
    </row>
    <row r="103" spans="1:25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69"/>
      <c r="L103" s="69"/>
      <c r="M103" s="69"/>
      <c r="X103" s="66"/>
      <c r="Y103" s="11"/>
    </row>
    <row r="104" spans="1:25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69"/>
      <c r="L104" s="69"/>
      <c r="M104" s="69"/>
      <c r="X104" s="66"/>
      <c r="Y104" s="11"/>
    </row>
    <row r="105" spans="1:25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69"/>
      <c r="L105" s="69"/>
      <c r="M105" s="69"/>
      <c r="X105" s="66"/>
      <c r="Y105" s="11"/>
    </row>
    <row r="106" spans="1:25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69"/>
      <c r="L106" s="69"/>
      <c r="M106" s="69"/>
      <c r="X106" s="66"/>
      <c r="Y106" s="11"/>
    </row>
    <row r="107" spans="1:25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69"/>
      <c r="L107" s="69"/>
      <c r="M107" s="69"/>
      <c r="X107" s="66"/>
      <c r="Y107" s="11"/>
    </row>
    <row r="108" spans="1:25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69"/>
      <c r="L108" s="69"/>
      <c r="M108" s="69"/>
      <c r="X108" s="66"/>
      <c r="Y108" s="11"/>
    </row>
    <row r="109" spans="1:25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69"/>
      <c r="L109" s="69"/>
      <c r="M109" s="69"/>
      <c r="X109" s="66"/>
      <c r="Y109" s="11"/>
    </row>
    <row r="110" spans="1:25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5"/>
      <c r="K110" s="69"/>
      <c r="L110" s="69"/>
      <c r="M110" s="69"/>
      <c r="X110" s="66"/>
      <c r="Y110" s="11"/>
    </row>
    <row r="111" spans="1:25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5"/>
      <c r="K111" s="69"/>
      <c r="L111" s="69"/>
      <c r="M111" s="69"/>
      <c r="X111" s="66"/>
      <c r="Y111" s="11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P6:P7"/>
    <mergeCell ref="Q6:Q7"/>
    <mergeCell ref="T6:T7"/>
    <mergeCell ref="W6:W7"/>
    <mergeCell ref="X6:X7"/>
    <mergeCell ref="R6:S6"/>
    <mergeCell ref="U6:V6"/>
  </mergeCells>
  <pageMargins left="0.39370078740157483" right="0.39370078740157483" top="0.78740157480314965" bottom="0.78740157480314965" header="0.31496062992125984" footer="0.31496062992125984"/>
  <pageSetup paperSize="9" scale="42" firstPageNumber="178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  <rowBreaks count="1" manualBreakCount="1">
    <brk id="16" max="22" man="1"/>
  </rowBreaks>
  <ignoredErrors>
    <ignoredError sqref="P18 W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99"/>
  <sheetViews>
    <sheetView showGridLines="0" view="pageBreakPreview" zoomScale="70" zoomScaleNormal="70" zoomScaleSheetLayoutView="70" workbookViewId="0">
      <selection activeCell="H6" sqref="H6:H7"/>
    </sheetView>
  </sheetViews>
  <sheetFormatPr defaultColWidth="9.140625" defaultRowHeight="15" outlineLevelCol="1" x14ac:dyDescent="0.25"/>
  <cols>
    <col min="1" max="1" width="5.42578125" style="11" customWidth="1"/>
    <col min="2" max="2" width="6.85546875" style="11" customWidth="1"/>
    <col min="3" max="3" width="8.140625" style="11" hidden="1" customWidth="1" outlineLevel="1"/>
    <col min="4" max="4" width="6.42578125" style="11" hidden="1" customWidth="1" outlineLevel="1"/>
    <col min="5" max="5" width="8.28515625" style="11" customWidth="1" outlineLevel="1"/>
    <col min="6" max="6" width="16.140625" style="11" hidden="1" customWidth="1" outlineLevel="1"/>
    <col min="7" max="7" width="37.85546875" style="11" customWidth="1" collapsed="1"/>
    <col min="8" max="8" width="38.85546875" style="11" customWidth="1"/>
    <col min="9" max="9" width="16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9.42578125" style="7" bestFit="1" customWidth="1"/>
    <col min="15" max="15" width="14.7109375" style="7" customWidth="1"/>
    <col min="16" max="16" width="14.85546875" style="7" customWidth="1"/>
    <col min="17" max="17" width="16.7109375" style="7" customWidth="1"/>
    <col min="18" max="18" width="17.42578125" style="7" customWidth="1"/>
    <col min="19" max="21" width="14.85546875" style="7" customWidth="1"/>
    <col min="22" max="22" width="14.42578125" style="7" customWidth="1"/>
    <col min="23" max="23" width="17.7109375" style="66" customWidth="1"/>
    <col min="24" max="16384" width="9.140625" style="11"/>
  </cols>
  <sheetData>
    <row r="1" spans="1:24" ht="18" x14ac:dyDescent="0.25">
      <c r="A1" s="251" t="s">
        <v>263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9"/>
      <c r="T1" s="10"/>
      <c r="U1" s="11"/>
      <c r="V1" s="11"/>
      <c r="W1" s="11"/>
    </row>
    <row r="2" spans="1:24" ht="15.75" x14ac:dyDescent="0.25">
      <c r="A2" s="12" t="s">
        <v>0</v>
      </c>
      <c r="B2" s="252"/>
      <c r="C2" s="252"/>
      <c r="F2" s="253"/>
      <c r="G2" s="254" t="s">
        <v>264</v>
      </c>
      <c r="H2" s="255" t="s">
        <v>265</v>
      </c>
      <c r="I2" s="13"/>
      <c r="K2" s="6"/>
      <c r="N2" s="14"/>
      <c r="O2" s="14"/>
      <c r="Q2" s="14"/>
      <c r="R2" s="14"/>
      <c r="S2" s="15"/>
      <c r="T2" s="10"/>
      <c r="U2" s="11"/>
      <c r="V2" s="11"/>
      <c r="W2" s="11"/>
    </row>
    <row r="3" spans="1:24" ht="15.75" x14ac:dyDescent="0.25">
      <c r="A3" s="16"/>
      <c r="B3" s="252"/>
      <c r="C3" s="252"/>
      <c r="F3" s="253"/>
      <c r="G3" s="256" t="s">
        <v>1</v>
      </c>
      <c r="H3" s="257"/>
      <c r="I3" s="13"/>
      <c r="K3" s="6"/>
      <c r="N3" s="14"/>
      <c r="O3" s="14"/>
      <c r="Q3" s="14"/>
      <c r="R3" s="14"/>
      <c r="S3" s="15"/>
      <c r="T3" s="10"/>
      <c r="U3" s="11"/>
      <c r="V3" s="11"/>
      <c r="W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9" t="s">
        <v>2</v>
      </c>
      <c r="X4" s="10"/>
    </row>
    <row r="5" spans="1:24" ht="25.5" customHeight="1" x14ac:dyDescent="0.25">
      <c r="A5" s="308" t="s">
        <v>294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10"/>
      <c r="W5" s="20"/>
    </row>
    <row r="6" spans="1:24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9" t="s">
        <v>104</v>
      </c>
      <c r="Q6" s="324" t="s">
        <v>105</v>
      </c>
      <c r="R6" s="330" t="s">
        <v>267</v>
      </c>
      <c r="S6" s="317"/>
      <c r="T6" s="316" t="s">
        <v>21</v>
      </c>
      <c r="U6" s="317"/>
      <c r="V6" s="318" t="s">
        <v>102</v>
      </c>
      <c r="W6" s="319" t="s">
        <v>16</v>
      </c>
    </row>
    <row r="7" spans="1:24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9"/>
      <c r="Q7" s="325"/>
      <c r="R7" s="259" t="s">
        <v>344</v>
      </c>
      <c r="S7" s="295" t="s">
        <v>268</v>
      </c>
      <c r="T7" s="79" t="s">
        <v>19</v>
      </c>
      <c r="U7" s="219" t="s">
        <v>20</v>
      </c>
      <c r="V7" s="318"/>
      <c r="W7" s="319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SUM(K9:K12)</f>
        <v>45341</v>
      </c>
      <c r="L8" s="24">
        <f t="shared" ref="L8:M8" si="0">SUM(L9:L12)</f>
        <v>34417.5</v>
      </c>
      <c r="M8" s="24">
        <f t="shared" si="0"/>
        <v>10923.5</v>
      </c>
      <c r="N8" s="24"/>
      <c r="O8" s="24">
        <f t="shared" ref="O8:V8" si="1">SUM(O9:O12)</f>
        <v>7140</v>
      </c>
      <c r="P8" s="25">
        <f t="shared" si="1"/>
        <v>31878</v>
      </c>
      <c r="Q8" s="25">
        <f t="shared" si="1"/>
        <v>20514</v>
      </c>
      <c r="R8" s="25">
        <f t="shared" si="1"/>
        <v>24445</v>
      </c>
      <c r="S8" s="25">
        <f t="shared" si="1"/>
        <v>7790</v>
      </c>
      <c r="T8" s="25">
        <f t="shared" si="1"/>
        <v>6056</v>
      </c>
      <c r="U8" s="25">
        <f t="shared" si="1"/>
        <v>1734</v>
      </c>
      <c r="V8" s="24">
        <f t="shared" si="1"/>
        <v>6323</v>
      </c>
      <c r="W8" s="26"/>
    </row>
    <row r="9" spans="1:24" s="41" customFormat="1" ht="222.75" customHeight="1" x14ac:dyDescent="0.25">
      <c r="A9" s="28">
        <v>1</v>
      </c>
      <c r="B9" s="261" t="s">
        <v>33</v>
      </c>
      <c r="C9" s="217">
        <v>3122</v>
      </c>
      <c r="D9" s="217">
        <v>6121</v>
      </c>
      <c r="E9" s="217">
        <v>61</v>
      </c>
      <c r="F9" s="31">
        <v>60001101561</v>
      </c>
      <c r="G9" s="32" t="s">
        <v>295</v>
      </c>
      <c r="H9" s="262" t="s">
        <v>296</v>
      </c>
      <c r="I9" s="215" t="s">
        <v>37</v>
      </c>
      <c r="J9" s="215" t="s">
        <v>31</v>
      </c>
      <c r="K9" s="35">
        <f>SUM(L9:M9)</f>
        <v>8073</v>
      </c>
      <c r="L9" s="35">
        <v>7266</v>
      </c>
      <c r="M9" s="35">
        <v>807</v>
      </c>
      <c r="N9" s="277" t="s">
        <v>297</v>
      </c>
      <c r="O9" s="37">
        <v>1250</v>
      </c>
      <c r="P9" s="38">
        <f>Q9+S9</f>
        <v>6823</v>
      </c>
      <c r="Q9" s="37">
        <f>SUM(R9:R9)</f>
        <v>6141</v>
      </c>
      <c r="R9" s="184">
        <v>6141</v>
      </c>
      <c r="S9" s="186">
        <f>SUM(T9:U9)</f>
        <v>682</v>
      </c>
      <c r="T9" s="39">
        <v>682</v>
      </c>
      <c r="U9" s="39">
        <v>0</v>
      </c>
      <c r="V9" s="39">
        <f>K9-O9-P9</f>
        <v>0</v>
      </c>
      <c r="W9" s="107" t="s">
        <v>298</v>
      </c>
    </row>
    <row r="10" spans="1:24" s="41" customFormat="1" ht="246" customHeight="1" x14ac:dyDescent="0.25">
      <c r="A10" s="28">
        <v>2</v>
      </c>
      <c r="B10" s="28" t="s">
        <v>33</v>
      </c>
      <c r="C10" s="42">
        <v>3122</v>
      </c>
      <c r="D10" s="42">
        <v>6122</v>
      </c>
      <c r="E10" s="42">
        <v>61</v>
      </c>
      <c r="F10" s="43">
        <v>60001101559</v>
      </c>
      <c r="G10" s="44" t="s">
        <v>299</v>
      </c>
      <c r="H10" s="45" t="s">
        <v>300</v>
      </c>
      <c r="I10" s="46" t="s">
        <v>37</v>
      </c>
      <c r="J10" s="46" t="s">
        <v>31</v>
      </c>
      <c r="K10" s="35">
        <f>SUM(L10,M10)</f>
        <v>11060</v>
      </c>
      <c r="L10" s="35">
        <v>9954</v>
      </c>
      <c r="M10" s="35">
        <v>1106</v>
      </c>
      <c r="N10" s="36" t="s">
        <v>301</v>
      </c>
      <c r="O10" s="37">
        <v>0</v>
      </c>
      <c r="P10" s="38">
        <f>Q10+S10</f>
        <v>11060</v>
      </c>
      <c r="Q10" s="37">
        <f>SUM(R10:R10)</f>
        <v>9954</v>
      </c>
      <c r="R10" s="184">
        <v>9954</v>
      </c>
      <c r="S10" s="186">
        <f>SUM(T10+U10)</f>
        <v>1106</v>
      </c>
      <c r="T10" s="39">
        <v>1106</v>
      </c>
      <c r="U10" s="39">
        <v>0</v>
      </c>
      <c r="V10" s="39">
        <f>K10-O10-P10</f>
        <v>0</v>
      </c>
      <c r="W10" s="107" t="s">
        <v>302</v>
      </c>
    </row>
    <row r="11" spans="1:24" s="41" customFormat="1" ht="165" x14ac:dyDescent="0.25">
      <c r="A11" s="28">
        <v>3</v>
      </c>
      <c r="B11" s="217" t="s">
        <v>33</v>
      </c>
      <c r="C11" s="217">
        <v>3122</v>
      </c>
      <c r="D11" s="217">
        <v>6121</v>
      </c>
      <c r="E11" s="217">
        <v>61</v>
      </c>
      <c r="F11" s="130">
        <v>60001101558</v>
      </c>
      <c r="G11" s="44" t="s">
        <v>303</v>
      </c>
      <c r="H11" s="262" t="s">
        <v>304</v>
      </c>
      <c r="I11" s="215" t="s">
        <v>37</v>
      </c>
      <c r="J11" s="215" t="s">
        <v>31</v>
      </c>
      <c r="K11" s="35">
        <f>SUM(L11,M11)</f>
        <v>12158</v>
      </c>
      <c r="L11" s="35">
        <v>9470</v>
      </c>
      <c r="M11" s="35">
        <v>2688</v>
      </c>
      <c r="N11" s="36" t="s">
        <v>305</v>
      </c>
      <c r="O11" s="37">
        <v>5407</v>
      </c>
      <c r="P11" s="38">
        <v>6751</v>
      </c>
      <c r="Q11" s="37">
        <f>SUM(R11:R11)</f>
        <v>4419</v>
      </c>
      <c r="R11" s="184">
        <v>4419</v>
      </c>
      <c r="S11" s="186">
        <f>SUM(T11,U11)</f>
        <v>2689</v>
      </c>
      <c r="T11" s="39">
        <v>1052</v>
      </c>
      <c r="U11" s="39">
        <v>1637</v>
      </c>
      <c r="V11" s="39">
        <f>K11-O11-P11</f>
        <v>0</v>
      </c>
      <c r="W11" s="107" t="s">
        <v>302</v>
      </c>
    </row>
    <row r="12" spans="1:24" s="41" customFormat="1" ht="143.25" customHeight="1" x14ac:dyDescent="0.25">
      <c r="A12" s="28">
        <v>4</v>
      </c>
      <c r="B12" s="217" t="s">
        <v>32</v>
      </c>
      <c r="C12" s="261">
        <v>3233</v>
      </c>
      <c r="D12" s="261">
        <v>6121</v>
      </c>
      <c r="E12" s="261">
        <v>61</v>
      </c>
      <c r="F12" s="260">
        <v>60001101566</v>
      </c>
      <c r="G12" s="44" t="s">
        <v>306</v>
      </c>
      <c r="H12" s="262" t="s">
        <v>307</v>
      </c>
      <c r="I12" s="216" t="s">
        <v>37</v>
      </c>
      <c r="J12" s="215" t="s">
        <v>31</v>
      </c>
      <c r="K12" s="35">
        <v>14050</v>
      </c>
      <c r="L12" s="35">
        <f>K12*0.55</f>
        <v>7727.5000000000009</v>
      </c>
      <c r="M12" s="35">
        <f>K12-L12</f>
        <v>6322.4999999999991</v>
      </c>
      <c r="N12" s="36" t="s">
        <v>308</v>
      </c>
      <c r="O12" s="37">
        <v>483</v>
      </c>
      <c r="P12" s="38">
        <f>R12+S12</f>
        <v>7244</v>
      </c>
      <c r="Q12" s="37">
        <v>0</v>
      </c>
      <c r="R12" s="184">
        <v>3931</v>
      </c>
      <c r="S12" s="186">
        <f t="shared" ref="S12" si="2">SUM(T12:U12)</f>
        <v>3313</v>
      </c>
      <c r="T12" s="39">
        <v>3216</v>
      </c>
      <c r="U12" s="39">
        <v>97</v>
      </c>
      <c r="V12" s="39">
        <f>K12-O12-P12</f>
        <v>6323</v>
      </c>
      <c r="W12" s="107" t="s">
        <v>309</v>
      </c>
    </row>
    <row r="13" spans="1:24" s="27" customFormat="1" ht="25.5" hidden="1" customHeight="1" x14ac:dyDescent="0.3">
      <c r="A13" s="49" t="s">
        <v>18</v>
      </c>
      <c r="B13" s="50"/>
      <c r="C13" s="50"/>
      <c r="D13" s="50"/>
      <c r="E13" s="50"/>
      <c r="F13" s="50"/>
      <c r="G13" s="50"/>
      <c r="H13" s="50"/>
      <c r="I13" s="50"/>
      <c r="J13" s="50"/>
      <c r="K13" s="51">
        <f>SUM(K14)</f>
        <v>0</v>
      </c>
      <c r="L13" s="51">
        <f>SUM(L14)</f>
        <v>0</v>
      </c>
      <c r="M13" s="51">
        <f>SUM(M14)</f>
        <v>0</v>
      </c>
      <c r="N13" s="52"/>
      <c r="O13" s="51">
        <f>SUM(O14)</f>
        <v>0</v>
      </c>
      <c r="P13" s="53">
        <f>SUM(P14)</f>
        <v>0</v>
      </c>
      <c r="Q13" s="53">
        <f>SUM(Q14)</f>
        <v>0</v>
      </c>
      <c r="R13" s="53">
        <f t="shared" ref="R13:U13" si="3">SUM(R14)</f>
        <v>0</v>
      </c>
      <c r="S13" s="53">
        <f>SUM(S14)</f>
        <v>0</v>
      </c>
      <c r="T13" s="53">
        <f t="shared" si="3"/>
        <v>0</v>
      </c>
      <c r="U13" s="53">
        <f t="shared" si="3"/>
        <v>0</v>
      </c>
      <c r="V13" s="54">
        <f>SUM(V14)</f>
        <v>0</v>
      </c>
      <c r="W13" s="55"/>
    </row>
    <row r="14" spans="1:24" s="41" customFormat="1" ht="15.75" hidden="1" x14ac:dyDescent="0.25">
      <c r="A14" s="28">
        <v>1</v>
      </c>
      <c r="B14" s="217"/>
      <c r="C14" s="261"/>
      <c r="D14" s="261"/>
      <c r="E14" s="261"/>
      <c r="F14" s="260"/>
      <c r="G14" s="44"/>
      <c r="H14" s="262"/>
      <c r="I14" s="216"/>
      <c r="J14" s="215"/>
      <c r="K14" s="35"/>
      <c r="L14" s="35"/>
      <c r="M14" s="35"/>
      <c r="N14" s="36"/>
      <c r="O14" s="37">
        <v>0</v>
      </c>
      <c r="P14" s="38">
        <f>Q14+S14</f>
        <v>0</v>
      </c>
      <c r="Q14" s="37">
        <f>SUM(R14:R14)</f>
        <v>0</v>
      </c>
      <c r="R14" s="37"/>
      <c r="S14" s="39">
        <f t="shared" ref="S14" si="4">SUM(T14:U14)</f>
        <v>0</v>
      </c>
      <c r="T14" s="39"/>
      <c r="U14" s="39"/>
      <c r="V14" s="39">
        <f>K14-O14-P14</f>
        <v>0</v>
      </c>
      <c r="W14" s="40"/>
    </row>
    <row r="15" spans="1:24" ht="35.25" customHeight="1" x14ac:dyDescent="0.25">
      <c r="A15" s="274" t="s">
        <v>310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58">
        <f>K8+K13</f>
        <v>45341</v>
      </c>
      <c r="L15" s="58">
        <f t="shared" ref="L15:M15" si="5">L8+L13</f>
        <v>34417.5</v>
      </c>
      <c r="M15" s="58">
        <f t="shared" si="5"/>
        <v>10923.5</v>
      </c>
      <c r="N15" s="58"/>
      <c r="O15" s="58">
        <f>O8+O13</f>
        <v>7140</v>
      </c>
      <c r="P15" s="58">
        <f>P8+P13</f>
        <v>31878</v>
      </c>
      <c r="Q15" s="58">
        <f>Q8+Q13</f>
        <v>20514</v>
      </c>
      <c r="R15" s="58">
        <f t="shared" ref="R15:U15" si="6">R8+R13</f>
        <v>24445</v>
      </c>
      <c r="S15" s="58">
        <f>S8+S13</f>
        <v>7790</v>
      </c>
      <c r="T15" s="58">
        <f t="shared" si="6"/>
        <v>6056</v>
      </c>
      <c r="U15" s="58">
        <f t="shared" si="6"/>
        <v>1734</v>
      </c>
      <c r="V15" s="59">
        <f>V8+V13</f>
        <v>6323</v>
      </c>
      <c r="W15" s="60"/>
    </row>
    <row r="16" spans="1:24" s="7" customFormat="1" x14ac:dyDescent="0.25">
      <c r="A16" s="5"/>
      <c r="B16" s="5"/>
      <c r="C16" s="5"/>
      <c r="D16" s="5"/>
      <c r="E16" s="5"/>
      <c r="F16" s="5"/>
      <c r="G16" s="61"/>
      <c r="H16" s="5"/>
      <c r="I16" s="62"/>
      <c r="J16" s="63"/>
      <c r="K16" s="64"/>
      <c r="L16" s="64"/>
      <c r="M16" s="64"/>
      <c r="N16" s="65"/>
      <c r="O16" s="65"/>
      <c r="W16" s="66"/>
      <c r="X16" s="11"/>
    </row>
    <row r="17" spans="1:24" s="7" customFormat="1" x14ac:dyDescent="0.25">
      <c r="A17" s="5"/>
      <c r="B17" s="5"/>
      <c r="C17" s="5"/>
      <c r="D17" s="5"/>
      <c r="E17" s="5"/>
      <c r="F17" s="5"/>
      <c r="G17" s="5"/>
      <c r="H17" s="5"/>
      <c r="I17" s="67"/>
      <c r="J17" s="68"/>
      <c r="K17" s="69"/>
      <c r="L17" s="69"/>
      <c r="M17" s="69"/>
      <c r="W17" s="66"/>
      <c r="X17" s="11"/>
    </row>
    <row r="18" spans="1:24" s="7" customFormat="1" ht="18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W18" s="66"/>
      <c r="X18" s="11"/>
    </row>
    <row r="19" spans="1:24" s="76" customFormat="1" x14ac:dyDescent="0.2">
      <c r="A19" s="71"/>
      <c r="B19" s="72"/>
      <c r="C19" s="71"/>
      <c r="D19" s="72"/>
      <c r="E19" s="72"/>
      <c r="F19" s="72"/>
      <c r="G19" s="72"/>
      <c r="H19" s="72"/>
      <c r="I19" s="73"/>
      <c r="J19" s="74"/>
      <c r="K19" s="75"/>
      <c r="L19" s="75"/>
      <c r="M19" s="75"/>
      <c r="W19" s="77"/>
      <c r="X19" s="78"/>
    </row>
    <row r="20" spans="1:24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W20" s="66"/>
      <c r="X20" s="11"/>
    </row>
    <row r="21" spans="1:24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W21" s="66"/>
      <c r="X21" s="11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W22" s="66"/>
      <c r="X22" s="11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W23" s="66"/>
      <c r="X23" s="11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W24" s="66"/>
      <c r="X24" s="11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W25" s="66"/>
      <c r="X25" s="11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W26" s="66"/>
      <c r="X26" s="11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W27" s="66"/>
      <c r="X27" s="11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W28" s="66"/>
      <c r="X28" s="11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W29" s="66"/>
      <c r="X29" s="11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W30" s="66"/>
      <c r="X30" s="11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W31" s="66"/>
      <c r="X31" s="11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W32" s="66"/>
      <c r="X32" s="11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W33" s="66"/>
      <c r="X33" s="11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W34" s="66"/>
      <c r="X34" s="11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W35" s="66"/>
      <c r="X35" s="11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W36" s="66"/>
      <c r="X36" s="11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W37" s="66"/>
      <c r="X37" s="11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W38" s="66"/>
      <c r="X38" s="11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W39" s="66"/>
      <c r="X39" s="11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W40" s="66"/>
      <c r="X40" s="11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W41" s="66"/>
      <c r="X41" s="11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W42" s="66"/>
      <c r="X42" s="11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W43" s="66"/>
      <c r="X43" s="11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W44" s="66"/>
      <c r="X44" s="11"/>
    </row>
    <row r="45" spans="1:24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W45" s="66"/>
      <c r="X45" s="11"/>
    </row>
    <row r="46" spans="1:24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69"/>
      <c r="L46" s="69"/>
      <c r="M46" s="69"/>
      <c r="W46" s="66"/>
      <c r="X46" s="11"/>
    </row>
    <row r="47" spans="1:24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69"/>
      <c r="L47" s="69"/>
      <c r="M47" s="69"/>
      <c r="W47" s="66"/>
      <c r="X47" s="11"/>
    </row>
    <row r="48" spans="1:24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W48" s="66"/>
      <c r="X48" s="11"/>
    </row>
    <row r="49" spans="1:24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W49" s="66"/>
      <c r="X49" s="11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W50" s="66"/>
      <c r="X50" s="11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W51" s="66"/>
      <c r="X51" s="11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W52" s="66"/>
      <c r="X52" s="11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W53" s="66"/>
      <c r="X53" s="11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W54" s="66"/>
      <c r="X54" s="11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W55" s="66"/>
      <c r="X55" s="11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W56" s="66"/>
      <c r="X56" s="11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W57" s="66"/>
      <c r="X57" s="11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W58" s="66"/>
      <c r="X58" s="11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W59" s="66"/>
      <c r="X59" s="11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W60" s="66"/>
      <c r="X60" s="11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W61" s="66"/>
      <c r="X61" s="11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W62" s="66"/>
      <c r="X62" s="11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W63" s="66"/>
      <c r="X63" s="11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W64" s="66"/>
      <c r="X64" s="11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W65" s="66"/>
      <c r="X65" s="11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W66" s="66"/>
      <c r="X66" s="11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W67" s="66"/>
      <c r="X67" s="11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W68" s="66"/>
      <c r="X68" s="11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W69" s="66"/>
      <c r="X69" s="11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W70" s="66"/>
      <c r="X70" s="11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W71" s="66"/>
      <c r="X71" s="11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W72" s="66"/>
      <c r="X72" s="11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W73" s="66"/>
      <c r="X73" s="11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W74" s="66"/>
      <c r="X74" s="11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W75" s="66"/>
      <c r="X75" s="11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W76" s="66"/>
      <c r="X76" s="11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W77" s="66"/>
      <c r="X77" s="11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W78" s="66"/>
      <c r="X78" s="11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W79" s="66"/>
      <c r="X79" s="11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W80" s="66"/>
      <c r="X80" s="11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W81" s="66"/>
      <c r="X81" s="11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W82" s="66"/>
      <c r="X82" s="11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W83" s="66"/>
      <c r="X83" s="11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W84" s="66"/>
      <c r="X84" s="11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W85" s="66"/>
      <c r="X85" s="11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W86" s="66"/>
      <c r="X86" s="11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W87" s="66"/>
      <c r="X87" s="11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W88" s="66"/>
      <c r="X88" s="11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W89" s="66"/>
      <c r="X89" s="11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W90" s="66"/>
      <c r="X90" s="11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W91" s="66"/>
      <c r="X91" s="11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W92" s="66"/>
      <c r="X92" s="11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W93" s="66"/>
      <c r="X93" s="11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W94" s="66"/>
      <c r="X94" s="11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W95" s="66"/>
      <c r="X95" s="11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W96" s="66"/>
      <c r="X96" s="11"/>
    </row>
    <row r="97" spans="1:24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W97" s="66"/>
      <c r="X97" s="11"/>
    </row>
    <row r="98" spans="1:24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W98" s="66"/>
      <c r="X98" s="11"/>
    </row>
    <row r="99" spans="1:24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W99" s="66"/>
      <c r="X99" s="11"/>
    </row>
  </sheetData>
  <mergeCells count="22">
    <mergeCell ref="A5:V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  <mergeCell ref="O6:O7"/>
    <mergeCell ref="P6:P7"/>
    <mergeCell ref="Q6:Q7"/>
    <mergeCell ref="R6:S6"/>
    <mergeCell ref="T6:U6"/>
    <mergeCell ref="V6:V7"/>
  </mergeCells>
  <pageMargins left="0.70866141732283472" right="0.70866141732283472" top="0.78740157480314965" bottom="0.78740157480314965" header="0.31496062992125984" footer="0.31496062992125984"/>
  <pageSetup paperSize="9" scale="41" firstPageNumber="18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16"/>
  <sheetViews>
    <sheetView showGridLines="0" view="pageBreakPreview" zoomScale="70" zoomScaleNormal="70" zoomScaleSheetLayoutView="70" workbookViewId="0">
      <selection activeCell="W21" sqref="W21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8.28515625" style="11" hidden="1" customWidth="1" outlineLevel="1"/>
    <col min="5" max="5" width="6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1" width="17.42578125" style="7" customWidth="1"/>
    <col min="12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1" width="15.42578125" style="7" hidden="1" customWidth="1"/>
    <col min="22" max="22" width="14" style="7" customWidth="1"/>
    <col min="23" max="24" width="14.85546875" style="7" customWidth="1"/>
    <col min="25" max="25" width="14.42578125" style="7" customWidth="1"/>
    <col min="26" max="26" width="17.7109375" style="66" customWidth="1"/>
    <col min="27" max="16384" width="9.140625" style="11"/>
  </cols>
  <sheetData>
    <row r="1" spans="1:27" ht="20.25" x14ac:dyDescent="0.3">
      <c r="A1" s="90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8"/>
      <c r="U1" s="8"/>
      <c r="V1" s="9"/>
      <c r="W1" s="10"/>
      <c r="X1" s="11"/>
      <c r="Y1" s="11"/>
      <c r="Z1" s="11"/>
    </row>
    <row r="2" spans="1:27" ht="15.75" x14ac:dyDescent="0.25">
      <c r="A2" s="99" t="s">
        <v>0</v>
      </c>
      <c r="B2" s="91"/>
      <c r="C2" s="91"/>
      <c r="D2" s="100"/>
      <c r="E2" s="100"/>
      <c r="F2" s="93"/>
      <c r="G2" s="94" t="s">
        <v>24</v>
      </c>
      <c r="H2" s="95" t="s">
        <v>25</v>
      </c>
      <c r="I2" s="13"/>
      <c r="K2" s="6"/>
      <c r="N2" s="14"/>
      <c r="O2" s="14"/>
      <c r="Q2" s="14"/>
      <c r="R2" s="14"/>
      <c r="S2" s="14"/>
      <c r="T2" s="14"/>
      <c r="U2" s="14"/>
      <c r="V2" s="15"/>
      <c r="W2" s="10"/>
      <c r="X2" s="11"/>
      <c r="Y2" s="11"/>
      <c r="Z2" s="11"/>
    </row>
    <row r="3" spans="1:27" ht="15.75" x14ac:dyDescent="0.25">
      <c r="A3" s="96"/>
      <c r="B3" s="91"/>
      <c r="C3" s="91"/>
      <c r="D3" s="100"/>
      <c r="E3" s="100"/>
      <c r="F3" s="93"/>
      <c r="G3" s="97" t="s">
        <v>1</v>
      </c>
      <c r="H3" s="98"/>
      <c r="I3" s="13"/>
      <c r="K3" s="6"/>
      <c r="N3" s="14"/>
      <c r="O3" s="14"/>
      <c r="Q3" s="14"/>
      <c r="R3" s="14"/>
      <c r="S3" s="14"/>
      <c r="T3" s="14"/>
      <c r="U3" s="14"/>
      <c r="V3" s="15"/>
      <c r="W3" s="10"/>
      <c r="X3" s="11"/>
      <c r="Y3" s="11"/>
      <c r="Z3" s="11"/>
    </row>
    <row r="4" spans="1:27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7"/>
      <c r="X4" s="17"/>
      <c r="Y4" s="19" t="s">
        <v>2</v>
      </c>
      <c r="Z4" s="19"/>
      <c r="AA4" s="10"/>
    </row>
    <row r="5" spans="1:27" ht="25.5" customHeight="1" x14ac:dyDescent="0.25">
      <c r="A5" s="308" t="s">
        <v>63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10"/>
      <c r="Z5" s="20"/>
    </row>
    <row r="6" spans="1:27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16" t="s">
        <v>21</v>
      </c>
      <c r="U6" s="317"/>
      <c r="V6" s="324" t="s">
        <v>101</v>
      </c>
      <c r="W6" s="316" t="s">
        <v>21</v>
      </c>
      <c r="X6" s="317"/>
      <c r="Y6" s="318" t="s">
        <v>102</v>
      </c>
      <c r="Z6" s="319" t="s">
        <v>16</v>
      </c>
    </row>
    <row r="7" spans="1:27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" t="s">
        <v>171</v>
      </c>
      <c r="S7" s="21" t="s">
        <v>177</v>
      </c>
      <c r="T7" s="21" t="s">
        <v>64</v>
      </c>
      <c r="U7" s="21" t="s">
        <v>65</v>
      </c>
      <c r="V7" s="325"/>
      <c r="W7" s="79" t="s">
        <v>19</v>
      </c>
      <c r="X7" s="21" t="s">
        <v>20</v>
      </c>
      <c r="Y7" s="318"/>
      <c r="Z7" s="319"/>
    </row>
    <row r="8" spans="1:27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SUM(K9:K15)</f>
        <v>554477</v>
      </c>
      <c r="L8" s="24">
        <f>SUM(L9:L15)</f>
        <v>230721.4</v>
      </c>
      <c r="M8" s="24">
        <f>SUM(M9:M15)</f>
        <v>323756</v>
      </c>
      <c r="N8" s="24"/>
      <c r="O8" s="24">
        <f>SUM(O9:O15)</f>
        <v>93723</v>
      </c>
      <c r="P8" s="25">
        <f>SUM(P9:P15)</f>
        <v>191433</v>
      </c>
      <c r="Q8" s="25">
        <f>SUM(Q9:Q15)</f>
        <v>93669</v>
      </c>
      <c r="R8" s="25">
        <f>SUM(R9:R15)</f>
        <v>92301</v>
      </c>
      <c r="S8" s="25">
        <f>SUM(S9:S15)</f>
        <v>1368</v>
      </c>
      <c r="T8" s="25">
        <f t="shared" ref="T8:U8" si="0">SUM(T9:T15)</f>
        <v>0</v>
      </c>
      <c r="U8" s="25">
        <f t="shared" si="0"/>
        <v>0</v>
      </c>
      <c r="V8" s="25">
        <f>SUM(V9:V15)</f>
        <v>97764</v>
      </c>
      <c r="W8" s="25">
        <f>SUM(W9:W15)</f>
        <v>42766</v>
      </c>
      <c r="X8" s="25">
        <f>SUM(X9:X15)</f>
        <v>54998</v>
      </c>
      <c r="Y8" s="24">
        <f>SUM(Y9:Y15)</f>
        <v>269321</v>
      </c>
      <c r="Z8" s="26"/>
    </row>
    <row r="9" spans="1:27" s="41" customFormat="1" ht="55.5" customHeight="1" x14ac:dyDescent="0.25">
      <c r="A9" s="28">
        <v>1</v>
      </c>
      <c r="B9" s="30" t="s">
        <v>32</v>
      </c>
      <c r="C9" s="29">
        <v>4350</v>
      </c>
      <c r="D9" s="29">
        <v>6121</v>
      </c>
      <c r="E9" s="29">
        <v>61</v>
      </c>
      <c r="F9" s="47">
        <v>60002101501</v>
      </c>
      <c r="G9" s="44" t="s">
        <v>79</v>
      </c>
      <c r="H9" s="281" t="s">
        <v>210</v>
      </c>
      <c r="I9" s="48"/>
      <c r="J9" s="34" t="s">
        <v>31</v>
      </c>
      <c r="K9" s="35">
        <v>219000</v>
      </c>
      <c r="L9" s="35">
        <v>80000</v>
      </c>
      <c r="M9" s="35">
        <v>139000</v>
      </c>
      <c r="N9" s="36" t="s">
        <v>76</v>
      </c>
      <c r="O9" s="37">
        <v>2504</v>
      </c>
      <c r="P9" s="141">
        <f t="shared" ref="P9:P11" si="1">Q9+V9</f>
        <v>84681</v>
      </c>
      <c r="Q9" s="184">
        <f t="shared" ref="Q9:Q11" si="2">SUM(R9:S9)</f>
        <v>39081</v>
      </c>
      <c r="R9" s="37">
        <f>32000+7081</f>
        <v>39081</v>
      </c>
      <c r="S9" s="37">
        <v>0</v>
      </c>
      <c r="T9" s="37"/>
      <c r="U9" s="37"/>
      <c r="V9" s="186">
        <f t="shared" ref="V9:V14" si="3">SUM(W9:X9)</f>
        <v>45600</v>
      </c>
      <c r="W9" s="39">
        <v>25600</v>
      </c>
      <c r="X9" s="39">
        <v>20000</v>
      </c>
      <c r="Y9" s="39">
        <f t="shared" ref="Y9:Y14" si="4">K9-O9-P9</f>
        <v>131815</v>
      </c>
      <c r="Z9" s="107" t="s">
        <v>158</v>
      </c>
    </row>
    <row r="10" spans="1:27" s="127" customFormat="1" ht="58.5" customHeight="1" x14ac:dyDescent="0.25">
      <c r="A10" s="117">
        <v>2</v>
      </c>
      <c r="B10" s="117" t="s">
        <v>30</v>
      </c>
      <c r="C10" s="42">
        <v>4350</v>
      </c>
      <c r="D10" s="42">
        <v>6121</v>
      </c>
      <c r="E10" s="42">
        <v>61</v>
      </c>
      <c r="F10" s="134">
        <v>60002101550</v>
      </c>
      <c r="G10" s="126" t="s">
        <v>86</v>
      </c>
      <c r="H10" s="45" t="s">
        <v>211</v>
      </c>
      <c r="I10" s="135" t="s">
        <v>208</v>
      </c>
      <c r="J10" s="139" t="s">
        <v>31</v>
      </c>
      <c r="K10" s="121">
        <v>133000</v>
      </c>
      <c r="L10" s="121">
        <v>80000</v>
      </c>
      <c r="M10" s="222">
        <v>53000</v>
      </c>
      <c r="N10" s="223" t="s">
        <v>36</v>
      </c>
      <c r="O10" s="218">
        <f>86314</f>
        <v>86314</v>
      </c>
      <c r="P10" s="303">
        <f>Q10+V10</f>
        <v>46686</v>
      </c>
      <c r="Q10" s="184">
        <f>SUM(R10:S10)</f>
        <v>25000</v>
      </c>
      <c r="R10" s="39">
        <v>25000</v>
      </c>
      <c r="S10" s="241">
        <v>0</v>
      </c>
      <c r="T10" s="189"/>
      <c r="U10" s="189"/>
      <c r="V10" s="296">
        <f>SUM(W10:X10)</f>
        <v>21686</v>
      </c>
      <c r="W10" s="245">
        <v>1100</v>
      </c>
      <c r="X10" s="39">
        <f>18100+2486</f>
        <v>20586</v>
      </c>
      <c r="Y10" s="214">
        <f t="shared" si="4"/>
        <v>0</v>
      </c>
      <c r="Z10" s="182" t="s">
        <v>158</v>
      </c>
    </row>
    <row r="11" spans="1:27" s="41" customFormat="1" ht="55.15" customHeight="1" x14ac:dyDescent="0.25">
      <c r="A11" s="217">
        <v>3</v>
      </c>
      <c r="B11" s="30" t="s">
        <v>32</v>
      </c>
      <c r="C11" s="29">
        <v>4357</v>
      </c>
      <c r="D11" s="29">
        <v>6121</v>
      </c>
      <c r="E11" s="29">
        <v>61</v>
      </c>
      <c r="F11" s="146">
        <v>60002101647</v>
      </c>
      <c r="G11" s="227" t="s">
        <v>359</v>
      </c>
      <c r="H11" s="294" t="s">
        <v>165</v>
      </c>
      <c r="I11" s="48"/>
      <c r="J11" s="34" t="s">
        <v>31</v>
      </c>
      <c r="K11" s="35">
        <v>132000</v>
      </c>
      <c r="L11" s="35">
        <v>30000</v>
      </c>
      <c r="M11" s="35">
        <v>102000</v>
      </c>
      <c r="N11" s="221" t="s">
        <v>87</v>
      </c>
      <c r="O11" s="37">
        <v>2700</v>
      </c>
      <c r="P11" s="141">
        <f t="shared" si="1"/>
        <v>20000</v>
      </c>
      <c r="Q11" s="184">
        <f t="shared" si="2"/>
        <v>10000</v>
      </c>
      <c r="R11" s="37">
        <v>10000</v>
      </c>
      <c r="S11" s="37">
        <v>0</v>
      </c>
      <c r="T11" s="37"/>
      <c r="U11" s="37"/>
      <c r="V11" s="186">
        <f t="shared" si="3"/>
        <v>10000</v>
      </c>
      <c r="W11" s="39">
        <v>0</v>
      </c>
      <c r="X11" s="39">
        <v>10000</v>
      </c>
      <c r="Y11" s="39">
        <f t="shared" si="4"/>
        <v>109300</v>
      </c>
      <c r="Z11" s="107" t="s">
        <v>158</v>
      </c>
    </row>
    <row r="12" spans="1:27" s="41" customFormat="1" ht="93" customHeight="1" x14ac:dyDescent="0.25">
      <c r="A12" s="28">
        <v>4</v>
      </c>
      <c r="B12" s="30" t="s">
        <v>38</v>
      </c>
      <c r="C12" s="30" t="s">
        <v>119</v>
      </c>
      <c r="D12" s="30">
        <v>6121</v>
      </c>
      <c r="E12" s="213">
        <v>61</v>
      </c>
      <c r="F12" s="130">
        <v>60002101297</v>
      </c>
      <c r="G12" s="44" t="s">
        <v>117</v>
      </c>
      <c r="H12" s="129" t="s">
        <v>175</v>
      </c>
      <c r="I12" s="34"/>
      <c r="J12" s="215" t="s">
        <v>31</v>
      </c>
      <c r="K12" s="35">
        <v>8205</v>
      </c>
      <c r="L12" s="35">
        <v>3532</v>
      </c>
      <c r="M12" s="35">
        <v>4673</v>
      </c>
      <c r="N12" s="36">
        <v>2024</v>
      </c>
      <c r="O12" s="37">
        <v>541</v>
      </c>
      <c r="P12" s="141">
        <f t="shared" ref="P12" si="5">Q12+V12</f>
        <v>7664</v>
      </c>
      <c r="Q12" s="184">
        <f t="shared" ref="Q12" si="6">SUM(R12:S12)</f>
        <v>3532</v>
      </c>
      <c r="R12" s="37">
        <v>3532</v>
      </c>
      <c r="S12" s="37">
        <v>0</v>
      </c>
      <c r="T12" s="37"/>
      <c r="U12" s="37"/>
      <c r="V12" s="186">
        <f t="shared" ref="V12" si="7">SUM(W12:X12)</f>
        <v>4132</v>
      </c>
      <c r="W12" s="39">
        <v>3532</v>
      </c>
      <c r="X12" s="39">
        <v>600</v>
      </c>
      <c r="Y12" s="39">
        <f>K12-O12-P12</f>
        <v>0</v>
      </c>
      <c r="Z12" s="107" t="s">
        <v>185</v>
      </c>
    </row>
    <row r="13" spans="1:27" s="41" customFormat="1" ht="55.5" customHeight="1" x14ac:dyDescent="0.25">
      <c r="A13" s="28">
        <v>5</v>
      </c>
      <c r="B13" s="131" t="s">
        <v>33</v>
      </c>
      <c r="C13" s="132">
        <v>4357</v>
      </c>
      <c r="D13" s="29">
        <v>6121</v>
      </c>
      <c r="E13" s="213">
        <v>61</v>
      </c>
      <c r="F13" s="47">
        <v>60002101303</v>
      </c>
      <c r="G13" s="44" t="s">
        <v>118</v>
      </c>
      <c r="H13" s="129" t="s">
        <v>176</v>
      </c>
      <c r="I13" s="48"/>
      <c r="J13" s="215" t="s">
        <v>31</v>
      </c>
      <c r="K13" s="35">
        <v>17000</v>
      </c>
      <c r="L13" s="35">
        <v>5786</v>
      </c>
      <c r="M13" s="35">
        <v>11214</v>
      </c>
      <c r="N13" s="36">
        <v>2024</v>
      </c>
      <c r="O13" s="37">
        <v>365</v>
      </c>
      <c r="P13" s="141">
        <f>Q13+V13</f>
        <v>8318</v>
      </c>
      <c r="Q13" s="184">
        <f>SUM(R13:S13)</f>
        <v>2893</v>
      </c>
      <c r="R13" s="37">
        <v>2893</v>
      </c>
      <c r="S13" s="37">
        <v>0</v>
      </c>
      <c r="T13" s="37"/>
      <c r="U13" s="37"/>
      <c r="V13" s="186">
        <f>SUM(W13:X13)</f>
        <v>5425</v>
      </c>
      <c r="W13" s="39">
        <v>2893</v>
      </c>
      <c r="X13" s="39">
        <v>2532</v>
      </c>
      <c r="Y13" s="39">
        <f>K13-O13-P13</f>
        <v>8317</v>
      </c>
      <c r="Z13" s="107" t="s">
        <v>186</v>
      </c>
    </row>
    <row r="14" spans="1:27" s="41" customFormat="1" ht="63" customHeight="1" x14ac:dyDescent="0.25">
      <c r="A14" s="28">
        <v>6</v>
      </c>
      <c r="B14" s="30" t="s">
        <v>33</v>
      </c>
      <c r="C14" s="29">
        <v>4357</v>
      </c>
      <c r="D14" s="29">
        <v>5169</v>
      </c>
      <c r="E14" s="29">
        <v>51</v>
      </c>
      <c r="F14" s="47">
        <v>60002101463</v>
      </c>
      <c r="G14" s="44" t="s">
        <v>183</v>
      </c>
      <c r="H14" s="33" t="s">
        <v>182</v>
      </c>
      <c r="I14" s="48"/>
      <c r="J14" s="215" t="s">
        <v>67</v>
      </c>
      <c r="K14" s="35">
        <v>13478</v>
      </c>
      <c r="L14" s="35">
        <f t="shared" ref="L14" si="8">K14*0.3</f>
        <v>4043.3999999999996</v>
      </c>
      <c r="M14" s="35">
        <v>9435</v>
      </c>
      <c r="N14" s="36" t="s">
        <v>76</v>
      </c>
      <c r="O14" s="37">
        <v>794</v>
      </c>
      <c r="P14" s="141">
        <f t="shared" ref="P14" si="9">Q14+V14</f>
        <v>12684</v>
      </c>
      <c r="Q14" s="184">
        <f t="shared" ref="Q14" si="10">SUM(R14:S14)</f>
        <v>4043</v>
      </c>
      <c r="R14" s="37">
        <v>4043</v>
      </c>
      <c r="S14" s="37">
        <v>0</v>
      </c>
      <c r="T14" s="37"/>
      <c r="U14" s="37"/>
      <c r="V14" s="186">
        <f t="shared" si="3"/>
        <v>8641</v>
      </c>
      <c r="W14" s="39">
        <v>8641</v>
      </c>
      <c r="X14" s="39">
        <v>0</v>
      </c>
      <c r="Y14" s="39">
        <f t="shared" si="4"/>
        <v>0</v>
      </c>
      <c r="Z14" s="107" t="s">
        <v>217</v>
      </c>
    </row>
    <row r="15" spans="1:27" s="127" customFormat="1" ht="89.25" customHeight="1" x14ac:dyDescent="0.25">
      <c r="A15" s="28">
        <v>7</v>
      </c>
      <c r="B15" s="133" t="s">
        <v>30</v>
      </c>
      <c r="C15" s="145">
        <v>4357</v>
      </c>
      <c r="D15" s="145">
        <v>6121</v>
      </c>
      <c r="E15" s="145">
        <v>61</v>
      </c>
      <c r="F15" s="146">
        <v>60002101536</v>
      </c>
      <c r="G15" s="126" t="s">
        <v>81</v>
      </c>
      <c r="H15" s="33" t="s">
        <v>197</v>
      </c>
      <c r="I15" s="147"/>
      <c r="J15" s="147" t="s">
        <v>67</v>
      </c>
      <c r="K15" s="178">
        <v>31794</v>
      </c>
      <c r="L15" s="80">
        <v>27360</v>
      </c>
      <c r="M15" s="121">
        <v>4434</v>
      </c>
      <c r="N15" s="122" t="s">
        <v>76</v>
      </c>
      <c r="O15" s="123">
        <v>505</v>
      </c>
      <c r="P15" s="141">
        <f>Q15+V15</f>
        <v>11400</v>
      </c>
      <c r="Q15" s="184">
        <f>SUM(R15:S15)</f>
        <v>9120</v>
      </c>
      <c r="R15" s="37">
        <v>7752</v>
      </c>
      <c r="S15" s="37">
        <v>1368</v>
      </c>
      <c r="T15" s="137"/>
      <c r="U15" s="137"/>
      <c r="V15" s="186">
        <f>SUM(W15:X15)</f>
        <v>2280</v>
      </c>
      <c r="W15" s="37">
        <v>1000</v>
      </c>
      <c r="X15" s="39">
        <v>1280</v>
      </c>
      <c r="Y15" s="39">
        <f>K15-O15-P15</f>
        <v>19889</v>
      </c>
      <c r="Z15" s="183" t="s">
        <v>209</v>
      </c>
    </row>
    <row r="16" spans="1:27" s="27" customFormat="1" ht="25.5" customHeight="1" x14ac:dyDescent="0.3">
      <c r="A16" s="49" t="s">
        <v>18</v>
      </c>
      <c r="B16" s="50"/>
      <c r="C16" s="50"/>
      <c r="D16" s="50"/>
      <c r="E16" s="50"/>
      <c r="F16" s="50"/>
      <c r="G16" s="50"/>
      <c r="H16" s="50"/>
      <c r="I16" s="50"/>
      <c r="J16" s="50"/>
      <c r="K16" s="51">
        <f>SUM(K17:K31)</f>
        <v>561666</v>
      </c>
      <c r="L16" s="51">
        <f>SUM(L17:L31)</f>
        <v>0</v>
      </c>
      <c r="M16" s="51">
        <f>SUM(M17:M31)</f>
        <v>561666</v>
      </c>
      <c r="N16" s="52"/>
      <c r="O16" s="51">
        <f>SUM(O17:O31)</f>
        <v>4560</v>
      </c>
      <c r="P16" s="53">
        <f t="shared" ref="P16:Y16" si="11">SUM(P17:P31)</f>
        <v>60900</v>
      </c>
      <c r="Q16" s="53">
        <f t="shared" si="11"/>
        <v>0</v>
      </c>
      <c r="R16" s="53">
        <f t="shared" si="11"/>
        <v>0</v>
      </c>
      <c r="S16" s="53">
        <f t="shared" si="11"/>
        <v>0</v>
      </c>
      <c r="T16" s="53">
        <f t="shared" si="11"/>
        <v>0</v>
      </c>
      <c r="U16" s="53">
        <f t="shared" si="11"/>
        <v>0</v>
      </c>
      <c r="V16" s="53">
        <f t="shared" si="11"/>
        <v>60900</v>
      </c>
      <c r="W16" s="53">
        <f t="shared" si="11"/>
        <v>0</v>
      </c>
      <c r="X16" s="53">
        <f t="shared" si="11"/>
        <v>60900</v>
      </c>
      <c r="Y16" s="54">
        <f t="shared" si="11"/>
        <v>496206</v>
      </c>
      <c r="Z16" s="55"/>
    </row>
    <row r="17" spans="1:26" s="127" customFormat="1" ht="89.25" customHeight="1" x14ac:dyDescent="0.25">
      <c r="A17" s="117">
        <v>1</v>
      </c>
      <c r="B17" s="133" t="s">
        <v>38</v>
      </c>
      <c r="C17" s="117">
        <v>4357</v>
      </c>
      <c r="D17" s="117">
        <v>6121</v>
      </c>
      <c r="E17" s="117">
        <v>61</v>
      </c>
      <c r="F17" s="134">
        <v>60002101343</v>
      </c>
      <c r="G17" s="126" t="s">
        <v>66</v>
      </c>
      <c r="H17" s="33" t="s">
        <v>201</v>
      </c>
      <c r="I17" s="135"/>
      <c r="J17" s="135" t="s">
        <v>331</v>
      </c>
      <c r="K17" s="121">
        <v>44785</v>
      </c>
      <c r="L17" s="121"/>
      <c r="M17" s="121">
        <f t="shared" ref="M17:M26" si="12">K17-L17</f>
        <v>44785</v>
      </c>
      <c r="N17" s="122" t="s">
        <v>108</v>
      </c>
      <c r="O17" s="123">
        <v>1313</v>
      </c>
      <c r="P17" s="304">
        <f>Q17+V17</f>
        <v>2000</v>
      </c>
      <c r="Q17" s="184">
        <f>SUM(R17:S17)</f>
        <v>0</v>
      </c>
      <c r="R17" s="37">
        <v>0</v>
      </c>
      <c r="S17" s="37">
        <v>0</v>
      </c>
      <c r="T17" s="137"/>
      <c r="U17" s="137"/>
      <c r="V17" s="296">
        <f>SUM(W17:X17)</f>
        <v>2000</v>
      </c>
      <c r="W17" s="37">
        <v>0</v>
      </c>
      <c r="X17" s="39">
        <v>2000</v>
      </c>
      <c r="Y17" s="138">
        <f>K17-O17-P17</f>
        <v>41472</v>
      </c>
      <c r="Z17" s="243" t="s">
        <v>209</v>
      </c>
    </row>
    <row r="18" spans="1:26" s="41" customFormat="1" ht="63" x14ac:dyDescent="0.25">
      <c r="A18" s="28">
        <v>2</v>
      </c>
      <c r="B18" s="30" t="s">
        <v>38</v>
      </c>
      <c r="C18" s="29">
        <v>4357</v>
      </c>
      <c r="D18" s="117">
        <v>6121</v>
      </c>
      <c r="E18" s="117">
        <v>61</v>
      </c>
      <c r="F18" s="146">
        <v>60002101523</v>
      </c>
      <c r="G18" s="44" t="s">
        <v>116</v>
      </c>
      <c r="H18" s="33" t="s">
        <v>195</v>
      </c>
      <c r="I18" s="48"/>
      <c r="J18" s="286" t="s">
        <v>331</v>
      </c>
      <c r="K18" s="35">
        <v>40928</v>
      </c>
      <c r="L18" s="35"/>
      <c r="M18" s="121">
        <f>K18-L18</f>
        <v>40928</v>
      </c>
      <c r="N18" s="36" t="s">
        <v>76</v>
      </c>
      <c r="O18" s="37">
        <v>1376</v>
      </c>
      <c r="P18" s="141">
        <f t="shared" ref="P18" si="13">Q18+V18</f>
        <v>1000</v>
      </c>
      <c r="Q18" s="184">
        <f>SUM(R18:S18)</f>
        <v>0</v>
      </c>
      <c r="R18" s="37">
        <v>0</v>
      </c>
      <c r="S18" s="37">
        <v>0</v>
      </c>
      <c r="T18" s="37"/>
      <c r="U18" s="37"/>
      <c r="V18" s="186">
        <f>SUM(W18:X18)</f>
        <v>1000</v>
      </c>
      <c r="W18" s="39"/>
      <c r="X18" s="39">
        <v>1000</v>
      </c>
      <c r="Y18" s="39">
        <f t="shared" ref="Y18" si="14">K18-O18-P18</f>
        <v>38552</v>
      </c>
      <c r="Z18" s="107" t="s">
        <v>209</v>
      </c>
    </row>
    <row r="19" spans="1:26" s="41" customFormat="1" ht="69.75" customHeight="1" x14ac:dyDescent="0.25">
      <c r="A19" s="117">
        <v>3</v>
      </c>
      <c r="B19" s="28" t="s">
        <v>33</v>
      </c>
      <c r="C19" s="202">
        <v>4357</v>
      </c>
      <c r="D19" s="29">
        <v>6121</v>
      </c>
      <c r="E19" s="29">
        <v>61</v>
      </c>
      <c r="F19" s="47">
        <v>60002101531</v>
      </c>
      <c r="G19" s="44" t="s">
        <v>78</v>
      </c>
      <c r="H19" s="33" t="s">
        <v>212</v>
      </c>
      <c r="I19" s="48"/>
      <c r="J19" s="286" t="s">
        <v>331</v>
      </c>
      <c r="K19" s="178">
        <v>25000</v>
      </c>
      <c r="L19" s="35"/>
      <c r="M19" s="121">
        <f>K19-L19</f>
        <v>25000</v>
      </c>
      <c r="N19" s="122" t="s">
        <v>108</v>
      </c>
      <c r="O19" s="37">
        <v>187</v>
      </c>
      <c r="P19" s="141">
        <f>Q19+V19</f>
        <v>1500</v>
      </c>
      <c r="Q19" s="184">
        <f t="shared" ref="Q19" si="15">SUM(R19:S19)</f>
        <v>0</v>
      </c>
      <c r="R19" s="37">
        <v>0</v>
      </c>
      <c r="S19" s="37">
        <v>0</v>
      </c>
      <c r="T19" s="37"/>
      <c r="U19" s="37"/>
      <c r="V19" s="186">
        <f>SUM(W19:X19)</f>
        <v>1500</v>
      </c>
      <c r="W19" s="39">
        <v>0</v>
      </c>
      <c r="X19" s="39">
        <v>1500</v>
      </c>
      <c r="Y19" s="39">
        <f>K19-O19-P19</f>
        <v>23313</v>
      </c>
      <c r="Z19" s="107" t="s">
        <v>209</v>
      </c>
    </row>
    <row r="20" spans="1:26" s="127" customFormat="1" ht="89.25" customHeight="1" x14ac:dyDescent="0.25">
      <c r="A20" s="28">
        <v>4</v>
      </c>
      <c r="B20" s="133" t="s">
        <v>32</v>
      </c>
      <c r="C20" s="145">
        <v>4357</v>
      </c>
      <c r="D20" s="145">
        <v>6121</v>
      </c>
      <c r="E20" s="145">
        <v>61</v>
      </c>
      <c r="F20" s="146">
        <v>60002101535</v>
      </c>
      <c r="G20" s="126" t="s">
        <v>80</v>
      </c>
      <c r="H20" s="33" t="s">
        <v>196</v>
      </c>
      <c r="I20" s="147"/>
      <c r="J20" s="286" t="s">
        <v>331</v>
      </c>
      <c r="K20" s="178">
        <v>57389</v>
      </c>
      <c r="L20" s="80"/>
      <c r="M20" s="121">
        <f>K20-L20</f>
        <v>57389</v>
      </c>
      <c r="N20" s="122" t="s">
        <v>76</v>
      </c>
      <c r="O20" s="123">
        <v>380</v>
      </c>
      <c r="P20" s="141">
        <f>Q20+V20</f>
        <v>1000</v>
      </c>
      <c r="Q20" s="184">
        <f>SUM(R20:S20)</f>
        <v>0</v>
      </c>
      <c r="R20" s="37">
        <v>0</v>
      </c>
      <c r="S20" s="37">
        <v>0</v>
      </c>
      <c r="T20" s="137"/>
      <c r="U20" s="137"/>
      <c r="V20" s="186">
        <f>SUM(W20:X20)</f>
        <v>1000</v>
      </c>
      <c r="W20" s="37">
        <v>0</v>
      </c>
      <c r="X20" s="39">
        <v>1000</v>
      </c>
      <c r="Y20" s="39">
        <f>K20-O20-P20</f>
        <v>56009</v>
      </c>
      <c r="Z20" s="107" t="s">
        <v>209</v>
      </c>
    </row>
    <row r="21" spans="1:26" s="41" customFormat="1" ht="71.25" customHeight="1" x14ac:dyDescent="0.25">
      <c r="A21" s="117">
        <v>5</v>
      </c>
      <c r="B21" s="28" t="s">
        <v>33</v>
      </c>
      <c r="C21" s="42">
        <v>4357</v>
      </c>
      <c r="D21" s="42">
        <v>6121</v>
      </c>
      <c r="E21" s="42">
        <v>61</v>
      </c>
      <c r="F21" s="43">
        <v>60002101537</v>
      </c>
      <c r="G21" s="32" t="s">
        <v>82</v>
      </c>
      <c r="H21" s="33" t="s">
        <v>202</v>
      </c>
      <c r="I21" s="46"/>
      <c r="J21" s="286" t="s">
        <v>331</v>
      </c>
      <c r="K21" s="222">
        <v>72952</v>
      </c>
      <c r="L21" s="228"/>
      <c r="M21" s="222">
        <f t="shared" si="12"/>
        <v>72952</v>
      </c>
      <c r="N21" s="122" t="s">
        <v>108</v>
      </c>
      <c r="O21" s="233">
        <v>419</v>
      </c>
      <c r="P21" s="141">
        <f t="shared" ref="P21:P22" si="16">Q21+V21</f>
        <v>1000</v>
      </c>
      <c r="Q21" s="298">
        <f>SUM(R21:S21)</f>
        <v>0</v>
      </c>
      <c r="R21" s="211">
        <v>0</v>
      </c>
      <c r="S21" s="211">
        <v>0</v>
      </c>
      <c r="T21" s="37"/>
      <c r="U21" s="37"/>
      <c r="V21" s="297">
        <f>SUM(W21:X21)</f>
        <v>1000</v>
      </c>
      <c r="W21" s="210">
        <v>0</v>
      </c>
      <c r="X21" s="210">
        <v>1000</v>
      </c>
      <c r="Y21" s="39">
        <f t="shared" ref="Y21" si="17">K21-O21-P21</f>
        <v>71533</v>
      </c>
      <c r="Z21" s="107" t="s">
        <v>209</v>
      </c>
    </row>
    <row r="22" spans="1:26" s="41" customFormat="1" ht="63" x14ac:dyDescent="0.25">
      <c r="A22" s="28">
        <v>6</v>
      </c>
      <c r="B22" s="30" t="s">
        <v>32</v>
      </c>
      <c r="C22" s="202">
        <v>4357</v>
      </c>
      <c r="D22" s="29">
        <v>6121</v>
      </c>
      <c r="E22" s="29">
        <v>61</v>
      </c>
      <c r="F22" s="47">
        <v>60002101538</v>
      </c>
      <c r="G22" s="227" t="s">
        <v>83</v>
      </c>
      <c r="H22" s="33" t="s">
        <v>198</v>
      </c>
      <c r="I22" s="48"/>
      <c r="J22" s="286" t="s">
        <v>331</v>
      </c>
      <c r="K22" s="178">
        <v>41939</v>
      </c>
      <c r="L22" s="35"/>
      <c r="M22" s="80">
        <f t="shared" si="12"/>
        <v>41939</v>
      </c>
      <c r="N22" s="122" t="s">
        <v>108</v>
      </c>
      <c r="O22" s="37">
        <v>122</v>
      </c>
      <c r="P22" s="141">
        <f t="shared" si="16"/>
        <v>1500</v>
      </c>
      <c r="Q22" s="184">
        <f t="shared" ref="Q22:Q26" si="18">SUM(R22:S22)</f>
        <v>0</v>
      </c>
      <c r="R22" s="37">
        <v>0</v>
      </c>
      <c r="S22" s="37">
        <v>0</v>
      </c>
      <c r="T22" s="37"/>
      <c r="U22" s="37"/>
      <c r="V22" s="186">
        <f t="shared" ref="V22:V26" si="19">SUM(W22:X22)</f>
        <v>1500</v>
      </c>
      <c r="W22" s="39">
        <v>0</v>
      </c>
      <c r="X22" s="39">
        <v>1500</v>
      </c>
      <c r="Y22" s="39">
        <f t="shared" ref="Y22:Y26" si="20">K22-O22-P22</f>
        <v>40317</v>
      </c>
      <c r="Z22" s="107" t="s">
        <v>209</v>
      </c>
    </row>
    <row r="23" spans="1:26" s="41" customFormat="1" ht="45" customHeight="1" x14ac:dyDescent="0.25">
      <c r="A23" s="350">
        <v>7</v>
      </c>
      <c r="B23" s="350" t="s">
        <v>32</v>
      </c>
      <c r="C23" s="351">
        <v>4357</v>
      </c>
      <c r="D23" s="29">
        <v>6121</v>
      </c>
      <c r="E23" s="351">
        <v>61</v>
      </c>
      <c r="F23" s="353">
        <v>60002101539</v>
      </c>
      <c r="G23" s="352" t="s">
        <v>84</v>
      </c>
      <c r="H23" s="356" t="s">
        <v>203</v>
      </c>
      <c r="I23" s="345"/>
      <c r="J23" s="286" t="s">
        <v>331</v>
      </c>
      <c r="K23" s="347">
        <v>92273</v>
      </c>
      <c r="L23" s="347"/>
      <c r="M23" s="348">
        <f t="shared" si="12"/>
        <v>92273</v>
      </c>
      <c r="N23" s="333" t="s">
        <v>108</v>
      </c>
      <c r="O23" s="335">
        <v>286</v>
      </c>
      <c r="P23" s="337">
        <f t="shared" ref="P23:P26" si="21">Q23+V23</f>
        <v>8000</v>
      </c>
      <c r="Q23" s="339">
        <f t="shared" si="18"/>
        <v>0</v>
      </c>
      <c r="R23" s="335">
        <v>0</v>
      </c>
      <c r="S23" s="335">
        <v>0</v>
      </c>
      <c r="T23" s="37"/>
      <c r="U23" s="37"/>
      <c r="V23" s="341">
        <f>W23+X23+X24</f>
        <v>8000</v>
      </c>
      <c r="W23" s="343">
        <v>0</v>
      </c>
      <c r="X23" s="82">
        <v>3000</v>
      </c>
      <c r="Y23" s="343">
        <f t="shared" si="20"/>
        <v>83987</v>
      </c>
      <c r="Z23" s="331" t="s">
        <v>209</v>
      </c>
    </row>
    <row r="24" spans="1:26" s="41" customFormat="1" ht="40.5" customHeight="1" x14ac:dyDescent="0.25">
      <c r="A24" s="346"/>
      <c r="B24" s="346"/>
      <c r="C24" s="355"/>
      <c r="D24" s="181">
        <v>6130</v>
      </c>
      <c r="E24" s="346"/>
      <c r="F24" s="354"/>
      <c r="G24" s="334"/>
      <c r="H24" s="357"/>
      <c r="I24" s="346"/>
      <c r="J24" s="286" t="s">
        <v>332</v>
      </c>
      <c r="K24" s="334"/>
      <c r="L24" s="334"/>
      <c r="M24" s="334"/>
      <c r="N24" s="334"/>
      <c r="O24" s="336"/>
      <c r="P24" s="338"/>
      <c r="Q24" s="340"/>
      <c r="R24" s="336"/>
      <c r="S24" s="336"/>
      <c r="T24" s="149"/>
      <c r="U24" s="149"/>
      <c r="V24" s="342"/>
      <c r="W24" s="344"/>
      <c r="X24" s="239">
        <v>5000</v>
      </c>
      <c r="Y24" s="349"/>
      <c r="Z24" s="332"/>
    </row>
    <row r="25" spans="1:26" s="127" customFormat="1" ht="89.25" customHeight="1" x14ac:dyDescent="0.25">
      <c r="A25" s="28">
        <v>8</v>
      </c>
      <c r="B25" s="133" t="s">
        <v>33</v>
      </c>
      <c r="C25" s="145">
        <v>4357</v>
      </c>
      <c r="D25" s="145">
        <v>6121</v>
      </c>
      <c r="E25" s="145">
        <v>61</v>
      </c>
      <c r="F25" s="146">
        <v>60002101551</v>
      </c>
      <c r="G25" s="126" t="s">
        <v>100</v>
      </c>
      <c r="H25" s="33" t="s">
        <v>199</v>
      </c>
      <c r="I25" s="147"/>
      <c r="J25" s="286" t="s">
        <v>331</v>
      </c>
      <c r="K25" s="178">
        <v>37000</v>
      </c>
      <c r="L25" s="80"/>
      <c r="M25" s="121">
        <f>K25-L25</f>
        <v>37000</v>
      </c>
      <c r="N25" s="122" t="s">
        <v>87</v>
      </c>
      <c r="O25" s="123">
        <v>177</v>
      </c>
      <c r="P25" s="141">
        <f>Q25+V25</f>
        <v>2000</v>
      </c>
      <c r="Q25" s="184">
        <f>SUM(R25:S25)</f>
        <v>0</v>
      </c>
      <c r="R25" s="37">
        <v>0</v>
      </c>
      <c r="S25" s="37">
        <v>0</v>
      </c>
      <c r="T25" s="137"/>
      <c r="U25" s="137"/>
      <c r="V25" s="186">
        <f>SUM(W25:X25)</f>
        <v>2000</v>
      </c>
      <c r="W25" s="39">
        <v>0</v>
      </c>
      <c r="X25" s="39">
        <v>2000</v>
      </c>
      <c r="Y25" s="39">
        <f>K25-O25-P25</f>
        <v>34823</v>
      </c>
      <c r="Z25" s="107" t="s">
        <v>209</v>
      </c>
    </row>
    <row r="26" spans="1:26" s="127" customFormat="1" ht="89.25" customHeight="1" x14ac:dyDescent="0.25">
      <c r="A26" s="117">
        <v>9</v>
      </c>
      <c r="B26" s="133" t="s">
        <v>33</v>
      </c>
      <c r="C26" s="145">
        <v>4357</v>
      </c>
      <c r="D26" s="145">
        <v>6121</v>
      </c>
      <c r="E26" s="145">
        <v>61</v>
      </c>
      <c r="F26" s="146">
        <v>60002101552</v>
      </c>
      <c r="G26" s="126" t="s">
        <v>85</v>
      </c>
      <c r="H26" s="33" t="s">
        <v>200</v>
      </c>
      <c r="I26" s="147"/>
      <c r="J26" s="286" t="s">
        <v>331</v>
      </c>
      <c r="K26" s="178">
        <v>46000</v>
      </c>
      <c r="L26" s="80"/>
      <c r="M26" s="121">
        <f t="shared" si="12"/>
        <v>46000</v>
      </c>
      <c r="N26" s="122" t="s">
        <v>87</v>
      </c>
      <c r="O26" s="123">
        <v>300</v>
      </c>
      <c r="P26" s="141">
        <f t="shared" si="21"/>
        <v>2000</v>
      </c>
      <c r="Q26" s="184">
        <f t="shared" si="18"/>
        <v>0</v>
      </c>
      <c r="R26" s="37">
        <v>0</v>
      </c>
      <c r="S26" s="37">
        <v>0</v>
      </c>
      <c r="T26" s="137"/>
      <c r="U26" s="137"/>
      <c r="V26" s="186">
        <f t="shared" si="19"/>
        <v>2000</v>
      </c>
      <c r="W26" s="39">
        <v>0</v>
      </c>
      <c r="X26" s="39">
        <v>2000</v>
      </c>
      <c r="Y26" s="39">
        <f t="shared" si="20"/>
        <v>43700</v>
      </c>
      <c r="Z26" s="107" t="s">
        <v>209</v>
      </c>
    </row>
    <row r="27" spans="1:26" s="41" customFormat="1" ht="60" customHeight="1" x14ac:dyDescent="0.25">
      <c r="A27" s="350">
        <v>10</v>
      </c>
      <c r="B27" s="350" t="s">
        <v>33</v>
      </c>
      <c r="C27" s="351">
        <v>4357</v>
      </c>
      <c r="D27" s="282">
        <v>6121</v>
      </c>
      <c r="E27" s="351">
        <v>61</v>
      </c>
      <c r="F27" s="353">
        <v>60002101639</v>
      </c>
      <c r="G27" s="358" t="s">
        <v>215</v>
      </c>
      <c r="H27" s="356" t="s">
        <v>216</v>
      </c>
      <c r="I27" s="345"/>
      <c r="J27" s="286" t="s">
        <v>331</v>
      </c>
      <c r="K27" s="347">
        <v>20000</v>
      </c>
      <c r="L27" s="347"/>
      <c r="M27" s="348">
        <f t="shared" ref="M27" si="22">K27-L27</f>
        <v>20000</v>
      </c>
      <c r="N27" s="333" t="s">
        <v>108</v>
      </c>
      <c r="O27" s="335">
        <v>0</v>
      </c>
      <c r="P27" s="337">
        <f t="shared" ref="P27" si="23">Q27+V27</f>
        <v>7000</v>
      </c>
      <c r="Q27" s="339">
        <f t="shared" ref="Q27" si="24">SUM(R27:S27)</f>
        <v>0</v>
      </c>
      <c r="R27" s="335">
        <v>0</v>
      </c>
      <c r="S27" s="335">
        <v>0</v>
      </c>
      <c r="T27" s="37"/>
      <c r="U27" s="37"/>
      <c r="V27" s="341">
        <f>W27+X27+X28</f>
        <v>7000</v>
      </c>
      <c r="W27" s="343">
        <v>0</v>
      </c>
      <c r="X27" s="82">
        <v>1000</v>
      </c>
      <c r="Y27" s="343">
        <f t="shared" ref="Y27" si="25">K27-O27-P27</f>
        <v>13000</v>
      </c>
      <c r="Z27" s="331" t="s">
        <v>209</v>
      </c>
    </row>
    <row r="28" spans="1:26" s="41" customFormat="1" ht="53.25" customHeight="1" x14ac:dyDescent="0.25">
      <c r="A28" s="346"/>
      <c r="B28" s="346"/>
      <c r="C28" s="355"/>
      <c r="D28" s="282">
        <v>6130</v>
      </c>
      <c r="E28" s="346"/>
      <c r="F28" s="354"/>
      <c r="G28" s="359"/>
      <c r="H28" s="357"/>
      <c r="I28" s="346"/>
      <c r="J28" s="286" t="s">
        <v>332</v>
      </c>
      <c r="K28" s="334"/>
      <c r="L28" s="334"/>
      <c r="M28" s="334"/>
      <c r="N28" s="334"/>
      <c r="O28" s="336"/>
      <c r="P28" s="338"/>
      <c r="Q28" s="340"/>
      <c r="R28" s="336"/>
      <c r="S28" s="336"/>
      <c r="T28" s="284"/>
      <c r="U28" s="284"/>
      <c r="V28" s="342"/>
      <c r="W28" s="344"/>
      <c r="X28" s="239">
        <v>6000</v>
      </c>
      <c r="Y28" s="349"/>
      <c r="Z28" s="332"/>
    </row>
    <row r="29" spans="1:26" s="127" customFormat="1" ht="89.25" customHeight="1" x14ac:dyDescent="0.25">
      <c r="A29" s="117">
        <v>11</v>
      </c>
      <c r="B29" s="133" t="s">
        <v>33</v>
      </c>
      <c r="C29" s="145">
        <v>4357</v>
      </c>
      <c r="D29" s="145">
        <v>6121</v>
      </c>
      <c r="E29" s="145">
        <v>61</v>
      </c>
      <c r="F29" s="146">
        <v>60002101707</v>
      </c>
      <c r="G29" s="44" t="s">
        <v>213</v>
      </c>
      <c r="H29" s="293" t="s">
        <v>200</v>
      </c>
      <c r="I29" s="147"/>
      <c r="J29" s="286" t="s">
        <v>331</v>
      </c>
      <c r="K29" s="178">
        <v>30000</v>
      </c>
      <c r="L29" s="80"/>
      <c r="M29" s="121">
        <f t="shared" ref="M29:M30" si="26">K29-L29</f>
        <v>30000</v>
      </c>
      <c r="N29" s="122" t="s">
        <v>214</v>
      </c>
      <c r="O29" s="123">
        <v>0</v>
      </c>
      <c r="P29" s="141">
        <f t="shared" ref="P29:P30" si="27">Q29+V29</f>
        <v>2000</v>
      </c>
      <c r="Q29" s="184">
        <f t="shared" ref="Q29:Q30" si="28">SUM(R29:S29)</f>
        <v>0</v>
      </c>
      <c r="R29" s="37">
        <v>0</v>
      </c>
      <c r="S29" s="37">
        <v>0</v>
      </c>
      <c r="T29" s="218"/>
      <c r="U29" s="218"/>
      <c r="V29" s="186">
        <f t="shared" ref="V29:V31" si="29">SUM(W29:X29)</f>
        <v>2000</v>
      </c>
      <c r="W29" s="39">
        <v>0</v>
      </c>
      <c r="X29" s="39">
        <v>2000</v>
      </c>
      <c r="Y29" s="39">
        <f t="shared" ref="Y29:Y30" si="30">K29-O29-P29</f>
        <v>28000</v>
      </c>
      <c r="Z29" s="107" t="s">
        <v>209</v>
      </c>
    </row>
    <row r="30" spans="1:26" s="127" customFormat="1" ht="89.25" customHeight="1" x14ac:dyDescent="0.25">
      <c r="A30" s="117">
        <v>12</v>
      </c>
      <c r="B30" s="133" t="s">
        <v>33</v>
      </c>
      <c r="C30" s="145">
        <v>4357</v>
      </c>
      <c r="D30" s="145">
        <v>6130</v>
      </c>
      <c r="E30" s="145">
        <v>61</v>
      </c>
      <c r="F30" s="146">
        <v>60002101708</v>
      </c>
      <c r="G30" s="44" t="s">
        <v>350</v>
      </c>
      <c r="H30" s="305" t="s">
        <v>200</v>
      </c>
      <c r="I30" s="147"/>
      <c r="J30" s="286" t="s">
        <v>349</v>
      </c>
      <c r="K30" s="178">
        <v>25000</v>
      </c>
      <c r="L30" s="80"/>
      <c r="M30" s="121">
        <f t="shared" si="26"/>
        <v>25000</v>
      </c>
      <c r="N30" s="122" t="s">
        <v>214</v>
      </c>
      <c r="O30" s="123">
        <v>0</v>
      </c>
      <c r="P30" s="141">
        <f t="shared" si="27"/>
        <v>3500</v>
      </c>
      <c r="Q30" s="184">
        <f t="shared" si="28"/>
        <v>0</v>
      </c>
      <c r="R30" s="37">
        <v>0</v>
      </c>
      <c r="S30" s="37">
        <v>0</v>
      </c>
      <c r="T30" s="218"/>
      <c r="U30" s="218"/>
      <c r="V30" s="186">
        <f t="shared" si="29"/>
        <v>3500</v>
      </c>
      <c r="W30" s="39">
        <v>0</v>
      </c>
      <c r="X30" s="39">
        <v>3500</v>
      </c>
      <c r="Y30" s="39">
        <f t="shared" si="30"/>
        <v>21500</v>
      </c>
      <c r="Z30" s="107" t="s">
        <v>209</v>
      </c>
    </row>
    <row r="31" spans="1:26" s="127" customFormat="1" ht="89.25" customHeight="1" x14ac:dyDescent="0.25">
      <c r="A31" s="117">
        <v>13</v>
      </c>
      <c r="B31" s="133"/>
      <c r="C31" s="145">
        <v>4357</v>
      </c>
      <c r="D31" s="145">
        <v>6121</v>
      </c>
      <c r="E31" s="145">
        <v>61</v>
      </c>
      <c r="F31" s="146">
        <v>60002000000</v>
      </c>
      <c r="G31" s="44" t="s">
        <v>362</v>
      </c>
      <c r="H31" s="244" t="s">
        <v>363</v>
      </c>
      <c r="I31" s="147"/>
      <c r="J31" s="286"/>
      <c r="K31" s="178">
        <v>28400</v>
      </c>
      <c r="L31" s="80"/>
      <c r="M31" s="121">
        <v>28400</v>
      </c>
      <c r="N31" s="122">
        <v>2024</v>
      </c>
      <c r="O31" s="123">
        <v>0</v>
      </c>
      <c r="P31" s="141">
        <f t="shared" ref="P31" si="31">Q31+V31</f>
        <v>28400</v>
      </c>
      <c r="Q31" s="184">
        <f t="shared" ref="Q31" si="32">SUM(R31:S31)</f>
        <v>0</v>
      </c>
      <c r="R31" s="37">
        <v>0</v>
      </c>
      <c r="S31" s="37">
        <v>0</v>
      </c>
      <c r="T31" s="218"/>
      <c r="U31" s="218"/>
      <c r="V31" s="186">
        <f t="shared" si="29"/>
        <v>28400</v>
      </c>
      <c r="W31" s="39">
        <v>0</v>
      </c>
      <c r="X31" s="39">
        <f>60000-31600</f>
        <v>28400</v>
      </c>
      <c r="Y31" s="39">
        <f t="shared" ref="Y31" si="33">K31-O31-P31</f>
        <v>0</v>
      </c>
      <c r="Z31" s="107"/>
    </row>
    <row r="32" spans="1:26" ht="35.25" customHeight="1" x14ac:dyDescent="0.25">
      <c r="A32" s="56" t="s">
        <v>68</v>
      </c>
      <c r="B32" s="57"/>
      <c r="C32" s="57"/>
      <c r="D32" s="57"/>
      <c r="E32" s="57"/>
      <c r="F32" s="57"/>
      <c r="G32" s="57"/>
      <c r="H32" s="57"/>
      <c r="I32" s="57"/>
      <c r="J32" s="57"/>
      <c r="K32" s="58">
        <f>K8+K16</f>
        <v>1116143</v>
      </c>
      <c r="L32" s="58">
        <f t="shared" ref="L32:M32" si="34">L8+L16</f>
        <v>230721.4</v>
      </c>
      <c r="M32" s="58">
        <f t="shared" si="34"/>
        <v>885422</v>
      </c>
      <c r="N32" s="58"/>
      <c r="O32" s="58">
        <f t="shared" ref="O32:Y32" si="35">O8+O16</f>
        <v>98283</v>
      </c>
      <c r="P32" s="58">
        <f t="shared" si="35"/>
        <v>252333</v>
      </c>
      <c r="Q32" s="58">
        <f>Q8+Q16</f>
        <v>93669</v>
      </c>
      <c r="R32" s="58">
        <f t="shared" si="35"/>
        <v>92301</v>
      </c>
      <c r="S32" s="58">
        <f t="shared" si="35"/>
        <v>1368</v>
      </c>
      <c r="T32" s="58">
        <f t="shared" si="35"/>
        <v>0</v>
      </c>
      <c r="U32" s="58">
        <f t="shared" si="35"/>
        <v>0</v>
      </c>
      <c r="V32" s="58">
        <f t="shared" si="35"/>
        <v>158664</v>
      </c>
      <c r="W32" s="58">
        <f t="shared" si="35"/>
        <v>42766</v>
      </c>
      <c r="X32" s="58">
        <f t="shared" si="35"/>
        <v>115898</v>
      </c>
      <c r="Y32" s="59">
        <f t="shared" si="35"/>
        <v>765527</v>
      </c>
      <c r="Z32" s="60"/>
    </row>
    <row r="33" spans="1:27" s="7" customFormat="1" x14ac:dyDescent="0.25">
      <c r="A33" s="5"/>
      <c r="B33" s="5"/>
      <c r="C33" s="5"/>
      <c r="D33" s="5"/>
      <c r="E33" s="5"/>
      <c r="F33" s="5"/>
      <c r="G33" s="61"/>
      <c r="H33" s="5"/>
      <c r="I33" s="62"/>
      <c r="J33" s="63"/>
      <c r="K33" s="64"/>
      <c r="L33" s="64"/>
      <c r="M33" s="64"/>
      <c r="N33" s="65"/>
      <c r="O33" s="65"/>
      <c r="Z33" s="66"/>
      <c r="AA33" s="11"/>
    </row>
    <row r="34" spans="1:27" s="7" customFormat="1" x14ac:dyDescent="0.25">
      <c r="A34" s="5"/>
      <c r="B34" s="5"/>
      <c r="C34" s="5"/>
      <c r="D34" s="5"/>
      <c r="E34" s="5"/>
      <c r="F34" s="5"/>
      <c r="G34" s="5"/>
      <c r="H34" s="5"/>
      <c r="I34" s="67"/>
      <c r="J34" s="68"/>
      <c r="K34" s="69"/>
      <c r="L34" s="69"/>
      <c r="M34" s="69"/>
      <c r="Z34" s="66"/>
      <c r="AA34" s="11"/>
    </row>
    <row r="35" spans="1:27" s="7" customFormat="1" ht="18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Z35" s="66"/>
      <c r="AA35" s="11"/>
    </row>
    <row r="36" spans="1:27" s="76" customFormat="1" x14ac:dyDescent="0.2">
      <c r="A36" s="71"/>
      <c r="B36" s="72"/>
      <c r="C36" s="71"/>
      <c r="D36" s="72"/>
      <c r="E36" s="72"/>
      <c r="F36" s="72"/>
      <c r="G36" s="72"/>
      <c r="H36" s="72"/>
      <c r="I36" s="73"/>
      <c r="J36" s="74"/>
      <c r="K36" s="75"/>
      <c r="L36" s="75"/>
      <c r="M36" s="75"/>
      <c r="Z36" s="77"/>
      <c r="AA36" s="78"/>
    </row>
    <row r="37" spans="1:27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Z37" s="66"/>
      <c r="AA37" s="11"/>
    </row>
    <row r="38" spans="1:27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8"/>
      <c r="K38" s="69"/>
      <c r="L38" s="69"/>
      <c r="M38" s="69"/>
      <c r="Z38" s="66"/>
      <c r="AA38" s="11"/>
    </row>
    <row r="39" spans="1:27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8"/>
      <c r="K39" s="69"/>
      <c r="L39" s="69"/>
      <c r="M39" s="69"/>
      <c r="Z39" s="66"/>
      <c r="AA39" s="11"/>
    </row>
    <row r="40" spans="1:27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8"/>
      <c r="K40" s="69"/>
      <c r="L40" s="69"/>
      <c r="M40" s="69"/>
      <c r="Z40" s="66"/>
      <c r="AA40" s="11"/>
    </row>
    <row r="41" spans="1:27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8"/>
      <c r="K41" s="69"/>
      <c r="L41" s="69"/>
      <c r="M41" s="69"/>
      <c r="Z41" s="66"/>
      <c r="AA41" s="11"/>
    </row>
    <row r="42" spans="1:27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8"/>
      <c r="K42" s="69"/>
      <c r="L42" s="69"/>
      <c r="M42" s="69"/>
      <c r="Z42" s="66"/>
      <c r="AA42" s="11"/>
    </row>
    <row r="43" spans="1:27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8"/>
      <c r="K43" s="69"/>
      <c r="L43" s="69"/>
      <c r="M43" s="69"/>
      <c r="Z43" s="66"/>
      <c r="AA43" s="11"/>
    </row>
    <row r="44" spans="1:27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68"/>
      <c r="K44" s="69"/>
      <c r="L44" s="69"/>
      <c r="M44" s="69"/>
      <c r="Z44" s="66"/>
      <c r="AA44" s="11"/>
    </row>
    <row r="45" spans="1:27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68"/>
      <c r="K45" s="69"/>
      <c r="L45" s="69"/>
      <c r="M45" s="69"/>
      <c r="Z45" s="66"/>
      <c r="AA45" s="11"/>
    </row>
    <row r="46" spans="1:27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68"/>
      <c r="K46" s="69"/>
      <c r="L46" s="69"/>
      <c r="M46" s="69"/>
      <c r="Z46" s="66"/>
      <c r="AA46" s="11"/>
    </row>
    <row r="47" spans="1:27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68"/>
      <c r="K47" s="69"/>
      <c r="L47" s="69"/>
      <c r="M47" s="69"/>
      <c r="Z47" s="66"/>
      <c r="AA47" s="11"/>
    </row>
    <row r="48" spans="1:27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68"/>
      <c r="K48" s="69"/>
      <c r="L48" s="69"/>
      <c r="M48" s="69"/>
      <c r="Z48" s="66"/>
      <c r="AA48" s="11"/>
    </row>
    <row r="49" spans="1:27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68"/>
      <c r="K49" s="69"/>
      <c r="L49" s="69"/>
      <c r="M49" s="69"/>
      <c r="Z49" s="66"/>
      <c r="AA49" s="11"/>
    </row>
    <row r="50" spans="1:27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68"/>
      <c r="K50" s="69"/>
      <c r="L50" s="69"/>
      <c r="M50" s="69"/>
      <c r="Z50" s="66"/>
      <c r="AA50" s="11"/>
    </row>
    <row r="51" spans="1:27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68"/>
      <c r="K51" s="69"/>
      <c r="L51" s="69"/>
      <c r="M51" s="69"/>
      <c r="Z51" s="66"/>
      <c r="AA51" s="11"/>
    </row>
    <row r="52" spans="1:27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68"/>
      <c r="K52" s="69"/>
      <c r="L52" s="69"/>
      <c r="M52" s="69"/>
      <c r="Z52" s="66"/>
      <c r="AA52" s="11"/>
    </row>
    <row r="53" spans="1:27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68"/>
      <c r="K53" s="69"/>
      <c r="L53" s="69"/>
      <c r="M53" s="69"/>
      <c r="Z53" s="66"/>
      <c r="AA53" s="11"/>
    </row>
    <row r="54" spans="1:27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5"/>
      <c r="K54" s="69"/>
      <c r="L54" s="69"/>
      <c r="M54" s="69"/>
      <c r="Z54" s="66"/>
      <c r="AA54" s="11"/>
    </row>
    <row r="55" spans="1:27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5"/>
      <c r="K55" s="69"/>
      <c r="L55" s="69"/>
      <c r="M55" s="69"/>
      <c r="Z55" s="66"/>
      <c r="AA55" s="11"/>
    </row>
    <row r="56" spans="1:27" s="7" customFormat="1" x14ac:dyDescent="0.25">
      <c r="A56" s="5"/>
      <c r="B56" s="5"/>
      <c r="C56" s="5"/>
      <c r="D56" s="5"/>
      <c r="E56" s="5"/>
      <c r="F56" s="5"/>
      <c r="G56" s="5"/>
      <c r="H56" s="5"/>
      <c r="I56" s="11"/>
      <c r="J56" s="5"/>
      <c r="K56" s="69"/>
      <c r="L56" s="69"/>
      <c r="M56" s="69"/>
      <c r="Z56" s="66"/>
      <c r="AA56" s="11"/>
    </row>
    <row r="57" spans="1:27" s="7" customFormat="1" x14ac:dyDescent="0.25">
      <c r="A57" s="5"/>
      <c r="B57" s="5"/>
      <c r="C57" s="5"/>
      <c r="D57" s="5"/>
      <c r="E57" s="5"/>
      <c r="F57" s="5"/>
      <c r="G57" s="5"/>
      <c r="H57" s="5"/>
      <c r="I57" s="11"/>
      <c r="J57" s="5"/>
      <c r="K57" s="69"/>
      <c r="L57" s="69"/>
      <c r="M57" s="69"/>
      <c r="Z57" s="66"/>
      <c r="AA57" s="11"/>
    </row>
    <row r="58" spans="1:27" s="7" customFormat="1" x14ac:dyDescent="0.25">
      <c r="A58" s="5"/>
      <c r="B58" s="5"/>
      <c r="C58" s="5"/>
      <c r="D58" s="5"/>
      <c r="E58" s="5"/>
      <c r="F58" s="5"/>
      <c r="G58" s="5"/>
      <c r="H58" s="5"/>
      <c r="I58" s="11"/>
      <c r="J58" s="5"/>
      <c r="K58" s="69"/>
      <c r="L58" s="69"/>
      <c r="M58" s="69"/>
      <c r="Z58" s="66"/>
      <c r="AA58" s="11"/>
    </row>
    <row r="59" spans="1:27" s="7" customFormat="1" x14ac:dyDescent="0.25">
      <c r="A59" s="5"/>
      <c r="B59" s="5"/>
      <c r="C59" s="5"/>
      <c r="D59" s="5"/>
      <c r="E59" s="5"/>
      <c r="F59" s="5"/>
      <c r="G59" s="5"/>
      <c r="H59" s="5"/>
      <c r="I59" s="11"/>
      <c r="J59" s="5"/>
      <c r="K59" s="69"/>
      <c r="L59" s="69"/>
      <c r="M59" s="69"/>
      <c r="Z59" s="66"/>
      <c r="AA59" s="11"/>
    </row>
    <row r="60" spans="1:27" s="7" customFormat="1" x14ac:dyDescent="0.25">
      <c r="A60" s="5"/>
      <c r="B60" s="5"/>
      <c r="C60" s="5"/>
      <c r="D60" s="5"/>
      <c r="E60" s="5"/>
      <c r="F60" s="5"/>
      <c r="G60" s="5"/>
      <c r="H60" s="5"/>
      <c r="I60" s="11"/>
      <c r="J60" s="5"/>
      <c r="K60" s="69"/>
      <c r="L60" s="69"/>
      <c r="M60" s="69"/>
      <c r="Z60" s="66"/>
      <c r="AA60" s="11"/>
    </row>
    <row r="61" spans="1:27" s="7" customFormat="1" x14ac:dyDescent="0.25">
      <c r="A61" s="5"/>
      <c r="B61" s="5"/>
      <c r="C61" s="5"/>
      <c r="D61" s="5"/>
      <c r="E61" s="5"/>
      <c r="F61" s="5"/>
      <c r="G61" s="5"/>
      <c r="H61" s="5"/>
      <c r="I61" s="11"/>
      <c r="J61" s="5"/>
      <c r="K61" s="69"/>
      <c r="L61" s="69"/>
      <c r="M61" s="69"/>
      <c r="Z61" s="66"/>
      <c r="AA61" s="11"/>
    </row>
    <row r="62" spans="1:27" s="7" customFormat="1" x14ac:dyDescent="0.25">
      <c r="A62" s="5"/>
      <c r="B62" s="5"/>
      <c r="C62" s="5"/>
      <c r="D62" s="5"/>
      <c r="E62" s="5"/>
      <c r="F62" s="5"/>
      <c r="G62" s="5"/>
      <c r="H62" s="5"/>
      <c r="I62" s="11"/>
      <c r="J62" s="5"/>
      <c r="K62" s="69"/>
      <c r="L62" s="69"/>
      <c r="M62" s="69"/>
      <c r="Z62" s="66"/>
      <c r="AA62" s="11"/>
    </row>
    <row r="63" spans="1:27" s="7" customFormat="1" x14ac:dyDescent="0.25">
      <c r="A63" s="5"/>
      <c r="B63" s="5"/>
      <c r="C63" s="5"/>
      <c r="D63" s="5"/>
      <c r="E63" s="5"/>
      <c r="F63" s="5"/>
      <c r="G63" s="5"/>
      <c r="H63" s="5"/>
      <c r="I63" s="11"/>
      <c r="J63" s="5"/>
      <c r="K63" s="69"/>
      <c r="L63" s="69"/>
      <c r="M63" s="69"/>
      <c r="Z63" s="66"/>
      <c r="AA63" s="11"/>
    </row>
    <row r="64" spans="1:27" s="7" customFormat="1" x14ac:dyDescent="0.25">
      <c r="A64" s="5"/>
      <c r="B64" s="5"/>
      <c r="C64" s="5"/>
      <c r="D64" s="5"/>
      <c r="E64" s="5"/>
      <c r="F64" s="5"/>
      <c r="G64" s="5"/>
      <c r="H64" s="5"/>
      <c r="I64" s="11"/>
      <c r="J64" s="5"/>
      <c r="K64" s="69"/>
      <c r="L64" s="69"/>
      <c r="M64" s="69"/>
      <c r="Z64" s="66"/>
      <c r="AA64" s="11"/>
    </row>
    <row r="65" spans="1:27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Z65" s="66"/>
      <c r="AA65" s="11"/>
    </row>
    <row r="66" spans="1:27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Z66" s="66"/>
      <c r="AA66" s="11"/>
    </row>
    <row r="67" spans="1:27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Z67" s="66"/>
      <c r="AA67" s="11"/>
    </row>
    <row r="68" spans="1:27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Z68" s="66"/>
      <c r="AA68" s="11"/>
    </row>
    <row r="69" spans="1:27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Z69" s="66"/>
      <c r="AA69" s="11"/>
    </row>
    <row r="70" spans="1:27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Z70" s="66"/>
      <c r="AA70" s="11"/>
    </row>
    <row r="71" spans="1:27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Z71" s="66"/>
      <c r="AA71" s="11"/>
    </row>
    <row r="72" spans="1:27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Z72" s="66"/>
      <c r="AA72" s="11"/>
    </row>
    <row r="73" spans="1:27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Z73" s="66"/>
      <c r="AA73" s="11"/>
    </row>
    <row r="74" spans="1:27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Z74" s="66"/>
      <c r="AA74" s="11"/>
    </row>
    <row r="75" spans="1:27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Z75" s="66"/>
      <c r="AA75" s="11"/>
    </row>
    <row r="76" spans="1:27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Z76" s="66"/>
      <c r="AA76" s="11"/>
    </row>
    <row r="77" spans="1:27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Z77" s="66"/>
      <c r="AA77" s="11"/>
    </row>
    <row r="78" spans="1:27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Z78" s="66"/>
      <c r="AA78" s="11"/>
    </row>
    <row r="79" spans="1:27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Z79" s="66"/>
      <c r="AA79" s="11"/>
    </row>
    <row r="80" spans="1:27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Z80" s="66"/>
      <c r="AA80" s="11"/>
    </row>
    <row r="81" spans="1:27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Z81" s="66"/>
      <c r="AA81" s="11"/>
    </row>
    <row r="82" spans="1:27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Z82" s="66"/>
      <c r="AA82" s="11"/>
    </row>
    <row r="83" spans="1:27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Z83" s="66"/>
      <c r="AA83" s="11"/>
    </row>
    <row r="84" spans="1:27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Z84" s="66"/>
      <c r="AA84" s="11"/>
    </row>
    <row r="85" spans="1:27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Z85" s="66"/>
      <c r="AA85" s="11"/>
    </row>
    <row r="86" spans="1:27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Z86" s="66"/>
      <c r="AA86" s="11"/>
    </row>
    <row r="87" spans="1:27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Z87" s="66"/>
      <c r="AA87" s="11"/>
    </row>
    <row r="88" spans="1:27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Z88" s="66"/>
      <c r="AA88" s="11"/>
    </row>
    <row r="89" spans="1:27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Z89" s="66"/>
      <c r="AA89" s="11"/>
    </row>
    <row r="90" spans="1:27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Z90" s="66"/>
      <c r="AA90" s="11"/>
    </row>
    <row r="91" spans="1:27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Z91" s="66"/>
      <c r="AA91" s="11"/>
    </row>
    <row r="92" spans="1:27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Z92" s="66"/>
      <c r="AA92" s="11"/>
    </row>
    <row r="93" spans="1:27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Z93" s="66"/>
      <c r="AA93" s="11"/>
    </row>
    <row r="94" spans="1:27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Z94" s="66"/>
      <c r="AA94" s="11"/>
    </row>
    <row r="95" spans="1:27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Z95" s="66"/>
      <c r="AA95" s="11"/>
    </row>
    <row r="96" spans="1:27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Z96" s="66"/>
      <c r="AA96" s="11"/>
    </row>
    <row r="97" spans="1:27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Z97" s="66"/>
      <c r="AA97" s="11"/>
    </row>
    <row r="98" spans="1:27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Z98" s="66"/>
      <c r="AA98" s="11"/>
    </row>
    <row r="99" spans="1:27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Z99" s="66"/>
      <c r="AA99" s="11"/>
    </row>
    <row r="100" spans="1:27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Z100" s="66"/>
      <c r="AA100" s="11"/>
    </row>
    <row r="101" spans="1:27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69"/>
      <c r="L101" s="69"/>
      <c r="M101" s="69"/>
      <c r="Z101" s="66"/>
      <c r="AA101" s="11"/>
    </row>
    <row r="102" spans="1:27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69"/>
      <c r="L102" s="69"/>
      <c r="M102" s="69"/>
      <c r="Z102" s="66"/>
      <c r="AA102" s="11"/>
    </row>
    <row r="103" spans="1:27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69"/>
      <c r="L103" s="69"/>
      <c r="M103" s="69"/>
      <c r="Z103" s="66"/>
      <c r="AA103" s="11"/>
    </row>
    <row r="104" spans="1:27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69"/>
      <c r="L104" s="69"/>
      <c r="M104" s="69"/>
      <c r="Z104" s="66"/>
      <c r="AA104" s="11"/>
    </row>
    <row r="105" spans="1:27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69"/>
      <c r="L105" s="69"/>
      <c r="M105" s="69"/>
      <c r="Z105" s="66"/>
      <c r="AA105" s="11"/>
    </row>
    <row r="106" spans="1:27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69"/>
      <c r="L106" s="69"/>
      <c r="M106" s="69"/>
      <c r="Z106" s="66"/>
      <c r="AA106" s="11"/>
    </row>
    <row r="107" spans="1:27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69"/>
      <c r="L107" s="69"/>
      <c r="M107" s="69"/>
      <c r="Z107" s="66"/>
      <c r="AA107" s="11"/>
    </row>
    <row r="108" spans="1:27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69"/>
      <c r="L108" s="69"/>
      <c r="M108" s="69"/>
      <c r="Z108" s="66"/>
      <c r="AA108" s="11"/>
    </row>
    <row r="109" spans="1:27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69"/>
      <c r="L109" s="69"/>
      <c r="M109" s="69"/>
      <c r="Z109" s="66"/>
      <c r="AA109" s="11"/>
    </row>
    <row r="110" spans="1:27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5"/>
      <c r="K110" s="69"/>
      <c r="L110" s="69"/>
      <c r="M110" s="69"/>
      <c r="Z110" s="66"/>
      <c r="AA110" s="11"/>
    </row>
    <row r="111" spans="1:27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5"/>
      <c r="K111" s="69"/>
      <c r="L111" s="69"/>
      <c r="M111" s="69"/>
      <c r="Z111" s="66"/>
      <c r="AA111" s="11"/>
    </row>
    <row r="112" spans="1:27" s="7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5"/>
      <c r="K112" s="69"/>
      <c r="L112" s="69"/>
      <c r="M112" s="69"/>
      <c r="Z112" s="66"/>
      <c r="AA112" s="11"/>
    </row>
    <row r="113" spans="1:27" s="7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5"/>
      <c r="K113" s="69"/>
      <c r="L113" s="69"/>
      <c r="M113" s="69"/>
      <c r="Z113" s="66"/>
      <c r="AA113" s="11"/>
    </row>
    <row r="114" spans="1:27" s="7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5"/>
      <c r="K114" s="69"/>
      <c r="L114" s="69"/>
      <c r="M114" s="69"/>
      <c r="Z114" s="66"/>
      <c r="AA114" s="11"/>
    </row>
    <row r="115" spans="1:27" s="7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5"/>
      <c r="K115" s="69"/>
      <c r="L115" s="69"/>
      <c r="M115" s="69"/>
      <c r="Z115" s="66"/>
      <c r="AA115" s="11"/>
    </row>
    <row r="116" spans="1:27" s="7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5"/>
      <c r="K116" s="69"/>
      <c r="L116" s="69"/>
      <c r="M116" s="69"/>
      <c r="Z116" s="66"/>
      <c r="AA116" s="11"/>
    </row>
  </sheetData>
  <mergeCells count="66">
    <mergeCell ref="Z27:Z28"/>
    <mergeCell ref="R27:R28"/>
    <mergeCell ref="S27:S28"/>
    <mergeCell ref="V27:V28"/>
    <mergeCell ref="W27:W28"/>
    <mergeCell ref="Y27:Y28"/>
    <mergeCell ref="M27:M28"/>
    <mergeCell ref="N27:N28"/>
    <mergeCell ref="O27:O28"/>
    <mergeCell ref="P27:P28"/>
    <mergeCell ref="Q27:Q28"/>
    <mergeCell ref="G27:G28"/>
    <mergeCell ref="H27:H28"/>
    <mergeCell ref="I27:I28"/>
    <mergeCell ref="K27:K28"/>
    <mergeCell ref="L27:L28"/>
    <mergeCell ref="A27:A28"/>
    <mergeCell ref="B27:B28"/>
    <mergeCell ref="C27:C28"/>
    <mergeCell ref="E27:E28"/>
    <mergeCell ref="F27:F28"/>
    <mergeCell ref="H23:H24"/>
    <mergeCell ref="O6:O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Y6:Y7"/>
    <mergeCell ref="Z6:Z7"/>
    <mergeCell ref="P6:P7"/>
    <mergeCell ref="Q6:Q7"/>
    <mergeCell ref="R6:S6"/>
    <mergeCell ref="T6:U6"/>
    <mergeCell ref="V6:V7"/>
    <mergeCell ref="W6:X6"/>
    <mergeCell ref="A23:A24"/>
    <mergeCell ref="B23:B24"/>
    <mergeCell ref="E23:E24"/>
    <mergeCell ref="G23:G24"/>
    <mergeCell ref="F23:F24"/>
    <mergeCell ref="C23:C24"/>
    <mergeCell ref="I23:I24"/>
    <mergeCell ref="K23:K24"/>
    <mergeCell ref="L23:L24"/>
    <mergeCell ref="M23:M24"/>
    <mergeCell ref="Y23:Y24"/>
    <mergeCell ref="Z23:Z24"/>
    <mergeCell ref="N23:N24"/>
    <mergeCell ref="O23:O24"/>
    <mergeCell ref="P23:P24"/>
    <mergeCell ref="Q23:Q24"/>
    <mergeCell ref="V23:V24"/>
    <mergeCell ref="R23:R24"/>
    <mergeCell ref="S23:S24"/>
    <mergeCell ref="W23:W24"/>
  </mergeCells>
  <pageMargins left="0.39370078740157483" right="0.39370078740157483" top="0.78740157480314965" bottom="0.78740157480314965" header="0.31496062992125984" footer="0.31496062992125984"/>
  <pageSetup paperSize="9" scale="44" firstPageNumber="181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  <rowBreaks count="1" manualBreakCount="1">
    <brk id="22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5"/>
  <sheetViews>
    <sheetView showGridLines="0" view="pageBreakPreview" zoomScale="70" zoomScaleNormal="70" zoomScaleSheetLayoutView="70" workbookViewId="0">
      <selection activeCell="H19" sqref="H1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outlineLevel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7" width="16.7109375" style="7" customWidth="1"/>
    <col min="18" max="18" width="17.42578125" style="7" customWidth="1"/>
    <col min="19" max="19" width="16.85546875" style="7" customWidth="1"/>
    <col min="20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ht="18" x14ac:dyDescent="0.25">
      <c r="A1" s="251" t="s">
        <v>220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2" t="s">
        <v>0</v>
      </c>
      <c r="B2" s="252"/>
      <c r="C2" s="252"/>
      <c r="F2" s="253"/>
      <c r="G2" s="254" t="s">
        <v>360</v>
      </c>
      <c r="H2" s="255" t="s">
        <v>221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6"/>
      <c r="B3" s="252"/>
      <c r="C3" s="252"/>
      <c r="F3" s="253"/>
      <c r="G3" s="256" t="s">
        <v>361</v>
      </c>
      <c r="H3" s="257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08" t="s">
        <v>222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10"/>
      <c r="X5" s="20"/>
    </row>
    <row r="6" spans="1:25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24" t="s">
        <v>101</v>
      </c>
      <c r="U6" s="316" t="s">
        <v>21</v>
      </c>
      <c r="V6" s="317"/>
      <c r="W6" s="318" t="s">
        <v>102</v>
      </c>
      <c r="X6" s="319" t="s">
        <v>16</v>
      </c>
    </row>
    <row r="7" spans="1:25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9" t="s">
        <v>340</v>
      </c>
      <c r="S7" s="219" t="s">
        <v>339</v>
      </c>
      <c r="T7" s="325"/>
      <c r="U7" s="79" t="s">
        <v>19</v>
      </c>
      <c r="V7" s="219" t="s">
        <v>20</v>
      </c>
      <c r="W7" s="318"/>
      <c r="X7" s="319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SUM(K9:K10)</f>
        <v>209500</v>
      </c>
      <c r="L8" s="24">
        <f>SUM(L9:L10)</f>
        <v>171900</v>
      </c>
      <c r="M8" s="24">
        <f>SUM(M9:M10)</f>
        <v>36950</v>
      </c>
      <c r="N8" s="24"/>
      <c r="O8" s="24">
        <f t="shared" ref="O8:W8" si="0">SUM(O9:O10)</f>
        <v>0</v>
      </c>
      <c r="P8" s="25">
        <f>SUM(P9:P10)</f>
        <v>20850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>SUM(T9:T10)</f>
        <v>20850</v>
      </c>
      <c r="U8" s="25">
        <f t="shared" si="0"/>
        <v>16950</v>
      </c>
      <c r="V8" s="25">
        <f t="shared" si="0"/>
        <v>3900</v>
      </c>
      <c r="W8" s="24">
        <f t="shared" si="0"/>
        <v>93250</v>
      </c>
      <c r="X8" s="26"/>
    </row>
    <row r="9" spans="1:25" s="41" customFormat="1" ht="57" customHeight="1" x14ac:dyDescent="0.25">
      <c r="A9" s="28">
        <v>1</v>
      </c>
      <c r="B9" s="246" t="s">
        <v>32</v>
      </c>
      <c r="C9" s="217">
        <v>2212</v>
      </c>
      <c r="D9" s="217">
        <v>6351</v>
      </c>
      <c r="E9" s="217">
        <v>63</v>
      </c>
      <c r="F9" s="31">
        <v>66012001600</v>
      </c>
      <c r="G9" s="32" t="s">
        <v>223</v>
      </c>
      <c r="H9" s="247" t="s">
        <v>328</v>
      </c>
      <c r="I9" s="215" t="s">
        <v>224</v>
      </c>
      <c r="J9" s="215" t="s">
        <v>225</v>
      </c>
      <c r="K9" s="35">
        <v>23000</v>
      </c>
      <c r="L9" s="35">
        <v>18900</v>
      </c>
      <c r="M9" s="35">
        <v>3450</v>
      </c>
      <c r="N9" s="258" t="s">
        <v>226</v>
      </c>
      <c r="O9" s="37"/>
      <c r="P9" s="38">
        <v>4100</v>
      </c>
      <c r="Q9" s="184">
        <v>0</v>
      </c>
      <c r="R9" s="37">
        <v>0</v>
      </c>
      <c r="S9" s="37">
        <v>0</v>
      </c>
      <c r="T9" s="186">
        <v>4100</v>
      </c>
      <c r="U9" s="39">
        <v>3450</v>
      </c>
      <c r="V9" s="39">
        <v>650</v>
      </c>
      <c r="W9" s="39">
        <v>0</v>
      </c>
      <c r="X9" s="360" t="s">
        <v>227</v>
      </c>
    </row>
    <row r="10" spans="1:25" s="41" customFormat="1" ht="41.25" customHeight="1" x14ac:dyDescent="0.25">
      <c r="A10" s="28">
        <v>2</v>
      </c>
      <c r="B10" s="217" t="s">
        <v>33</v>
      </c>
      <c r="C10" s="217">
        <v>2212</v>
      </c>
      <c r="D10" s="217">
        <v>6351</v>
      </c>
      <c r="E10" s="217">
        <v>63</v>
      </c>
      <c r="F10" s="130">
        <v>66012001600</v>
      </c>
      <c r="G10" s="44" t="s">
        <v>228</v>
      </c>
      <c r="H10" s="247" t="s">
        <v>329</v>
      </c>
      <c r="I10" s="215" t="s">
        <v>224</v>
      </c>
      <c r="J10" s="215" t="s">
        <v>225</v>
      </c>
      <c r="K10" s="35">
        <v>186500</v>
      </c>
      <c r="L10" s="35">
        <v>153000</v>
      </c>
      <c r="M10" s="35">
        <v>33500</v>
      </c>
      <c r="N10" s="258" t="s">
        <v>226</v>
      </c>
      <c r="O10" s="37"/>
      <c r="P10" s="38">
        <f>Q10+T10</f>
        <v>16750</v>
      </c>
      <c r="Q10" s="184">
        <v>0</v>
      </c>
      <c r="R10" s="37">
        <v>0</v>
      </c>
      <c r="S10" s="37">
        <v>0</v>
      </c>
      <c r="T10" s="186">
        <v>16750</v>
      </c>
      <c r="U10" s="39">
        <v>13500</v>
      </c>
      <c r="V10" s="39">
        <v>3250</v>
      </c>
      <c r="W10" s="39">
        <v>93250</v>
      </c>
      <c r="X10" s="361"/>
    </row>
    <row r="11" spans="1:25" ht="35.25" customHeight="1" x14ac:dyDescent="0.25">
      <c r="A11" s="208" t="s">
        <v>229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58">
        <f>K8</f>
        <v>209500</v>
      </c>
      <c r="L11" s="58">
        <f>L8</f>
        <v>171900</v>
      </c>
      <c r="M11" s="58">
        <f>M8</f>
        <v>36950</v>
      </c>
      <c r="N11" s="58"/>
      <c r="O11" s="58">
        <f t="shared" ref="O11:W11" si="1">O8</f>
        <v>0</v>
      </c>
      <c r="P11" s="58">
        <f t="shared" si="1"/>
        <v>20850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20850</v>
      </c>
      <c r="U11" s="58">
        <f t="shared" si="1"/>
        <v>16950</v>
      </c>
      <c r="V11" s="58">
        <f t="shared" si="1"/>
        <v>3900</v>
      </c>
      <c r="W11" s="59">
        <f t="shared" si="1"/>
        <v>93250</v>
      </c>
      <c r="X11" s="60"/>
    </row>
    <row r="12" spans="1:25" s="7" customFormat="1" x14ac:dyDescent="0.25">
      <c r="A12" s="5"/>
      <c r="B12" s="5"/>
      <c r="C12" s="5"/>
      <c r="D12" s="5"/>
      <c r="E12" s="5"/>
      <c r="F12" s="5"/>
      <c r="G12" s="61"/>
      <c r="H12" s="5"/>
      <c r="I12" s="62"/>
      <c r="J12" s="63"/>
      <c r="K12" s="64"/>
      <c r="L12" s="64"/>
      <c r="M12" s="64"/>
      <c r="N12" s="65"/>
      <c r="O12" s="65"/>
      <c r="X12" s="66"/>
      <c r="Y12" s="11"/>
    </row>
    <row r="13" spans="1:25" s="7" customFormat="1" x14ac:dyDescent="0.25">
      <c r="A13" s="5"/>
      <c r="B13" s="5"/>
      <c r="C13" s="5"/>
      <c r="D13" s="5"/>
      <c r="E13" s="5"/>
      <c r="F13" s="5"/>
      <c r="G13" s="5"/>
      <c r="H13" s="5"/>
      <c r="I13" s="67"/>
      <c r="J13" s="68"/>
      <c r="K13" s="69"/>
      <c r="L13" s="69"/>
      <c r="M13" s="69"/>
      <c r="X13" s="66"/>
      <c r="Y13" s="11"/>
    </row>
    <row r="14" spans="1:25" s="7" customFormat="1" ht="18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X14" s="362"/>
      <c r="Y14" s="11"/>
    </row>
    <row r="15" spans="1:25" s="76" customFormat="1" x14ac:dyDescent="0.2">
      <c r="A15" s="71"/>
      <c r="B15" s="72"/>
      <c r="C15" s="71"/>
      <c r="D15" s="72"/>
      <c r="E15" s="72"/>
      <c r="F15" s="72"/>
      <c r="G15" s="72"/>
      <c r="H15" s="72"/>
      <c r="I15" s="73"/>
      <c r="J15" s="74"/>
      <c r="K15" s="75"/>
      <c r="L15" s="75"/>
      <c r="M15" s="75"/>
      <c r="X15" s="362"/>
      <c r="Y15" s="78"/>
    </row>
    <row r="16" spans="1:25" s="7" customFormat="1" x14ac:dyDescent="0.25">
      <c r="A16" s="5"/>
      <c r="B16" s="5"/>
      <c r="C16" s="5"/>
      <c r="D16" s="5"/>
      <c r="E16" s="5"/>
      <c r="F16" s="5"/>
      <c r="G16" s="5"/>
      <c r="H16" s="5"/>
      <c r="I16" s="11"/>
      <c r="J16" s="68"/>
      <c r="K16" s="69"/>
      <c r="L16" s="69"/>
      <c r="M16" s="69"/>
      <c r="X16" s="362"/>
      <c r="Y16" s="11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8"/>
      <c r="K17" s="69"/>
      <c r="L17" s="69"/>
      <c r="M17" s="69"/>
      <c r="X17" s="66"/>
      <c r="Y17" s="11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X18" s="66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X19" s="66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X20" s="66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5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  <c r="Y43" s="11"/>
    </row>
    <row r="44" spans="1:25" s="7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5"/>
      <c r="K44" s="69"/>
      <c r="L44" s="69"/>
      <c r="M44" s="69"/>
      <c r="X44" s="66"/>
      <c r="Y44" s="11"/>
    </row>
    <row r="45" spans="1:25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</sheetData>
  <mergeCells count="25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X9:X10"/>
    <mergeCell ref="X14:X16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41" firstPageNumber="183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00"/>
  <sheetViews>
    <sheetView showGridLines="0" view="pageBreakPreview" zoomScale="70" zoomScaleNormal="70" zoomScaleSheetLayoutView="70" workbookViewId="0">
      <selection activeCell="H10" sqref="H10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140625" style="11" customWidth="1" collapsed="1"/>
    <col min="6" max="6" width="15.5703125" style="11" hidden="1" customWidth="1" outlineLevel="1"/>
    <col min="7" max="7" width="37.85546875" style="11" customWidth="1" collapsed="1"/>
    <col min="8" max="8" width="46.5703125" style="11" customWidth="1"/>
    <col min="9" max="9" width="7.140625" style="11" customWidth="1"/>
    <col min="10" max="10" width="14.7109375" style="5" customWidth="1"/>
    <col min="11" max="11" width="17.7109375" style="7" customWidth="1"/>
    <col min="12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0" width="13.28515625" style="7" customWidth="1"/>
    <col min="21" max="21" width="12.7109375" style="7" customWidth="1"/>
    <col min="22" max="23" width="14.42578125" style="7" customWidth="1"/>
    <col min="24" max="24" width="17.7109375" style="66" customWidth="1"/>
    <col min="25" max="16384" width="9.140625" style="11"/>
  </cols>
  <sheetData>
    <row r="1" spans="1:24" ht="20.25" x14ac:dyDescent="0.3">
      <c r="A1" s="90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4" ht="15.75" x14ac:dyDescent="0.25">
      <c r="A2" s="99" t="s">
        <v>0</v>
      </c>
      <c r="B2" s="91"/>
      <c r="C2" s="91"/>
      <c r="D2" s="100"/>
      <c r="E2" s="100"/>
      <c r="F2" s="93"/>
      <c r="G2" s="94" t="s">
        <v>24</v>
      </c>
      <c r="H2" s="95" t="s">
        <v>55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4" ht="15.75" x14ac:dyDescent="0.25">
      <c r="A3" s="96"/>
      <c r="B3" s="91"/>
      <c r="C3" s="91"/>
      <c r="D3" s="100"/>
      <c r="E3" s="100"/>
      <c r="F3" s="93"/>
      <c r="G3" s="97" t="s">
        <v>1</v>
      </c>
      <c r="H3" s="98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X4" s="19"/>
    </row>
    <row r="5" spans="1:24" ht="25.5" customHeight="1" x14ac:dyDescent="0.25">
      <c r="A5" s="308" t="s">
        <v>56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10"/>
      <c r="X5" s="20"/>
    </row>
    <row r="6" spans="1:24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24" t="s">
        <v>101</v>
      </c>
      <c r="U6" s="316" t="s">
        <v>21</v>
      </c>
      <c r="V6" s="317"/>
      <c r="W6" s="318" t="s">
        <v>102</v>
      </c>
      <c r="X6" s="319" t="s">
        <v>16</v>
      </c>
    </row>
    <row r="7" spans="1:24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" t="s">
        <v>171</v>
      </c>
      <c r="S7" s="21" t="s">
        <v>177</v>
      </c>
      <c r="T7" s="325"/>
      <c r="U7" s="79" t="s">
        <v>19</v>
      </c>
      <c r="V7" s="21" t="s">
        <v>20</v>
      </c>
      <c r="W7" s="318"/>
      <c r="X7" s="319"/>
    </row>
    <row r="8" spans="1:24" s="27" customFormat="1" ht="25.5" customHeight="1" x14ac:dyDescent="0.3">
      <c r="A8" s="22" t="s">
        <v>365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SUM(K9:K13)</f>
        <v>1216029</v>
      </c>
      <c r="L8" s="24">
        <f>SUM(L9:L13)</f>
        <v>851733</v>
      </c>
      <c r="M8" s="24">
        <f>SUM(M9:M13)</f>
        <v>364296</v>
      </c>
      <c r="N8" s="24"/>
      <c r="O8" s="24">
        <f t="shared" ref="O8:W8" si="0">SUM(O9:O13)</f>
        <v>427563</v>
      </c>
      <c r="P8" s="25">
        <f t="shared" si="0"/>
        <v>131505</v>
      </c>
      <c r="Q8" s="25">
        <f>SUM(Q9:Q13)</f>
        <v>87500</v>
      </c>
      <c r="R8" s="25">
        <f t="shared" si="0"/>
        <v>87500</v>
      </c>
      <c r="S8" s="25">
        <f t="shared" si="0"/>
        <v>0</v>
      </c>
      <c r="T8" s="25">
        <f t="shared" si="0"/>
        <v>44005</v>
      </c>
      <c r="U8" s="25">
        <f>SUM(U9:U13)</f>
        <v>9500</v>
      </c>
      <c r="V8" s="25">
        <f>SUM(V9:V13)</f>
        <v>34505</v>
      </c>
      <c r="W8" s="24">
        <f t="shared" si="0"/>
        <v>656961</v>
      </c>
      <c r="X8" s="26"/>
    </row>
    <row r="9" spans="1:24" s="125" customFormat="1" ht="93.75" customHeight="1" x14ac:dyDescent="0.25">
      <c r="A9" s="117">
        <v>1</v>
      </c>
      <c r="B9" s="42" t="s">
        <v>30</v>
      </c>
      <c r="C9" s="117">
        <v>2212</v>
      </c>
      <c r="D9" s="117">
        <v>6121</v>
      </c>
      <c r="E9" s="117">
        <v>61</v>
      </c>
      <c r="F9" s="118">
        <v>60004100040</v>
      </c>
      <c r="G9" s="224" t="s">
        <v>57</v>
      </c>
      <c r="H9" s="144" t="s">
        <v>62</v>
      </c>
      <c r="I9" s="120" t="s">
        <v>58</v>
      </c>
      <c r="J9" s="120" t="s">
        <v>191</v>
      </c>
      <c r="K9" s="121">
        <f>418415+106</f>
        <v>418521</v>
      </c>
      <c r="L9" s="121">
        <v>269183</v>
      </c>
      <c r="M9" s="121">
        <f t="shared" ref="M9:M12" si="1">K9-L9</f>
        <v>149338</v>
      </c>
      <c r="N9" s="122" t="s">
        <v>59</v>
      </c>
      <c r="O9" s="123">
        <f>375504+42206+652-546</f>
        <v>417816</v>
      </c>
      <c r="P9" s="242">
        <f>Q9+T9</f>
        <v>705</v>
      </c>
      <c r="Q9" s="191">
        <f>R9+S9</f>
        <v>0</v>
      </c>
      <c r="R9" s="123">
        <v>0</v>
      </c>
      <c r="S9" s="123">
        <v>0</v>
      </c>
      <c r="T9" s="191">
        <f>U9+V9</f>
        <v>705</v>
      </c>
      <c r="U9" s="124">
        <v>0</v>
      </c>
      <c r="V9" s="124">
        <v>705</v>
      </c>
      <c r="W9" s="124">
        <f>K9-O9-P9</f>
        <v>0</v>
      </c>
      <c r="X9" s="128" t="s">
        <v>121</v>
      </c>
    </row>
    <row r="10" spans="1:24" s="127" customFormat="1" ht="92.25" customHeight="1" x14ac:dyDescent="0.25">
      <c r="A10" s="117">
        <v>2</v>
      </c>
      <c r="B10" s="117" t="s">
        <v>33</v>
      </c>
      <c r="C10" s="117">
        <v>2212</v>
      </c>
      <c r="D10" s="117">
        <v>6121</v>
      </c>
      <c r="E10" s="117">
        <v>61</v>
      </c>
      <c r="F10" s="118">
        <v>60004100908</v>
      </c>
      <c r="G10" s="126" t="s">
        <v>60</v>
      </c>
      <c r="H10" s="119" t="s">
        <v>190</v>
      </c>
      <c r="I10" s="120"/>
      <c r="J10" s="120" t="s">
        <v>31</v>
      </c>
      <c r="K10" s="121">
        <v>189508</v>
      </c>
      <c r="L10" s="121">
        <v>121000</v>
      </c>
      <c r="M10" s="121">
        <f t="shared" si="1"/>
        <v>68508</v>
      </c>
      <c r="N10" s="122" t="s">
        <v>87</v>
      </c>
      <c r="O10" s="123">
        <v>4759</v>
      </c>
      <c r="P10" s="242">
        <f t="shared" ref="P10:P12" si="2">Q10+T10</f>
        <v>94800</v>
      </c>
      <c r="Q10" s="191">
        <f t="shared" ref="Q10" si="3">R10+S10</f>
        <v>60500</v>
      </c>
      <c r="R10" s="123">
        <v>60500</v>
      </c>
      <c r="S10" s="123"/>
      <c r="T10" s="191">
        <f t="shared" ref="T10" si="4">U10+V10</f>
        <v>34300</v>
      </c>
      <c r="U10" s="124">
        <v>6500</v>
      </c>
      <c r="V10" s="124">
        <v>27800</v>
      </c>
      <c r="W10" s="124">
        <f t="shared" ref="W10:W12" si="5">K10-O10-P10</f>
        <v>89949</v>
      </c>
      <c r="X10" s="128" t="s">
        <v>351</v>
      </c>
    </row>
    <row r="11" spans="1:24" s="127" customFormat="1" ht="68.25" customHeight="1" x14ac:dyDescent="0.25">
      <c r="A11" s="117">
        <v>3</v>
      </c>
      <c r="B11" s="117" t="s">
        <v>33</v>
      </c>
      <c r="C11" s="117">
        <v>2212</v>
      </c>
      <c r="D11" s="117">
        <v>6121</v>
      </c>
      <c r="E11" s="117">
        <v>61</v>
      </c>
      <c r="F11" s="118">
        <v>60004100907</v>
      </c>
      <c r="G11" s="126" t="s">
        <v>146</v>
      </c>
      <c r="H11" s="119" t="s">
        <v>205</v>
      </c>
      <c r="I11" s="120"/>
      <c r="J11" s="120" t="s">
        <v>31</v>
      </c>
      <c r="K11" s="121">
        <v>150000</v>
      </c>
      <c r="L11" s="121">
        <v>79050</v>
      </c>
      <c r="M11" s="121">
        <f t="shared" ref="M11" si="6">K11-L11</f>
        <v>70950</v>
      </c>
      <c r="N11" s="122" t="s">
        <v>193</v>
      </c>
      <c r="O11" s="123">
        <v>2311</v>
      </c>
      <c r="P11" s="136">
        <f t="shared" ref="P11" si="7">Q11+T11</f>
        <v>35000</v>
      </c>
      <c r="Q11" s="191">
        <f>R11+S11</f>
        <v>27000</v>
      </c>
      <c r="R11" s="218">
        <v>27000</v>
      </c>
      <c r="S11" s="218"/>
      <c r="T11" s="191">
        <f>U11+V11</f>
        <v>8000</v>
      </c>
      <c r="U11" s="138">
        <v>3000</v>
      </c>
      <c r="V11" s="138">
        <v>5000</v>
      </c>
      <c r="W11" s="124">
        <f t="shared" ref="W11" si="8">K11-O11-P11</f>
        <v>112689</v>
      </c>
      <c r="X11" s="235" t="s">
        <v>353</v>
      </c>
    </row>
    <row r="12" spans="1:24" s="127" customFormat="1" ht="68.25" customHeight="1" x14ac:dyDescent="0.25">
      <c r="A12" s="117">
        <v>4</v>
      </c>
      <c r="B12" s="117" t="s">
        <v>89</v>
      </c>
      <c r="C12" s="117">
        <v>2212</v>
      </c>
      <c r="D12" s="117">
        <v>6121</v>
      </c>
      <c r="E12" s="117">
        <v>61</v>
      </c>
      <c r="F12" s="118">
        <v>60004101526</v>
      </c>
      <c r="G12" s="126" t="s">
        <v>164</v>
      </c>
      <c r="H12" s="119" t="s">
        <v>163</v>
      </c>
      <c r="I12" s="120"/>
      <c r="J12" s="120"/>
      <c r="K12" s="121">
        <v>108000</v>
      </c>
      <c r="L12" s="121">
        <v>85000</v>
      </c>
      <c r="M12" s="121">
        <f t="shared" si="1"/>
        <v>23000</v>
      </c>
      <c r="N12" s="122" t="s">
        <v>87</v>
      </c>
      <c r="O12" s="123">
        <v>2677</v>
      </c>
      <c r="P12" s="136">
        <f t="shared" si="2"/>
        <v>500</v>
      </c>
      <c r="Q12" s="191">
        <f t="shared" ref="Q12" si="9">R12+S12</f>
        <v>0</v>
      </c>
      <c r="R12" s="218">
        <v>0</v>
      </c>
      <c r="S12" s="218">
        <v>0</v>
      </c>
      <c r="T12" s="191">
        <f t="shared" ref="T12" si="10">U12+V12</f>
        <v>500</v>
      </c>
      <c r="U12" s="138">
        <v>0</v>
      </c>
      <c r="V12" s="138">
        <v>500</v>
      </c>
      <c r="W12" s="124">
        <f t="shared" si="5"/>
        <v>104823</v>
      </c>
      <c r="X12" s="235" t="s">
        <v>352</v>
      </c>
    </row>
    <row r="13" spans="1:24" s="127" customFormat="1" ht="68.25" customHeight="1" x14ac:dyDescent="0.25">
      <c r="A13" s="117">
        <v>5</v>
      </c>
      <c r="B13" s="117" t="s">
        <v>32</v>
      </c>
      <c r="C13" s="117">
        <v>2212</v>
      </c>
      <c r="D13" s="117">
        <v>6121</v>
      </c>
      <c r="E13" s="117">
        <v>61</v>
      </c>
      <c r="F13" s="118">
        <v>60004101709</v>
      </c>
      <c r="G13" s="126" t="s">
        <v>218</v>
      </c>
      <c r="H13" s="119" t="s">
        <v>330</v>
      </c>
      <c r="I13" s="120"/>
      <c r="J13" s="120" t="s">
        <v>318</v>
      </c>
      <c r="K13" s="121">
        <v>350000</v>
      </c>
      <c r="L13" s="121">
        <v>297500</v>
      </c>
      <c r="M13" s="121">
        <f>K13-L13</f>
        <v>52500</v>
      </c>
      <c r="N13" s="122" t="s">
        <v>193</v>
      </c>
      <c r="O13" s="123">
        <v>0</v>
      </c>
      <c r="P13" s="136">
        <f>Q13+T13</f>
        <v>500</v>
      </c>
      <c r="Q13" s="191">
        <f>R13+S13</f>
        <v>0</v>
      </c>
      <c r="R13" s="218">
        <v>0</v>
      </c>
      <c r="S13" s="218">
        <v>0</v>
      </c>
      <c r="T13" s="191">
        <f>U13+V13</f>
        <v>500</v>
      </c>
      <c r="U13" s="138">
        <v>0</v>
      </c>
      <c r="V13" s="138">
        <v>500</v>
      </c>
      <c r="W13" s="124">
        <f>K13-O13-P13</f>
        <v>349500</v>
      </c>
      <c r="X13" s="235" t="s">
        <v>219</v>
      </c>
    </row>
    <row r="14" spans="1:24" s="27" customFormat="1" ht="25.5" hidden="1" customHeight="1" x14ac:dyDescent="0.3">
      <c r="A14" s="49" t="s">
        <v>18</v>
      </c>
      <c r="B14" s="50"/>
      <c r="C14" s="50"/>
      <c r="D14" s="50"/>
      <c r="E14" s="50"/>
      <c r="F14" s="50"/>
      <c r="G14" s="50"/>
      <c r="H14" s="50"/>
      <c r="I14" s="50"/>
      <c r="J14" s="50"/>
      <c r="K14" s="51">
        <f>K15</f>
        <v>0</v>
      </c>
      <c r="L14" s="51">
        <f>L15</f>
        <v>0</v>
      </c>
      <c r="M14" s="51">
        <f t="shared" ref="M14:W14" si="11">M15</f>
        <v>0</v>
      </c>
      <c r="N14" s="51">
        <f t="shared" si="11"/>
        <v>0</v>
      </c>
      <c r="O14" s="51">
        <f t="shared" si="11"/>
        <v>0</v>
      </c>
      <c r="P14" s="51">
        <f t="shared" si="11"/>
        <v>0</v>
      </c>
      <c r="Q14" s="51">
        <f t="shared" si="11"/>
        <v>0</v>
      </c>
      <c r="R14" s="51">
        <f t="shared" si="11"/>
        <v>0</v>
      </c>
      <c r="S14" s="51">
        <f t="shared" si="11"/>
        <v>0</v>
      </c>
      <c r="T14" s="51">
        <f t="shared" si="11"/>
        <v>0</v>
      </c>
      <c r="U14" s="51">
        <f t="shared" si="11"/>
        <v>0</v>
      </c>
      <c r="V14" s="51">
        <f t="shared" si="11"/>
        <v>0</v>
      </c>
      <c r="W14" s="51">
        <f t="shared" si="11"/>
        <v>0</v>
      </c>
      <c r="X14" s="55"/>
    </row>
    <row r="15" spans="1:24" s="41" customFormat="1" ht="15.75" hidden="1" x14ac:dyDescent="0.25">
      <c r="A15" s="28"/>
      <c r="B15" s="30"/>
      <c r="C15" s="29"/>
      <c r="D15" s="29"/>
      <c r="E15" s="29"/>
      <c r="F15" s="47"/>
      <c r="G15" s="44"/>
      <c r="H15" s="33"/>
      <c r="I15" s="48"/>
      <c r="J15" s="34"/>
      <c r="K15" s="35"/>
      <c r="L15" s="35"/>
      <c r="M15" s="35"/>
      <c r="N15" s="36"/>
      <c r="O15" s="37">
        <v>0</v>
      </c>
      <c r="P15" s="38">
        <f t="shared" ref="P15" si="12">Q15+T15</f>
        <v>0</v>
      </c>
      <c r="Q15" s="37">
        <f t="shared" ref="Q15" si="13">SUM(R15:S15)</f>
        <v>0</v>
      </c>
      <c r="R15" s="37"/>
      <c r="S15" s="37"/>
      <c r="T15" s="39">
        <f t="shared" ref="T15" si="14">SUM(U15:V15)</f>
        <v>0</v>
      </c>
      <c r="U15" s="39"/>
      <c r="V15" s="39"/>
      <c r="W15" s="39">
        <f t="shared" ref="W15" si="15">K15-O15-P15</f>
        <v>0</v>
      </c>
      <c r="X15" s="40"/>
    </row>
    <row r="16" spans="1:24" ht="35.25" customHeight="1" x14ac:dyDescent="0.25">
      <c r="A16" s="56" t="s">
        <v>61</v>
      </c>
      <c r="B16" s="57"/>
      <c r="C16" s="57"/>
      <c r="D16" s="57"/>
      <c r="E16" s="57"/>
      <c r="F16" s="57"/>
      <c r="G16" s="57"/>
      <c r="H16" s="57"/>
      <c r="I16" s="57"/>
      <c r="J16" s="57"/>
      <c r="K16" s="58">
        <f>K8+K14</f>
        <v>1216029</v>
      </c>
      <c r="L16" s="58">
        <f>L8+L14</f>
        <v>851733</v>
      </c>
      <c r="M16" s="58">
        <f>M8+M14</f>
        <v>364296</v>
      </c>
      <c r="N16" s="58"/>
      <c r="O16" s="58">
        <f t="shared" ref="O16:W16" si="16">O8+O14</f>
        <v>427563</v>
      </c>
      <c r="P16" s="58">
        <f t="shared" si="16"/>
        <v>131505</v>
      </c>
      <c r="Q16" s="58">
        <f t="shared" ref="Q16:V16" si="17">Q8+Q14</f>
        <v>87500</v>
      </c>
      <c r="R16" s="58">
        <f t="shared" si="17"/>
        <v>87500</v>
      </c>
      <c r="S16" s="58">
        <f t="shared" si="17"/>
        <v>0</v>
      </c>
      <c r="T16" s="58">
        <f t="shared" si="17"/>
        <v>44005</v>
      </c>
      <c r="U16" s="58">
        <f t="shared" si="17"/>
        <v>9500</v>
      </c>
      <c r="V16" s="58">
        <f t="shared" si="17"/>
        <v>34505</v>
      </c>
      <c r="W16" s="59">
        <f t="shared" si="16"/>
        <v>656961</v>
      </c>
      <c r="X16" s="60"/>
    </row>
    <row r="17" spans="1:24" s="7" customFormat="1" x14ac:dyDescent="0.25">
      <c r="A17" s="5"/>
      <c r="B17" s="5"/>
      <c r="C17" s="5"/>
      <c r="D17" s="5"/>
      <c r="E17" s="5"/>
      <c r="F17" s="5"/>
      <c r="G17" s="61"/>
      <c r="H17" s="5"/>
      <c r="I17" s="62"/>
      <c r="J17" s="63"/>
      <c r="K17" s="64"/>
      <c r="L17" s="64"/>
      <c r="M17" s="64"/>
      <c r="N17" s="65"/>
      <c r="O17" s="65"/>
      <c r="X17" s="66"/>
    </row>
    <row r="18" spans="1:24" s="7" customFormat="1" x14ac:dyDescent="0.25">
      <c r="A18" s="5"/>
      <c r="B18" s="5"/>
      <c r="C18" s="5"/>
      <c r="D18" s="5"/>
      <c r="E18" s="5"/>
      <c r="F18" s="5"/>
      <c r="G18" s="5"/>
      <c r="H18" s="5"/>
      <c r="I18" s="67"/>
      <c r="J18" s="68"/>
      <c r="K18" s="69"/>
      <c r="L18" s="69"/>
      <c r="M18" s="69"/>
      <c r="X18" s="66"/>
    </row>
    <row r="19" spans="1:24" s="7" customFormat="1" ht="18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X19" s="66"/>
    </row>
    <row r="20" spans="1:24" s="76" customFormat="1" x14ac:dyDescent="0.2">
      <c r="A20" s="71"/>
      <c r="B20" s="72"/>
      <c r="C20" s="71"/>
      <c r="D20" s="72"/>
      <c r="E20" s="72"/>
      <c r="F20" s="72"/>
      <c r="G20" s="72"/>
      <c r="H20" s="72"/>
      <c r="I20" s="73"/>
      <c r="J20" s="74"/>
      <c r="K20" s="75"/>
      <c r="L20" s="75"/>
      <c r="M20" s="75"/>
      <c r="X20" s="77"/>
    </row>
    <row r="21" spans="1:24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X35" s="66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8"/>
      <c r="K36" s="69"/>
      <c r="L36" s="69"/>
      <c r="M36" s="69"/>
      <c r="X36" s="66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8"/>
      <c r="K37" s="69"/>
      <c r="L37" s="69"/>
      <c r="M37" s="69"/>
      <c r="X37" s="66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X44" s="66"/>
    </row>
    <row r="45" spans="1:24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X45" s="66"/>
    </row>
    <row r="46" spans="1:24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69"/>
      <c r="L46" s="69"/>
      <c r="M46" s="69"/>
      <c r="X46" s="66"/>
    </row>
    <row r="47" spans="1:24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69"/>
      <c r="L47" s="69"/>
      <c r="M47" s="69"/>
      <c r="X47" s="66"/>
    </row>
    <row r="48" spans="1:24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69"/>
      <c r="L48" s="69"/>
      <c r="M48" s="69"/>
      <c r="X48" s="66"/>
    </row>
    <row r="49" spans="1:24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</row>
    <row r="97" spans="1:24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</row>
    <row r="98" spans="1:24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X98" s="66"/>
    </row>
    <row r="99" spans="1:24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69"/>
      <c r="L99" s="69"/>
      <c r="M99" s="69"/>
      <c r="X99" s="66"/>
    </row>
    <row r="100" spans="1:24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69"/>
      <c r="L100" s="69"/>
      <c r="M100" s="69"/>
      <c r="X100" s="66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39370078740157483" right="0.39370078740157483" top="0.78740157480314965" bottom="0.78740157480314965" header="0.31496062992125984" footer="0.31496062992125984"/>
  <pageSetup paperSize="9" scale="43" firstPageNumber="184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98"/>
  <sheetViews>
    <sheetView showGridLines="0" view="pageBreakPreview" zoomScale="70" zoomScaleNormal="70" zoomScaleSheetLayoutView="70" workbookViewId="0">
      <selection activeCell="V11" sqref="V11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5.8554687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5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8" width="16.7109375" style="7" customWidth="1"/>
    <col min="19" max="19" width="16.85546875" style="7" customWidth="1"/>
    <col min="20" max="22" width="14.85546875" style="7" customWidth="1"/>
    <col min="23" max="23" width="14.42578125" style="7" customWidth="1"/>
    <col min="24" max="24" width="17.7109375" style="66" customWidth="1"/>
    <col min="25" max="16384" width="9.140625" style="11"/>
  </cols>
  <sheetData>
    <row r="1" spans="1:25" ht="20.25" x14ac:dyDescent="0.3">
      <c r="A1" s="90" t="s">
        <v>23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2" t="s">
        <v>0</v>
      </c>
      <c r="B2" s="91"/>
      <c r="C2" s="91"/>
      <c r="D2" s="92"/>
      <c r="E2" s="92"/>
      <c r="F2" s="93"/>
      <c r="G2" s="94" t="s">
        <v>24</v>
      </c>
      <c r="H2" s="95" t="s">
        <v>25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6"/>
      <c r="B3" s="91"/>
      <c r="C3" s="91"/>
      <c r="D3" s="92"/>
      <c r="E3" s="92"/>
      <c r="F3" s="93"/>
      <c r="G3" s="97" t="s">
        <v>1</v>
      </c>
      <c r="H3" s="98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Y4" s="10"/>
    </row>
    <row r="5" spans="1:25" ht="25.5" customHeight="1" x14ac:dyDescent="0.25">
      <c r="A5" s="308" t="s">
        <v>28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10"/>
      <c r="X5" s="20"/>
    </row>
    <row r="6" spans="1:25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4" t="s">
        <v>104</v>
      </c>
      <c r="Q6" s="324" t="s">
        <v>105</v>
      </c>
      <c r="R6" s="316" t="s">
        <v>21</v>
      </c>
      <c r="S6" s="317"/>
      <c r="T6" s="324" t="s">
        <v>101</v>
      </c>
      <c r="U6" s="316" t="s">
        <v>21</v>
      </c>
      <c r="V6" s="317"/>
      <c r="W6" s="318" t="s">
        <v>102</v>
      </c>
      <c r="X6" s="319" t="s">
        <v>16</v>
      </c>
    </row>
    <row r="7" spans="1:25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5"/>
      <c r="Q7" s="325"/>
      <c r="R7" s="21" t="s">
        <v>194</v>
      </c>
      <c r="S7" s="21" t="s">
        <v>177</v>
      </c>
      <c r="T7" s="325"/>
      <c r="U7" s="79" t="s">
        <v>19</v>
      </c>
      <c r="V7" s="21" t="s">
        <v>20</v>
      </c>
      <c r="W7" s="318"/>
      <c r="X7" s="319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SUM(K9:K12)</f>
        <v>201500</v>
      </c>
      <c r="L8" s="24">
        <f>SUM(L9:L12)</f>
        <v>77130</v>
      </c>
      <c r="M8" s="24">
        <f>SUM(M9:M12)</f>
        <v>124370</v>
      </c>
      <c r="N8" s="24"/>
      <c r="O8" s="24">
        <f t="shared" ref="O8:W8" si="0">SUM(O9:O12)</f>
        <v>7480</v>
      </c>
      <c r="P8" s="25">
        <f t="shared" si="0"/>
        <v>95696</v>
      </c>
      <c r="Q8" s="25">
        <f>SUM(Q9:Q12)</f>
        <v>44630</v>
      </c>
      <c r="R8" s="25">
        <f t="shared" si="0"/>
        <v>44630</v>
      </c>
      <c r="S8" s="25">
        <f t="shared" si="0"/>
        <v>0</v>
      </c>
      <c r="T8" s="25">
        <f>SUM(T9:T12)</f>
        <v>51066</v>
      </c>
      <c r="U8" s="25">
        <f t="shared" si="0"/>
        <v>13170</v>
      </c>
      <c r="V8" s="25">
        <f t="shared" si="0"/>
        <v>37896</v>
      </c>
      <c r="W8" s="24">
        <f t="shared" si="0"/>
        <v>98324</v>
      </c>
      <c r="X8" s="26"/>
    </row>
    <row r="9" spans="1:25" s="41" customFormat="1" ht="98.25" customHeight="1" x14ac:dyDescent="0.25">
      <c r="A9" s="28">
        <v>1</v>
      </c>
      <c r="B9" s="29" t="s">
        <v>33</v>
      </c>
      <c r="C9" s="30">
        <v>3315</v>
      </c>
      <c r="D9" s="30">
        <v>6121</v>
      </c>
      <c r="E9" s="30">
        <v>61</v>
      </c>
      <c r="F9" s="31">
        <v>60003100633</v>
      </c>
      <c r="G9" s="32" t="s">
        <v>142</v>
      </c>
      <c r="H9" s="33" t="s">
        <v>150</v>
      </c>
      <c r="I9" s="34"/>
      <c r="J9" s="34" t="s">
        <v>31</v>
      </c>
      <c r="K9" s="35">
        <v>29500</v>
      </c>
      <c r="L9" s="35">
        <v>23630</v>
      </c>
      <c r="M9" s="35">
        <f>K9-L9</f>
        <v>5870</v>
      </c>
      <c r="N9" s="36" t="s">
        <v>36</v>
      </c>
      <c r="O9" s="37">
        <v>3804</v>
      </c>
      <c r="P9" s="38">
        <f>Q9+T9</f>
        <v>25696</v>
      </c>
      <c r="Q9" s="184">
        <f>SUM(R9:S9)</f>
        <v>21630</v>
      </c>
      <c r="R9" s="37">
        <v>21630</v>
      </c>
      <c r="S9" s="37">
        <v>0</v>
      </c>
      <c r="T9" s="186">
        <f>SUM(U9:V9)</f>
        <v>4066</v>
      </c>
      <c r="U9" s="82">
        <v>3170</v>
      </c>
      <c r="V9" s="82">
        <v>896</v>
      </c>
      <c r="W9" s="39">
        <f>K9-O9-P9</f>
        <v>0</v>
      </c>
      <c r="X9" s="107" t="s">
        <v>189</v>
      </c>
    </row>
    <row r="10" spans="1:25" s="41" customFormat="1" ht="93" customHeight="1" x14ac:dyDescent="0.25">
      <c r="A10" s="28">
        <v>2</v>
      </c>
      <c r="B10" s="213" t="s">
        <v>38</v>
      </c>
      <c r="C10" s="217">
        <v>3315</v>
      </c>
      <c r="D10" s="217">
        <v>6121</v>
      </c>
      <c r="E10" s="217">
        <v>61</v>
      </c>
      <c r="F10" s="31">
        <v>60003101542</v>
      </c>
      <c r="G10" s="32" t="s">
        <v>131</v>
      </c>
      <c r="H10" s="33" t="s">
        <v>143</v>
      </c>
      <c r="I10" s="215"/>
      <c r="J10" s="215" t="s">
        <v>31</v>
      </c>
      <c r="K10" s="35">
        <v>97000</v>
      </c>
      <c r="L10" s="35">
        <v>45000</v>
      </c>
      <c r="M10" s="35">
        <f>K10-L10</f>
        <v>52000</v>
      </c>
      <c r="N10" s="36" t="s">
        <v>76</v>
      </c>
      <c r="O10" s="37">
        <v>1617</v>
      </c>
      <c r="P10" s="38">
        <f>Q10+T10</f>
        <v>50000</v>
      </c>
      <c r="Q10" s="184">
        <f>SUM(R10:S10)</f>
        <v>23000</v>
      </c>
      <c r="R10" s="37">
        <v>23000</v>
      </c>
      <c r="S10" s="37">
        <v>0</v>
      </c>
      <c r="T10" s="186">
        <f>SUM(U10:V10)</f>
        <v>27000</v>
      </c>
      <c r="U10" s="82">
        <v>0</v>
      </c>
      <c r="V10" s="82">
        <v>27000</v>
      </c>
      <c r="W10" s="39">
        <f>K10-O10-P10</f>
        <v>45383</v>
      </c>
      <c r="X10" s="107" t="s">
        <v>192</v>
      </c>
    </row>
    <row r="11" spans="1:25" s="41" customFormat="1" ht="117.75" customHeight="1" x14ac:dyDescent="0.25">
      <c r="A11" s="28">
        <v>3</v>
      </c>
      <c r="B11" s="29" t="s">
        <v>32</v>
      </c>
      <c r="C11" s="30">
        <v>3315</v>
      </c>
      <c r="D11" s="30">
        <v>6121</v>
      </c>
      <c r="E11" s="30">
        <v>61</v>
      </c>
      <c r="F11" s="31">
        <v>60003101189</v>
      </c>
      <c r="G11" s="32" t="s">
        <v>39</v>
      </c>
      <c r="H11" s="103" t="s">
        <v>154</v>
      </c>
      <c r="I11" s="34" t="s">
        <v>37</v>
      </c>
      <c r="J11" s="34" t="s">
        <v>90</v>
      </c>
      <c r="K11" s="80">
        <v>75000</v>
      </c>
      <c r="L11" s="80">
        <v>8500</v>
      </c>
      <c r="M11" s="80">
        <f>K11-L11</f>
        <v>66500</v>
      </c>
      <c r="N11" s="36" t="s">
        <v>87</v>
      </c>
      <c r="O11" s="81">
        <v>2059</v>
      </c>
      <c r="P11" s="83">
        <f>Q11+T11</f>
        <v>20000</v>
      </c>
      <c r="Q11" s="193">
        <f>SUM(R11:S11)</f>
        <v>0</v>
      </c>
      <c r="R11" s="81">
        <v>0</v>
      </c>
      <c r="S11" s="81">
        <v>0</v>
      </c>
      <c r="T11" s="192">
        <f>SUM(U11:V11)</f>
        <v>20000</v>
      </c>
      <c r="U11" s="82">
        <v>10000</v>
      </c>
      <c r="V11" s="82">
        <v>10000</v>
      </c>
      <c r="W11" s="82">
        <f>K11-O11-P11</f>
        <v>52941</v>
      </c>
      <c r="X11" s="107" t="s">
        <v>132</v>
      </c>
    </row>
    <row r="12" spans="1:25" s="41" customFormat="1" ht="94.9" hidden="1" customHeight="1" x14ac:dyDescent="0.25">
      <c r="A12" s="28"/>
      <c r="B12" s="213"/>
      <c r="C12" s="217"/>
      <c r="D12" s="217"/>
      <c r="E12" s="217"/>
      <c r="F12" s="31"/>
      <c r="G12" s="32"/>
      <c r="H12" s="103"/>
      <c r="I12" s="215"/>
      <c r="J12" s="215"/>
      <c r="K12" s="80"/>
      <c r="L12" s="80"/>
      <c r="M12" s="80">
        <f>K12-L12</f>
        <v>0</v>
      </c>
      <c r="N12" s="36"/>
      <c r="O12" s="81"/>
      <c r="P12" s="83"/>
      <c r="Q12" s="193">
        <f>SUM(R12:S12)</f>
        <v>0</v>
      </c>
      <c r="R12" s="81">
        <v>0</v>
      </c>
      <c r="S12" s="81">
        <v>0</v>
      </c>
      <c r="T12" s="192">
        <f>SUM(U12:V12)</f>
        <v>0</v>
      </c>
      <c r="U12" s="82">
        <v>0</v>
      </c>
      <c r="V12" s="82"/>
      <c r="W12" s="82">
        <f>K12-O12-P12</f>
        <v>0</v>
      </c>
      <c r="X12" s="40"/>
    </row>
    <row r="13" spans="1:25" s="27" customFormat="1" ht="25.5" customHeight="1" x14ac:dyDescent="0.3">
      <c r="A13" s="22" t="s">
        <v>18</v>
      </c>
      <c r="B13" s="23"/>
      <c r="C13" s="23"/>
      <c r="D13" s="23"/>
      <c r="E13" s="23"/>
      <c r="F13" s="23"/>
      <c r="G13" s="23"/>
      <c r="H13" s="23"/>
      <c r="I13" s="23"/>
      <c r="J13" s="23"/>
      <c r="K13" s="24">
        <f>SUM(K14:K14)</f>
        <v>125000</v>
      </c>
      <c r="L13" s="24">
        <f>SUM(L14:L14)</f>
        <v>85000</v>
      </c>
      <c r="M13" s="24">
        <f>SUM(M14:M14)</f>
        <v>40000</v>
      </c>
      <c r="N13" s="24"/>
      <c r="O13" s="24">
        <f t="shared" ref="O13:W13" si="1">SUM(O14:O14)</f>
        <v>23</v>
      </c>
      <c r="P13" s="25">
        <f t="shared" si="1"/>
        <v>500</v>
      </c>
      <c r="Q13" s="25">
        <f t="shared" si="1"/>
        <v>0</v>
      </c>
      <c r="R13" s="25">
        <f t="shared" si="1"/>
        <v>0</v>
      </c>
      <c r="S13" s="25">
        <f t="shared" si="1"/>
        <v>0</v>
      </c>
      <c r="T13" s="25">
        <f t="shared" si="1"/>
        <v>500</v>
      </c>
      <c r="U13" s="25">
        <f t="shared" si="1"/>
        <v>0</v>
      </c>
      <c r="V13" s="25">
        <f t="shared" si="1"/>
        <v>500</v>
      </c>
      <c r="W13" s="24">
        <f t="shared" si="1"/>
        <v>124477</v>
      </c>
      <c r="X13" s="26"/>
    </row>
    <row r="14" spans="1:25" s="41" customFormat="1" ht="94.9" customHeight="1" x14ac:dyDescent="0.25">
      <c r="A14" s="28">
        <v>1</v>
      </c>
      <c r="B14" s="213" t="s">
        <v>32</v>
      </c>
      <c r="C14" s="217">
        <v>3315</v>
      </c>
      <c r="D14" s="217">
        <v>6121</v>
      </c>
      <c r="E14" s="217">
        <v>61</v>
      </c>
      <c r="F14" s="31">
        <v>60003101612</v>
      </c>
      <c r="G14" s="32" t="s">
        <v>120</v>
      </c>
      <c r="H14" s="103" t="s">
        <v>151</v>
      </c>
      <c r="I14" s="215"/>
      <c r="J14" s="215" t="s">
        <v>152</v>
      </c>
      <c r="K14" s="80">
        <v>125000</v>
      </c>
      <c r="L14" s="80">
        <v>85000</v>
      </c>
      <c r="M14" s="80">
        <f>K14-L14</f>
        <v>40000</v>
      </c>
      <c r="N14" s="36" t="s">
        <v>153</v>
      </c>
      <c r="O14" s="81">
        <v>23</v>
      </c>
      <c r="P14" s="83">
        <f t="shared" ref="P14" si="2">Q14+T14</f>
        <v>500</v>
      </c>
      <c r="Q14" s="193">
        <f>SUM(R14:S14)</f>
        <v>0</v>
      </c>
      <c r="R14" s="81">
        <v>0</v>
      </c>
      <c r="S14" s="81">
        <v>0</v>
      </c>
      <c r="T14" s="192">
        <f>SUM(U14:V14)</f>
        <v>500</v>
      </c>
      <c r="U14" s="82"/>
      <c r="V14" s="82">
        <v>500</v>
      </c>
      <c r="W14" s="82">
        <f>K14-O14-P14</f>
        <v>124477</v>
      </c>
      <c r="X14" s="40" t="s">
        <v>155</v>
      </c>
    </row>
    <row r="15" spans="1:25" ht="35.25" customHeight="1" x14ac:dyDescent="0.25">
      <c r="A15" s="56" t="s">
        <v>29</v>
      </c>
      <c r="B15" s="57"/>
      <c r="C15" s="57"/>
      <c r="D15" s="57"/>
      <c r="E15" s="57"/>
      <c r="F15" s="57"/>
      <c r="G15" s="57"/>
      <c r="H15" s="57"/>
      <c r="I15" s="57"/>
      <c r="J15" s="57"/>
      <c r="K15" s="58">
        <f>K8+K13</f>
        <v>326500</v>
      </c>
      <c r="L15" s="58">
        <f t="shared" ref="L15:M15" si="3">L8+L13</f>
        <v>162130</v>
      </c>
      <c r="M15" s="58">
        <f t="shared" si="3"/>
        <v>164370</v>
      </c>
      <c r="N15" s="58"/>
      <c r="O15" s="58">
        <f t="shared" ref="O15:W15" si="4">O8+O13</f>
        <v>7503</v>
      </c>
      <c r="P15" s="58">
        <f t="shared" si="4"/>
        <v>96196</v>
      </c>
      <c r="Q15" s="58">
        <f t="shared" si="4"/>
        <v>44630</v>
      </c>
      <c r="R15" s="58">
        <f t="shared" si="4"/>
        <v>44630</v>
      </c>
      <c r="S15" s="58">
        <f t="shared" si="4"/>
        <v>0</v>
      </c>
      <c r="T15" s="58">
        <f t="shared" si="4"/>
        <v>51566</v>
      </c>
      <c r="U15" s="58">
        <f t="shared" si="4"/>
        <v>13170</v>
      </c>
      <c r="V15" s="58">
        <f t="shared" si="4"/>
        <v>38396</v>
      </c>
      <c r="W15" s="59">
        <f t="shared" si="4"/>
        <v>222801</v>
      </c>
      <c r="X15" s="60"/>
    </row>
    <row r="16" spans="1:25" s="7" customFormat="1" x14ac:dyDescent="0.25">
      <c r="A16" s="5"/>
      <c r="B16" s="5"/>
      <c r="C16" s="5"/>
      <c r="D16" s="5"/>
      <c r="E16" s="5"/>
      <c r="F16" s="5"/>
      <c r="G16" s="61"/>
      <c r="H16" s="5"/>
      <c r="I16" s="62"/>
      <c r="J16" s="63"/>
      <c r="K16" s="64"/>
      <c r="L16" s="64"/>
      <c r="M16" s="64"/>
      <c r="N16" s="65"/>
      <c r="O16" s="65"/>
      <c r="X16" s="66"/>
      <c r="Y16" s="11"/>
    </row>
    <row r="17" spans="1:25" s="7" customFormat="1" ht="18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X17" s="66"/>
      <c r="Y17" s="11"/>
    </row>
    <row r="18" spans="1:25" s="76" customFormat="1" x14ac:dyDescent="0.2">
      <c r="A18" s="71"/>
      <c r="B18" s="72"/>
      <c r="C18" s="71"/>
      <c r="D18" s="72"/>
      <c r="E18" s="72"/>
      <c r="F18" s="72"/>
      <c r="G18" s="72"/>
      <c r="H18" s="72"/>
      <c r="I18" s="73"/>
      <c r="J18" s="74"/>
      <c r="K18" s="75"/>
      <c r="L18" s="75"/>
      <c r="M18" s="75"/>
      <c r="X18" s="77"/>
      <c r="Y18" s="78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X19" s="66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X20" s="66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X21" s="66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X22" s="66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X23" s="66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X24" s="66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X25" s="66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X26" s="66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X27" s="66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X28" s="66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X29" s="66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X30" s="66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X31" s="66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X32" s="66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X33" s="66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8"/>
      <c r="K34" s="69"/>
      <c r="L34" s="69"/>
      <c r="M34" s="69"/>
      <c r="X34" s="66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8"/>
      <c r="K35" s="69"/>
      <c r="L35" s="69"/>
      <c r="M35" s="69"/>
      <c r="X35" s="66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X36" s="66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X37" s="66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X38" s="66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X39" s="66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X40" s="66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X41" s="66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X42" s="66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X43" s="66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X44" s="66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69"/>
      <c r="L45" s="69"/>
      <c r="M45" s="69"/>
      <c r="X45" s="66"/>
      <c r="Y45" s="11"/>
    </row>
    <row r="46" spans="1:25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69"/>
      <c r="L46" s="69"/>
      <c r="M46" s="69"/>
      <c r="X46" s="66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X47" s="66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X48" s="66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X49" s="66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X50" s="66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X51" s="66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X52" s="66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X53" s="66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X54" s="66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X55" s="66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X56" s="66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X57" s="66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X58" s="66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X59" s="66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X60" s="66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X61" s="66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X62" s="66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X63" s="66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X64" s="66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X65" s="66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X66" s="66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X67" s="66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X68" s="66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X69" s="66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X70" s="66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X71" s="66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X72" s="66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X73" s="66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X74" s="66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X75" s="66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X76" s="66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X77" s="66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X78" s="66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X79" s="66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X80" s="66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X81" s="66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X82" s="66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X83" s="66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X84" s="66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X85" s="66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X86" s="66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X87" s="66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X88" s="66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X89" s="66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X90" s="66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X91" s="66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X92" s="66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X93" s="66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X94" s="66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X95" s="66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X96" s="66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69"/>
      <c r="L97" s="69"/>
      <c r="M97" s="69"/>
      <c r="X97" s="66"/>
      <c r="Y97" s="11"/>
    </row>
    <row r="98" spans="1:25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69"/>
      <c r="L98" s="69"/>
      <c r="M98" s="69"/>
      <c r="X98" s="66"/>
      <c r="Y98" s="11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39370078740157483" right="0.39370078740157483" top="0.78740157480314965" bottom="0.78740157480314965" header="0.31496062992125984" footer="0.31496062992125984"/>
  <pageSetup paperSize="9" scale="44" firstPageNumber="185" fitToHeight="0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96"/>
  <sheetViews>
    <sheetView showGridLines="0" view="pageBreakPreview" zoomScale="75" zoomScaleNormal="70" zoomScaleSheetLayoutView="75" workbookViewId="0">
      <selection activeCell="R28" sqref="R28"/>
    </sheetView>
  </sheetViews>
  <sheetFormatPr defaultColWidth="9.140625" defaultRowHeight="15" outlineLevelCol="1" x14ac:dyDescent="0.25"/>
  <cols>
    <col min="1" max="1" width="5.42578125" style="11" customWidth="1"/>
    <col min="2" max="2" width="6.85546875" style="11" customWidth="1"/>
    <col min="3" max="3" width="8.140625" style="11" hidden="1" customWidth="1" outlineLevel="1"/>
    <col min="4" max="4" width="6.42578125" style="11" hidden="1" customWidth="1" outlineLevel="1"/>
    <col min="5" max="5" width="8.28515625" style="11" customWidth="1" outlineLevel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6.42578125" style="7" customWidth="1"/>
    <col min="17" max="17" width="16.7109375" style="7" customWidth="1"/>
    <col min="18" max="18" width="17.42578125" style="7" customWidth="1"/>
    <col min="19" max="21" width="14.85546875" style="7" customWidth="1"/>
    <col min="22" max="22" width="14.42578125" style="7" customWidth="1"/>
    <col min="23" max="23" width="17.7109375" style="66" customWidth="1"/>
    <col min="24" max="16384" width="9.140625" style="11"/>
  </cols>
  <sheetData>
    <row r="1" spans="1:24" ht="18" x14ac:dyDescent="0.25">
      <c r="A1" s="251" t="s">
        <v>263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9"/>
      <c r="T1" s="10"/>
      <c r="U1" s="11"/>
      <c r="V1" s="11"/>
      <c r="W1" s="11"/>
    </row>
    <row r="2" spans="1:24" ht="15.75" x14ac:dyDescent="0.25">
      <c r="A2" s="12" t="s">
        <v>0</v>
      </c>
      <c r="B2" s="252"/>
      <c r="C2" s="252"/>
      <c r="F2" s="253"/>
      <c r="G2" s="254" t="s">
        <v>264</v>
      </c>
      <c r="H2" s="255" t="s">
        <v>265</v>
      </c>
      <c r="I2" s="13"/>
      <c r="K2" s="6"/>
      <c r="N2" s="14"/>
      <c r="O2" s="14"/>
      <c r="Q2" s="14"/>
      <c r="R2" s="14"/>
      <c r="S2" s="15"/>
      <c r="T2" s="10"/>
      <c r="U2" s="11"/>
      <c r="V2" s="11"/>
      <c r="W2" s="11"/>
    </row>
    <row r="3" spans="1:24" ht="15.75" x14ac:dyDescent="0.25">
      <c r="A3" s="16"/>
      <c r="B3" s="252"/>
      <c r="C3" s="252"/>
      <c r="F3" s="253"/>
      <c r="G3" s="256" t="s">
        <v>1</v>
      </c>
      <c r="H3" s="257"/>
      <c r="I3" s="13"/>
      <c r="K3" s="6"/>
      <c r="N3" s="14"/>
      <c r="O3" s="14"/>
      <c r="Q3" s="14"/>
      <c r="R3" s="14"/>
      <c r="S3" s="15"/>
      <c r="T3" s="10"/>
      <c r="U3" s="11"/>
      <c r="V3" s="11"/>
      <c r="W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9" t="s">
        <v>2</v>
      </c>
      <c r="X4" s="10"/>
    </row>
    <row r="5" spans="1:24" ht="25.5" customHeight="1" x14ac:dyDescent="0.25">
      <c r="A5" s="308" t="s">
        <v>288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10"/>
      <c r="W5" s="20"/>
    </row>
    <row r="6" spans="1:24" ht="25.5" customHeight="1" x14ac:dyDescent="0.25">
      <c r="A6" s="311" t="s">
        <v>3</v>
      </c>
      <c r="B6" s="311" t="s">
        <v>4</v>
      </c>
      <c r="C6" s="312" t="s">
        <v>5</v>
      </c>
      <c r="D6" s="312" t="s">
        <v>6</v>
      </c>
      <c r="E6" s="313" t="s">
        <v>7</v>
      </c>
      <c r="F6" s="312" t="s">
        <v>8</v>
      </c>
      <c r="G6" s="312" t="s">
        <v>9</v>
      </c>
      <c r="H6" s="323" t="s">
        <v>10</v>
      </c>
      <c r="I6" s="326" t="s">
        <v>11</v>
      </c>
      <c r="J6" s="323" t="s">
        <v>12</v>
      </c>
      <c r="K6" s="323" t="s">
        <v>13</v>
      </c>
      <c r="L6" s="327" t="s">
        <v>14</v>
      </c>
      <c r="M6" s="327" t="s">
        <v>15</v>
      </c>
      <c r="N6" s="323" t="s">
        <v>22</v>
      </c>
      <c r="O6" s="318" t="s">
        <v>103</v>
      </c>
      <c r="P6" s="329" t="s">
        <v>104</v>
      </c>
      <c r="Q6" s="324" t="s">
        <v>105</v>
      </c>
      <c r="R6" s="330" t="s">
        <v>267</v>
      </c>
      <c r="S6" s="317"/>
      <c r="T6" s="316" t="s">
        <v>21</v>
      </c>
      <c r="U6" s="317"/>
      <c r="V6" s="318" t="s">
        <v>102</v>
      </c>
      <c r="W6" s="319" t="s">
        <v>16</v>
      </c>
    </row>
    <row r="7" spans="1:24" ht="81" customHeight="1" x14ac:dyDescent="0.25">
      <c r="A7" s="311"/>
      <c r="B7" s="311"/>
      <c r="C7" s="312"/>
      <c r="D7" s="312"/>
      <c r="E7" s="314"/>
      <c r="F7" s="312"/>
      <c r="G7" s="312"/>
      <c r="H7" s="323"/>
      <c r="I7" s="326"/>
      <c r="J7" s="323"/>
      <c r="K7" s="323"/>
      <c r="L7" s="328"/>
      <c r="M7" s="328"/>
      <c r="N7" s="323"/>
      <c r="O7" s="318"/>
      <c r="P7" s="329"/>
      <c r="Q7" s="325"/>
      <c r="R7" s="259" t="s">
        <v>344</v>
      </c>
      <c r="S7" s="295" t="s">
        <v>268</v>
      </c>
      <c r="T7" s="79" t="s">
        <v>19</v>
      </c>
      <c r="U7" s="219" t="s">
        <v>20</v>
      </c>
      <c r="V7" s="318"/>
      <c r="W7" s="319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SUM(K9:K9)</f>
        <v>11000</v>
      </c>
      <c r="L8" s="24">
        <f>SUM(L9:L9)</f>
        <v>9091</v>
      </c>
      <c r="M8" s="24">
        <f>SUM(M9:M9)</f>
        <v>1909</v>
      </c>
      <c r="N8" s="24"/>
      <c r="O8" s="24">
        <f t="shared" ref="O8:V8" si="0">SUM(O9:O9)</f>
        <v>0</v>
      </c>
      <c r="P8" s="25">
        <f t="shared" si="0"/>
        <v>11000</v>
      </c>
      <c r="Q8" s="25">
        <f t="shared" si="0"/>
        <v>9091</v>
      </c>
      <c r="R8" s="25">
        <f t="shared" si="0"/>
        <v>9091</v>
      </c>
      <c r="S8" s="25">
        <f t="shared" si="0"/>
        <v>1909</v>
      </c>
      <c r="T8" s="25">
        <f t="shared" si="0"/>
        <v>0</v>
      </c>
      <c r="U8" s="25">
        <f t="shared" si="0"/>
        <v>1909</v>
      </c>
      <c r="V8" s="24">
        <f t="shared" si="0"/>
        <v>0</v>
      </c>
      <c r="W8" s="26"/>
    </row>
    <row r="9" spans="1:24" s="41" customFormat="1" ht="168.75" customHeight="1" x14ac:dyDescent="0.25">
      <c r="A9" s="28">
        <v>1</v>
      </c>
      <c r="B9" s="261" t="s">
        <v>32</v>
      </c>
      <c r="C9" s="217">
        <v>3314</v>
      </c>
      <c r="D9" s="217">
        <v>6125</v>
      </c>
      <c r="E9" s="217">
        <v>61</v>
      </c>
      <c r="F9" s="31">
        <v>60003101588</v>
      </c>
      <c r="G9" s="32" t="s">
        <v>289</v>
      </c>
      <c r="H9" s="262" t="s">
        <v>290</v>
      </c>
      <c r="I9" s="215"/>
      <c r="J9" s="215" t="s">
        <v>291</v>
      </c>
      <c r="K9" s="35">
        <f>SUM(L9:M9)</f>
        <v>11000</v>
      </c>
      <c r="L9" s="35">
        <v>9091</v>
      </c>
      <c r="M9" s="35">
        <v>1909</v>
      </c>
      <c r="N9" s="36">
        <v>2024</v>
      </c>
      <c r="O9" s="37">
        <v>0</v>
      </c>
      <c r="P9" s="38">
        <f>Q9+S9</f>
        <v>11000</v>
      </c>
      <c r="Q9" s="37">
        <f>SUM(R9:R9)</f>
        <v>9091</v>
      </c>
      <c r="R9" s="299">
        <v>9091</v>
      </c>
      <c r="S9" s="186">
        <f>SUM(T9:U9)</f>
        <v>1909</v>
      </c>
      <c r="T9" s="39">
        <v>0</v>
      </c>
      <c r="U9" s="39">
        <v>1909</v>
      </c>
      <c r="V9" s="39">
        <f>K9-O9-P9</f>
        <v>0</v>
      </c>
      <c r="W9" s="107" t="s">
        <v>292</v>
      </c>
    </row>
    <row r="10" spans="1:24" s="27" customFormat="1" ht="25.5" hidden="1" customHeight="1" x14ac:dyDescent="0.3">
      <c r="A10" s="49" t="s">
        <v>18</v>
      </c>
      <c r="B10" s="50"/>
      <c r="C10" s="50"/>
      <c r="D10" s="50"/>
      <c r="E10" s="50"/>
      <c r="F10" s="50"/>
      <c r="G10" s="50"/>
      <c r="H10" s="50"/>
      <c r="I10" s="50"/>
      <c r="J10" s="50"/>
      <c r="K10" s="51">
        <f>SUM(K11)</f>
        <v>0</v>
      </c>
      <c r="L10" s="51">
        <f>SUM(L11)</f>
        <v>0</v>
      </c>
      <c r="M10" s="51">
        <f>SUM(M11)</f>
        <v>0</v>
      </c>
      <c r="N10" s="52"/>
      <c r="O10" s="51">
        <f>SUM(O11)</f>
        <v>0</v>
      </c>
      <c r="P10" s="53">
        <f>SUM(P11)</f>
        <v>0</v>
      </c>
      <c r="Q10" s="53">
        <f>SUM(Q11)</f>
        <v>0</v>
      </c>
      <c r="R10" s="53">
        <f t="shared" ref="R10:U10" si="1">SUM(R11)</f>
        <v>0</v>
      </c>
      <c r="S10" s="53">
        <f>SUM(S11)</f>
        <v>0</v>
      </c>
      <c r="T10" s="53">
        <f t="shared" si="1"/>
        <v>0</v>
      </c>
      <c r="U10" s="53">
        <f t="shared" si="1"/>
        <v>0</v>
      </c>
      <c r="V10" s="54">
        <f>SUM(V11)</f>
        <v>0</v>
      </c>
      <c r="W10" s="55"/>
    </row>
    <row r="11" spans="1:24" s="41" customFormat="1" ht="15.75" hidden="1" x14ac:dyDescent="0.25">
      <c r="A11" s="28">
        <v>1</v>
      </c>
      <c r="B11" s="217"/>
      <c r="C11" s="261"/>
      <c r="D11" s="261"/>
      <c r="E11" s="261"/>
      <c r="F11" s="260"/>
      <c r="G11" s="44"/>
      <c r="H11" s="262"/>
      <c r="I11" s="216"/>
      <c r="J11" s="215"/>
      <c r="K11" s="35"/>
      <c r="L11" s="35"/>
      <c r="M11" s="35"/>
      <c r="N11" s="36"/>
      <c r="O11" s="37">
        <v>0</v>
      </c>
      <c r="P11" s="38">
        <f>Q11+S11</f>
        <v>0</v>
      </c>
      <c r="Q11" s="37">
        <f>SUM(R11:R11)</f>
        <v>0</v>
      </c>
      <c r="R11" s="37"/>
      <c r="S11" s="39">
        <f t="shared" ref="S11" si="2">SUM(T11:U11)</f>
        <v>0</v>
      </c>
      <c r="T11" s="39"/>
      <c r="U11" s="39"/>
      <c r="V11" s="39">
        <f>K11-O11-P11</f>
        <v>0</v>
      </c>
      <c r="W11" s="40"/>
    </row>
    <row r="12" spans="1:24" ht="35.25" customHeight="1" x14ac:dyDescent="0.25">
      <c r="A12" s="274" t="s">
        <v>293</v>
      </c>
      <c r="B12" s="275"/>
      <c r="C12" s="275"/>
      <c r="D12" s="275"/>
      <c r="E12" s="275"/>
      <c r="F12" s="275"/>
      <c r="G12" s="275"/>
      <c r="H12" s="275"/>
      <c r="I12" s="275"/>
      <c r="J12" s="275"/>
      <c r="K12" s="58">
        <f>K8+K10</f>
        <v>11000</v>
      </c>
      <c r="L12" s="58">
        <f>L8+L10</f>
        <v>9091</v>
      </c>
      <c r="M12" s="58">
        <f>M8+M10</f>
        <v>1909</v>
      </c>
      <c r="N12" s="58"/>
      <c r="O12" s="58">
        <f t="shared" ref="O12:V12" si="3">O8+O10</f>
        <v>0</v>
      </c>
      <c r="P12" s="58">
        <f t="shared" si="3"/>
        <v>11000</v>
      </c>
      <c r="Q12" s="58">
        <f t="shared" si="3"/>
        <v>9091</v>
      </c>
      <c r="R12" s="58">
        <f t="shared" si="3"/>
        <v>9091</v>
      </c>
      <c r="S12" s="58">
        <f t="shared" si="3"/>
        <v>1909</v>
      </c>
      <c r="T12" s="58">
        <f t="shared" si="3"/>
        <v>0</v>
      </c>
      <c r="U12" s="58">
        <f t="shared" si="3"/>
        <v>1909</v>
      </c>
      <c r="V12" s="59">
        <f t="shared" si="3"/>
        <v>0</v>
      </c>
      <c r="W12" s="60"/>
    </row>
    <row r="13" spans="1:24" s="7" customFormat="1" x14ac:dyDescent="0.25">
      <c r="A13" s="5"/>
      <c r="B13" s="5"/>
      <c r="C13" s="5"/>
      <c r="D13" s="5"/>
      <c r="E13" s="5"/>
      <c r="F13" s="5"/>
      <c r="G13" s="61"/>
      <c r="H13" s="5"/>
      <c r="I13" s="62"/>
      <c r="J13" s="63"/>
      <c r="K13" s="64"/>
      <c r="L13" s="64"/>
      <c r="M13" s="64"/>
      <c r="N13" s="65"/>
      <c r="O13" s="65"/>
      <c r="W13" s="66"/>
      <c r="X13" s="11"/>
    </row>
    <row r="14" spans="1:24" s="7" customFormat="1" x14ac:dyDescent="0.25">
      <c r="A14" s="5"/>
      <c r="B14" s="5"/>
      <c r="C14" s="5"/>
      <c r="D14" s="5"/>
      <c r="E14" s="5"/>
      <c r="F14" s="5"/>
      <c r="G14" s="5"/>
      <c r="H14" s="5"/>
      <c r="I14" s="67"/>
      <c r="J14" s="68"/>
      <c r="K14" s="69"/>
      <c r="L14" s="69"/>
      <c r="M14" s="69"/>
      <c r="W14" s="66"/>
      <c r="X14" s="11"/>
    </row>
    <row r="15" spans="1:24" s="7" customFormat="1" ht="18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W15" s="66"/>
      <c r="X15" s="11"/>
    </row>
    <row r="16" spans="1:24" s="76" customFormat="1" x14ac:dyDescent="0.2">
      <c r="A16" s="71"/>
      <c r="B16" s="72"/>
      <c r="C16" s="71"/>
      <c r="D16" s="72"/>
      <c r="E16" s="72"/>
      <c r="F16" s="72"/>
      <c r="G16" s="72"/>
      <c r="H16" s="72"/>
      <c r="I16" s="73"/>
      <c r="J16" s="74"/>
      <c r="K16" s="75"/>
      <c r="L16" s="75"/>
      <c r="M16" s="75"/>
      <c r="W16" s="77"/>
      <c r="X16" s="78"/>
    </row>
    <row r="17" spans="1:24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8"/>
      <c r="K17" s="69"/>
      <c r="L17" s="69"/>
      <c r="M17" s="69"/>
      <c r="W17" s="66"/>
      <c r="X17" s="11"/>
    </row>
    <row r="18" spans="1:24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8"/>
      <c r="K18" s="69"/>
      <c r="L18" s="69"/>
      <c r="M18" s="69"/>
      <c r="W18" s="66"/>
      <c r="X18" s="11"/>
    </row>
    <row r="19" spans="1:24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8"/>
      <c r="K19" s="69"/>
      <c r="L19" s="69"/>
      <c r="M19" s="69"/>
      <c r="W19" s="66"/>
      <c r="X19" s="11"/>
    </row>
    <row r="20" spans="1:24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8"/>
      <c r="K20" s="69"/>
      <c r="L20" s="69"/>
      <c r="M20" s="69"/>
      <c r="W20" s="66"/>
      <c r="X20" s="11"/>
    </row>
    <row r="21" spans="1:24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8"/>
      <c r="K21" s="69"/>
      <c r="L21" s="69"/>
      <c r="M21" s="69"/>
      <c r="W21" s="66"/>
      <c r="X21" s="11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8"/>
      <c r="K22" s="69"/>
      <c r="L22" s="69"/>
      <c r="M22" s="69"/>
      <c r="W22" s="66"/>
      <c r="X22" s="11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8"/>
      <c r="K23" s="69"/>
      <c r="L23" s="69"/>
      <c r="M23" s="69"/>
      <c r="W23" s="66"/>
      <c r="X23" s="11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8"/>
      <c r="K24" s="69"/>
      <c r="L24" s="69"/>
      <c r="M24" s="69"/>
      <c r="W24" s="66"/>
      <c r="X24" s="11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8"/>
      <c r="K25" s="69"/>
      <c r="L25" s="69"/>
      <c r="M25" s="69"/>
      <c r="W25" s="66"/>
      <c r="X25" s="11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8"/>
      <c r="K26" s="69"/>
      <c r="L26" s="69"/>
      <c r="M26" s="69"/>
      <c r="W26" s="66"/>
      <c r="X26" s="11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8"/>
      <c r="K27" s="69"/>
      <c r="L27" s="69"/>
      <c r="M27" s="69"/>
      <c r="W27" s="66"/>
      <c r="X27" s="11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8"/>
      <c r="K28" s="69"/>
      <c r="L28" s="69"/>
      <c r="M28" s="69"/>
      <c r="W28" s="66"/>
      <c r="X28" s="11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8"/>
      <c r="K29" s="69"/>
      <c r="L29" s="69"/>
      <c r="M29" s="69"/>
      <c r="W29" s="66"/>
      <c r="X29" s="11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8"/>
      <c r="K30" s="69"/>
      <c r="L30" s="69"/>
      <c r="M30" s="69"/>
      <c r="W30" s="66"/>
      <c r="X30" s="11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8"/>
      <c r="K31" s="69"/>
      <c r="L31" s="69"/>
      <c r="M31" s="69"/>
      <c r="W31" s="66"/>
      <c r="X31" s="11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8"/>
      <c r="K32" s="69"/>
      <c r="L32" s="69"/>
      <c r="M32" s="69"/>
      <c r="W32" s="66"/>
      <c r="X32" s="11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8"/>
      <c r="K33" s="69"/>
      <c r="L33" s="69"/>
      <c r="M33" s="69"/>
      <c r="W33" s="66"/>
      <c r="X33" s="11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69"/>
      <c r="L34" s="69"/>
      <c r="M34" s="69"/>
      <c r="W34" s="66"/>
      <c r="X34" s="11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69"/>
      <c r="L35" s="69"/>
      <c r="M35" s="69"/>
      <c r="W35" s="66"/>
      <c r="X35" s="11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69"/>
      <c r="L36" s="69"/>
      <c r="M36" s="69"/>
      <c r="W36" s="66"/>
      <c r="X36" s="11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69"/>
      <c r="L37" s="69"/>
      <c r="M37" s="69"/>
      <c r="W37" s="66"/>
      <c r="X37" s="11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69"/>
      <c r="L38" s="69"/>
      <c r="M38" s="69"/>
      <c r="W38" s="66"/>
      <c r="X38" s="11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69"/>
      <c r="L39" s="69"/>
      <c r="M39" s="69"/>
      <c r="W39" s="66"/>
      <c r="X39" s="11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69"/>
      <c r="L40" s="69"/>
      <c r="M40" s="69"/>
      <c r="W40" s="66"/>
      <c r="X40" s="11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69"/>
      <c r="L41" s="69"/>
      <c r="M41" s="69"/>
      <c r="W41" s="66"/>
      <c r="X41" s="11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69"/>
      <c r="L42" s="69"/>
      <c r="M42" s="69"/>
      <c r="W42" s="66"/>
      <c r="X42" s="11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69"/>
      <c r="L43" s="69"/>
      <c r="M43" s="69"/>
      <c r="W43" s="66"/>
      <c r="X43" s="11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69"/>
      <c r="L44" s="69"/>
      <c r="M44" s="69"/>
      <c r="W44" s="66"/>
      <c r="X44" s="11"/>
    </row>
    <row r="45" spans="1:24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69"/>
      <c r="L45" s="69"/>
      <c r="M45" s="69"/>
      <c r="W45" s="66"/>
      <c r="X45" s="11"/>
    </row>
    <row r="46" spans="1:24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69"/>
      <c r="L46" s="69"/>
      <c r="M46" s="69"/>
      <c r="W46" s="66"/>
      <c r="X46" s="11"/>
    </row>
    <row r="47" spans="1:24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69"/>
      <c r="L47" s="69"/>
      <c r="M47" s="69"/>
      <c r="W47" s="66"/>
      <c r="X47" s="11"/>
    </row>
    <row r="48" spans="1:24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69"/>
      <c r="L48" s="69"/>
      <c r="M48" s="69"/>
      <c r="W48" s="66"/>
      <c r="X48" s="11"/>
    </row>
    <row r="49" spans="1:24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69"/>
      <c r="L49" s="69"/>
      <c r="M49" s="69"/>
      <c r="W49" s="66"/>
      <c r="X49" s="11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69"/>
      <c r="L50" s="69"/>
      <c r="M50" s="69"/>
      <c r="W50" s="66"/>
      <c r="X50" s="11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69"/>
      <c r="L51" s="69"/>
      <c r="M51" s="69"/>
      <c r="W51" s="66"/>
      <c r="X51" s="11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69"/>
      <c r="L52" s="69"/>
      <c r="M52" s="69"/>
      <c r="W52" s="66"/>
      <c r="X52" s="11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69"/>
      <c r="L53" s="69"/>
      <c r="M53" s="69"/>
      <c r="W53" s="66"/>
      <c r="X53" s="11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69"/>
      <c r="L54" s="69"/>
      <c r="M54" s="69"/>
      <c r="W54" s="66"/>
      <c r="X54" s="11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69"/>
      <c r="L55" s="69"/>
      <c r="M55" s="69"/>
      <c r="W55" s="66"/>
      <c r="X55" s="11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69"/>
      <c r="L56" s="69"/>
      <c r="M56" s="69"/>
      <c r="W56" s="66"/>
      <c r="X56" s="11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69"/>
      <c r="L57" s="69"/>
      <c r="M57" s="69"/>
      <c r="W57" s="66"/>
      <c r="X57" s="11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69"/>
      <c r="L58" s="69"/>
      <c r="M58" s="69"/>
      <c r="W58" s="66"/>
      <c r="X58" s="11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69"/>
      <c r="L59" s="69"/>
      <c r="M59" s="69"/>
      <c r="W59" s="66"/>
      <c r="X59" s="11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69"/>
      <c r="L60" s="69"/>
      <c r="M60" s="69"/>
      <c r="W60" s="66"/>
      <c r="X60" s="11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69"/>
      <c r="L61" s="69"/>
      <c r="M61" s="69"/>
      <c r="W61" s="66"/>
      <c r="X61" s="11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69"/>
      <c r="L62" s="69"/>
      <c r="M62" s="69"/>
      <c r="W62" s="66"/>
      <c r="X62" s="11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69"/>
      <c r="L63" s="69"/>
      <c r="M63" s="69"/>
      <c r="W63" s="66"/>
      <c r="X63" s="11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69"/>
      <c r="L64" s="69"/>
      <c r="M64" s="69"/>
      <c r="W64" s="66"/>
      <c r="X64" s="11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69"/>
      <c r="L65" s="69"/>
      <c r="M65" s="69"/>
      <c r="W65" s="66"/>
      <c r="X65" s="11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69"/>
      <c r="L66" s="69"/>
      <c r="M66" s="69"/>
      <c r="W66" s="66"/>
      <c r="X66" s="11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69"/>
      <c r="L67" s="69"/>
      <c r="M67" s="69"/>
      <c r="W67" s="66"/>
      <c r="X67" s="11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69"/>
      <c r="L68" s="69"/>
      <c r="M68" s="69"/>
      <c r="W68" s="66"/>
      <c r="X68" s="11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69"/>
      <c r="L69" s="69"/>
      <c r="M69" s="69"/>
      <c r="W69" s="66"/>
      <c r="X69" s="11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69"/>
      <c r="L70" s="69"/>
      <c r="M70" s="69"/>
      <c r="W70" s="66"/>
      <c r="X70" s="11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69"/>
      <c r="L71" s="69"/>
      <c r="M71" s="69"/>
      <c r="W71" s="66"/>
      <c r="X71" s="11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69"/>
      <c r="L72" s="69"/>
      <c r="M72" s="69"/>
      <c r="W72" s="66"/>
      <c r="X72" s="11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69"/>
      <c r="L73" s="69"/>
      <c r="M73" s="69"/>
      <c r="W73" s="66"/>
      <c r="X73" s="11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69"/>
      <c r="L74" s="69"/>
      <c r="M74" s="69"/>
      <c r="W74" s="66"/>
      <c r="X74" s="11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69"/>
      <c r="L75" s="69"/>
      <c r="M75" s="69"/>
      <c r="W75" s="66"/>
      <c r="X75" s="11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69"/>
      <c r="L76" s="69"/>
      <c r="M76" s="69"/>
      <c r="W76" s="66"/>
      <c r="X76" s="11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69"/>
      <c r="L77" s="69"/>
      <c r="M77" s="69"/>
      <c r="W77" s="66"/>
      <c r="X77" s="11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69"/>
      <c r="L78" s="69"/>
      <c r="M78" s="69"/>
      <c r="W78" s="66"/>
      <c r="X78" s="11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69"/>
      <c r="L79" s="69"/>
      <c r="M79" s="69"/>
      <c r="W79" s="66"/>
      <c r="X79" s="11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69"/>
      <c r="L80" s="69"/>
      <c r="M80" s="69"/>
      <c r="W80" s="66"/>
      <c r="X80" s="11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69"/>
      <c r="L81" s="69"/>
      <c r="M81" s="69"/>
      <c r="W81" s="66"/>
      <c r="X81" s="11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69"/>
      <c r="L82" s="69"/>
      <c r="M82" s="69"/>
      <c r="W82" s="66"/>
      <c r="X82" s="11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69"/>
      <c r="L83" s="69"/>
      <c r="M83" s="69"/>
      <c r="W83" s="66"/>
      <c r="X83" s="11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69"/>
      <c r="L84" s="69"/>
      <c r="M84" s="69"/>
      <c r="W84" s="66"/>
      <c r="X84" s="11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69"/>
      <c r="L85" s="69"/>
      <c r="M85" s="69"/>
      <c r="W85" s="66"/>
      <c r="X85" s="11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69"/>
      <c r="L86" s="69"/>
      <c r="M86" s="69"/>
      <c r="W86" s="66"/>
      <c r="X86" s="11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69"/>
      <c r="L87" s="69"/>
      <c r="M87" s="69"/>
      <c r="W87" s="66"/>
      <c r="X87" s="11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69"/>
      <c r="L88" s="69"/>
      <c r="M88" s="69"/>
      <c r="W88" s="66"/>
      <c r="X88" s="11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69"/>
      <c r="L89" s="69"/>
      <c r="M89" s="69"/>
      <c r="W89" s="66"/>
      <c r="X89" s="11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69"/>
      <c r="L90" s="69"/>
      <c r="M90" s="69"/>
      <c r="W90" s="66"/>
      <c r="X90" s="11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69"/>
      <c r="L91" s="69"/>
      <c r="M91" s="69"/>
      <c r="W91" s="66"/>
      <c r="X91" s="11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69"/>
      <c r="L92" s="69"/>
      <c r="M92" s="69"/>
      <c r="W92" s="66"/>
      <c r="X92" s="11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69"/>
      <c r="L93" s="69"/>
      <c r="M93" s="69"/>
      <c r="W93" s="66"/>
      <c r="X93" s="11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69"/>
      <c r="L94" s="69"/>
      <c r="M94" s="69"/>
      <c r="W94" s="66"/>
      <c r="X94" s="11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69"/>
      <c r="L95" s="69"/>
      <c r="M95" s="69"/>
      <c r="W95" s="66"/>
      <c r="X95" s="11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69"/>
      <c r="L96" s="69"/>
      <c r="M96" s="69"/>
      <c r="W96" s="66"/>
      <c r="X96" s="11"/>
    </row>
  </sheetData>
  <mergeCells count="22">
    <mergeCell ref="A5:V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  <mergeCell ref="O6:O7"/>
    <mergeCell ref="P6:P7"/>
    <mergeCell ref="Q6:Q7"/>
    <mergeCell ref="R6:S6"/>
    <mergeCell ref="T6:U6"/>
    <mergeCell ref="V6:V7"/>
  </mergeCells>
  <pageMargins left="0.70866141732283472" right="0.70866141732283472" top="0.78740157480314965" bottom="0.78740157480314965" header="0.31496062992125984" footer="0.31496062992125984"/>
  <pageSetup paperSize="9" scale="43" firstPageNumber="186" orientation="landscape" useFirstPageNumber="1" r:id="rId1"/>
  <headerFooter>
    <oddFooter>&amp;L&amp;"Arial,Kurzíva"Zastupitelstvo Olomoukého kraje 11.12.2023
2.1. - Rozpočet OK na rok  2024 - návrh rozpočtu  
Příloha č. 5g) - Projekty - investiční&amp;R&amp;"Arial,Kurzíva"Strana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17</vt:i4>
      </vt:variant>
    </vt:vector>
  </HeadingPairs>
  <TitlesOfParts>
    <vt:vector size="31" baseType="lpstr">
      <vt:lpstr>Souhrn</vt:lpstr>
      <vt:lpstr>Oblast školství - ORJ 10</vt:lpstr>
      <vt:lpstr>Oblast školství - ORJ 52</vt:lpstr>
      <vt:lpstr>Oblast školství - ORJ 59</vt:lpstr>
      <vt:lpstr>Oblast sociální - ORJ 52 </vt:lpstr>
      <vt:lpstr>Oblast dopravy - ORJ 12</vt:lpstr>
      <vt:lpstr>Oblast dopravy - ORJ 50</vt:lpstr>
      <vt:lpstr>Oblast kultury - ORJ 52</vt:lpstr>
      <vt:lpstr>Oblast kultury - ORJ 59 </vt:lpstr>
      <vt:lpstr>Oblast zdravotnictví - ORJ 52</vt:lpstr>
      <vt:lpstr>Oblast zdravotnictví - ORJ 59 </vt:lpstr>
      <vt:lpstr>Oblast ostatní - ORJ 52 </vt:lpstr>
      <vt:lpstr>Oblast ICT technologie - ORJ 59</vt:lpstr>
      <vt:lpstr>územní plánování - ORJ 59 </vt:lpstr>
      <vt:lpstr>'Oblast sociální - ORJ 52 '!Názvy_tisku</vt:lpstr>
      <vt:lpstr>'Oblast školství - ORJ 10'!Názvy_tisku</vt:lpstr>
      <vt:lpstr>'Oblast školství - ORJ 52'!Názvy_tisku</vt:lpstr>
      <vt:lpstr>'Oblast dopravy - ORJ 12'!Oblast_tisku</vt:lpstr>
      <vt:lpstr>'Oblast dopravy - ORJ 50'!Oblast_tisku</vt:lpstr>
      <vt:lpstr>'Oblast ICT technologie - ORJ 59'!Oblast_tisku</vt:lpstr>
      <vt:lpstr>'Oblast kultury - ORJ 52'!Oblast_tisku</vt:lpstr>
      <vt:lpstr>'Oblast kultury - ORJ 59 '!Oblast_tisku</vt:lpstr>
      <vt:lpstr>'Oblast ostatní - ORJ 52 '!Oblast_tisku</vt:lpstr>
      <vt:lpstr>'Oblast sociální - ORJ 52 '!Oblast_tisku</vt:lpstr>
      <vt:lpstr>'Oblast školství - ORJ 10'!Oblast_tisku</vt:lpstr>
      <vt:lpstr>'Oblast školství - ORJ 52'!Oblast_tisku</vt:lpstr>
      <vt:lpstr>'Oblast školství - ORJ 59'!Oblast_tisku</vt:lpstr>
      <vt:lpstr>'Oblast zdravotnictví - ORJ 52'!Oblast_tisku</vt:lpstr>
      <vt:lpstr>'Oblast zdravotnictví - ORJ 59 '!Oblast_tisku</vt:lpstr>
      <vt:lpstr>Souhrn!Oblast_tisku</vt:lpstr>
      <vt:lpstr>'územní plánování - ORJ 59 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2023-11-22T06:25:07Z</cp:lastPrinted>
  <dcterms:created xsi:type="dcterms:W3CDTF">2018-04-30T07:38:17Z</dcterms:created>
  <dcterms:modified xsi:type="dcterms:W3CDTF">2023-11-22T06:26:58Z</dcterms:modified>
</cp:coreProperties>
</file>