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4\ZOK 11.12.2023\"/>
    </mc:Choice>
  </mc:AlternateContent>
  <bookViews>
    <workbookView xWindow="0" yWindow="0" windowWidth="28800" windowHeight="12300" firstSheet="12" activeTab="14"/>
  </bookViews>
  <sheets>
    <sheet name="Souhrn" sheetId="19" r:id="rId1"/>
    <sheet name="Oblast školství - ORJ 10 ž " sheetId="17" r:id="rId2"/>
    <sheet name="Oblast školství - ORJ 17 ž " sheetId="20" r:id="rId3"/>
    <sheet name="Oblast školství - ORJ 17  " sheetId="16" r:id="rId4"/>
    <sheet name="Oblast sociální - ORJ 11 ž" sheetId="12" r:id="rId5"/>
    <sheet name="Oblast sociální - ORJ 17  ž" sheetId="13" r:id="rId6"/>
    <sheet name="Oblast sociální - ORJ 17 " sheetId="25" r:id="rId7"/>
    <sheet name="Oblast dopravy - ORJ 12" sheetId="27" r:id="rId8"/>
    <sheet name="Oblast kultury - ORJ 13ž" sheetId="23" r:id="rId9"/>
    <sheet name="Oblast kultury - ORJ 17ž " sheetId="24" state="hidden" r:id="rId10"/>
    <sheet name="Oblast zdravotnictví - ORJ 14 ž" sheetId="2" r:id="rId11"/>
    <sheet name="Oblast zdravotnictví - ORJ 17ž" sheetId="22" r:id="rId12"/>
    <sheet name="Oblast zdravotnictví - ORJ 17" sheetId="1" r:id="rId13"/>
    <sheet name="Oblast zdrav. SMN - ORJ 17" sheetId="21" r:id="rId14"/>
    <sheet name="Oblast KÚOK - ORJ 03" sheetId="26" r:id="rId15"/>
    <sheet name="Oblast IT investice ORJ 06 " sheetId="29" r:id="rId16"/>
    <sheet name="Oblast krizého řízení-ORJ 18" sheetId="30" r:id="rId17"/>
  </sheets>
  <definedNames>
    <definedName name="_xlnm._FilterDatabase" localSheetId="7" hidden="1">'Oblast dopravy - ORJ 12'!$B$1:$B$45</definedName>
    <definedName name="_xlnm._FilterDatabase" localSheetId="15" hidden="1">'Oblast IT investice ORJ 06 '!$B$1:$B$41</definedName>
    <definedName name="_xlnm._FilterDatabase" localSheetId="16" hidden="1">'Oblast krizého řízení-ORJ 18'!$B$1:$B$34</definedName>
    <definedName name="_xlnm._FilterDatabase" localSheetId="8" hidden="1">'Oblast kultury - ORJ 13ž'!$H$7:$W$12</definedName>
    <definedName name="_xlnm._FilterDatabase" localSheetId="9" hidden="1">'Oblast kultury - ORJ 17ž '!$H$7:$W$10</definedName>
    <definedName name="_xlnm._FilterDatabase" localSheetId="14" hidden="1">'Oblast KÚOK - ORJ 03'!$B$1:$B$34</definedName>
    <definedName name="_xlnm._FilterDatabase" localSheetId="4" hidden="1">'Oblast sociální - ORJ 11 ž'!$H$7:$W$12</definedName>
    <definedName name="_xlnm._FilterDatabase" localSheetId="6" hidden="1">'Oblast sociální - ORJ 17 '!$B$1:$B$38</definedName>
    <definedName name="_xlnm._FilterDatabase" localSheetId="5" hidden="1">'Oblast sociální - ORJ 17  ž'!$H$7:$W$20</definedName>
    <definedName name="_xlnm._FilterDatabase" localSheetId="1" hidden="1">'Oblast školství - ORJ 10 ž '!$H$7:$W$15</definedName>
    <definedName name="_xlnm._FilterDatabase" localSheetId="3" hidden="1">'Oblast školství - ORJ 17  '!$B$1:$B$25</definedName>
    <definedName name="_xlnm._FilterDatabase" localSheetId="2" hidden="1">'Oblast školství - ORJ 17 ž '!$H$7:$W$14</definedName>
    <definedName name="_xlnm._FilterDatabase" localSheetId="13" hidden="1">'Oblast zdrav. SMN - ORJ 17'!$B$1:$B$38</definedName>
    <definedName name="_xlnm._FilterDatabase" localSheetId="10" hidden="1">'Oblast zdravotnictví - ORJ 14 ž'!$H$7:$W$14</definedName>
    <definedName name="_xlnm._FilterDatabase" localSheetId="12" hidden="1">'Oblast zdravotnictví - ORJ 17'!$B$1:$B$33</definedName>
    <definedName name="_xlnm._FilterDatabase" localSheetId="11" hidden="1">'Oblast zdravotnictví - ORJ 17ž'!$H$7:$W$11</definedName>
    <definedName name="_xlnm.Print_Titles" localSheetId="7">'Oblast dopravy - ORJ 12'!$1:$7</definedName>
    <definedName name="_xlnm.Print_Titles" localSheetId="15">'Oblast IT investice ORJ 06 '!$1:$7</definedName>
    <definedName name="_xlnm.Print_Titles" localSheetId="16">'Oblast krizého řízení-ORJ 18'!$1:$7</definedName>
    <definedName name="_xlnm.Print_Titles" localSheetId="8">'Oblast kultury - ORJ 13ž'!$1:$7</definedName>
    <definedName name="_xlnm.Print_Titles" localSheetId="9">'Oblast kultury - ORJ 17ž '!$1:$7</definedName>
    <definedName name="_xlnm.Print_Titles" localSheetId="14">'Oblast KÚOK - ORJ 03'!$1:$7</definedName>
    <definedName name="_xlnm.Print_Titles" localSheetId="4">'Oblast sociální - ORJ 11 ž'!$1:$7</definedName>
    <definedName name="_xlnm.Print_Titles" localSheetId="6">'Oblast sociální - ORJ 17 '!$1:$7</definedName>
    <definedName name="_xlnm.Print_Titles" localSheetId="5">'Oblast sociální - ORJ 17  ž'!$1:$7</definedName>
    <definedName name="_xlnm.Print_Titles" localSheetId="1">'Oblast školství - ORJ 10 ž '!$1:$7</definedName>
    <definedName name="_xlnm.Print_Titles" localSheetId="3">'Oblast školství - ORJ 17  '!$1:$7</definedName>
    <definedName name="_xlnm.Print_Titles" localSheetId="2">'Oblast školství - ORJ 17 ž '!$1:$7</definedName>
    <definedName name="_xlnm.Print_Titles" localSheetId="13">'Oblast zdrav. SMN - ORJ 17'!$1:$7</definedName>
    <definedName name="_xlnm.Print_Titles" localSheetId="10">'Oblast zdravotnictví - ORJ 14 ž'!$1:$7</definedName>
    <definedName name="_xlnm.Print_Titles" localSheetId="12">'Oblast zdravotnictví - ORJ 17'!$1:$7</definedName>
    <definedName name="_xlnm.Print_Titles" localSheetId="11">'Oblast zdravotnictví - ORJ 17ž'!$1:$7</definedName>
    <definedName name="_xlnm.Print_Area" localSheetId="7">'Oblast dopravy - ORJ 12'!$A$1:$R$23</definedName>
    <definedName name="_xlnm.Print_Area" localSheetId="15">'Oblast IT investice ORJ 06 '!$A$1:$R$20</definedName>
    <definedName name="_xlnm.Print_Area" localSheetId="16">'Oblast krizého řízení-ORJ 18'!$A$1:$R$12</definedName>
    <definedName name="_xlnm.Print_Area" localSheetId="8">'Oblast kultury - ORJ 13ž'!$A$1:$V$13</definedName>
    <definedName name="_xlnm.Print_Area" localSheetId="9">'Oblast kultury - ORJ 17ž '!$A$1:$W$11</definedName>
    <definedName name="_xlnm.Print_Area" localSheetId="14">'Oblast KÚOK - ORJ 03'!$A$1:$R$12</definedName>
    <definedName name="_xlnm.Print_Area" localSheetId="4">'Oblast sociální - ORJ 11 ž'!$A$1:$V$12</definedName>
    <definedName name="_xlnm.Print_Area" localSheetId="6">'Oblast sociální - ORJ 17 '!$A$1:$R$16</definedName>
    <definedName name="_xlnm.Print_Area" localSheetId="5">'Oblast sociální - ORJ 17  ž'!$A$1:$V$20</definedName>
    <definedName name="_xlnm.Print_Area" localSheetId="1">'Oblast školství - ORJ 10 ž '!$A$1:$V$15</definedName>
    <definedName name="_xlnm.Print_Area" localSheetId="3">'Oblast školství - ORJ 17  '!$A$1:$R$20</definedName>
    <definedName name="_xlnm.Print_Area" localSheetId="2">'Oblast školství - ORJ 17 ž '!$A$1:$V$14</definedName>
    <definedName name="_xlnm.Print_Area" localSheetId="13">'Oblast zdrav. SMN - ORJ 17'!$A$1:$S$16</definedName>
    <definedName name="_xlnm.Print_Area" localSheetId="10">'Oblast zdravotnictví - ORJ 14 ž'!$A$1:$V$15</definedName>
    <definedName name="_xlnm.Print_Area" localSheetId="12">'Oblast zdravotnictví - ORJ 17'!$A$1:$R$11</definedName>
    <definedName name="_xlnm.Print_Area" localSheetId="11">'Oblast zdravotnictví - ORJ 17ž'!$A$1:$V$12</definedName>
    <definedName name="_xlnm.Print_Area" localSheetId="0">Souhrn!$A$1:$H$25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27" l="1"/>
  <c r="R8" i="29" l="1"/>
  <c r="Q8" i="29"/>
  <c r="P8" i="29"/>
  <c r="O8" i="29"/>
  <c r="N8" i="29"/>
  <c r="L8" i="29"/>
  <c r="O16" i="16" l="1"/>
  <c r="R16" i="16" s="1"/>
  <c r="N10" i="2" l="1"/>
  <c r="Q11" i="17" l="1"/>
  <c r="V11" i="17" s="1"/>
  <c r="N8" i="16" l="1"/>
  <c r="L8" i="16"/>
  <c r="Q8" i="1" l="1"/>
  <c r="P8" i="1"/>
  <c r="N8" i="1"/>
  <c r="L8" i="1"/>
  <c r="U8" i="13" l="1"/>
  <c r="Q8" i="16" l="1"/>
  <c r="T9" i="25" l="1"/>
  <c r="X9" i="24" l="1"/>
  <c r="X14" i="2"/>
  <c r="T9" i="1" s="1"/>
  <c r="X10" i="2"/>
  <c r="X11" i="2" s="1"/>
  <c r="X12" i="2" s="1"/>
  <c r="X13" i="2" s="1"/>
  <c r="X9" i="2"/>
  <c r="X9" i="22"/>
  <c r="G23" i="19" l="1"/>
  <c r="H23" i="19" s="1"/>
  <c r="N12" i="30"/>
  <c r="R11" i="30"/>
  <c r="O10" i="30"/>
  <c r="R10" i="30" s="1"/>
  <c r="O9" i="30"/>
  <c r="R9" i="30" s="1"/>
  <c r="R8" i="30" s="1"/>
  <c r="R12" i="30" s="1"/>
  <c r="Q8" i="30"/>
  <c r="Q12" i="30" s="1"/>
  <c r="P8" i="30"/>
  <c r="P12" i="30" s="1"/>
  <c r="N8" i="30"/>
  <c r="L8" i="30"/>
  <c r="L12" i="30" s="1"/>
  <c r="O8" i="30" l="1"/>
  <c r="O12" i="30" s="1"/>
  <c r="O20" i="27"/>
  <c r="O19" i="27"/>
  <c r="O18" i="27"/>
  <c r="O17" i="27"/>
  <c r="O16" i="27"/>
  <c r="O15" i="27"/>
  <c r="O14" i="27"/>
  <c r="O13" i="27"/>
  <c r="O12" i="27"/>
  <c r="O11" i="27"/>
  <c r="O10" i="27"/>
  <c r="O9" i="27"/>
  <c r="R20" i="27"/>
  <c r="R19" i="27"/>
  <c r="R18" i="27"/>
  <c r="R17" i="27"/>
  <c r="R16" i="27"/>
  <c r="R15" i="27"/>
  <c r="R14" i="27"/>
  <c r="R13" i="27"/>
  <c r="R12" i="27"/>
  <c r="R11" i="27"/>
  <c r="R10" i="27"/>
  <c r="R9" i="27"/>
  <c r="R8" i="27" s="1"/>
  <c r="Q8" i="27"/>
  <c r="P8" i="27"/>
  <c r="O8" i="27"/>
  <c r="N8" i="27"/>
  <c r="L8" i="27"/>
  <c r="R22" i="27"/>
  <c r="O22" i="27"/>
  <c r="U8" i="23" l="1"/>
  <c r="N8" i="23"/>
  <c r="P11" i="21" l="1"/>
  <c r="Q18" i="16" l="1"/>
  <c r="P18" i="16"/>
  <c r="N18" i="16"/>
  <c r="L18" i="16"/>
  <c r="O19" i="16"/>
  <c r="R19" i="16" s="1"/>
  <c r="R18" i="16" s="1"/>
  <c r="O18" i="16" l="1"/>
  <c r="U8" i="17"/>
  <c r="T8" i="17"/>
  <c r="S8" i="17"/>
  <c r="R8" i="17"/>
  <c r="P8" i="17"/>
  <c r="N8" i="17"/>
  <c r="Q9" i="17"/>
  <c r="V9" i="17" s="1"/>
  <c r="R18" i="29" l="1"/>
  <c r="R20" i="29"/>
  <c r="O20" i="29"/>
  <c r="G22" i="19" s="1"/>
  <c r="Q20" i="29"/>
  <c r="P20" i="29"/>
  <c r="N20" i="29"/>
  <c r="L20" i="29"/>
  <c r="G24" i="19" l="1"/>
  <c r="Q21" i="27" l="1"/>
  <c r="P21" i="27"/>
  <c r="O21" i="27"/>
  <c r="N21" i="27"/>
  <c r="L21" i="27"/>
  <c r="O23" i="27" l="1"/>
  <c r="L23" i="27"/>
  <c r="Q23" i="27"/>
  <c r="G11" i="19" s="1"/>
  <c r="H11" i="19" s="1"/>
  <c r="Q14" i="17"/>
  <c r="V14" i="17" s="1"/>
  <c r="Q13" i="17"/>
  <c r="V13" i="17" s="1"/>
  <c r="Q12" i="17"/>
  <c r="V12" i="17" s="1"/>
  <c r="Q10" i="17"/>
  <c r="Q13" i="20"/>
  <c r="V13" i="20" s="1"/>
  <c r="Q12" i="20"/>
  <c r="V12" i="20" s="1"/>
  <c r="Q11" i="20"/>
  <c r="V11" i="20" s="1"/>
  <c r="Q10" i="20"/>
  <c r="Q9" i="20"/>
  <c r="V9" i="20" s="1"/>
  <c r="Q8" i="17" l="1"/>
  <c r="V10" i="17"/>
  <c r="V8" i="17" s="1"/>
  <c r="V10" i="20"/>
  <c r="Q8" i="20"/>
  <c r="G19" i="19"/>
  <c r="G17" i="19"/>
  <c r="H17" i="19" l="1"/>
  <c r="O11" i="26"/>
  <c r="R11" i="26" s="1"/>
  <c r="O10" i="26"/>
  <c r="O9" i="26"/>
  <c r="R9" i="26" s="1"/>
  <c r="Q8" i="26"/>
  <c r="Q12" i="26" s="1"/>
  <c r="G21" i="19" s="1"/>
  <c r="P8" i="26"/>
  <c r="P12" i="26" s="1"/>
  <c r="N8" i="26"/>
  <c r="N12" i="26" s="1"/>
  <c r="L8" i="26"/>
  <c r="L12" i="26" s="1"/>
  <c r="O8" i="26" l="1"/>
  <c r="O12" i="26" s="1"/>
  <c r="R10" i="26"/>
  <c r="R8" i="26" s="1"/>
  <c r="R12" i="26" s="1"/>
  <c r="T8" i="13" l="1"/>
  <c r="S8" i="13"/>
  <c r="R8" i="13"/>
  <c r="P8" i="13"/>
  <c r="N8" i="13"/>
  <c r="U8" i="12" l="1"/>
  <c r="U12" i="12" s="1"/>
  <c r="T8" i="12"/>
  <c r="T12" i="12" s="1"/>
  <c r="S8" i="12"/>
  <c r="S12" i="12" s="1"/>
  <c r="R8" i="12"/>
  <c r="R12" i="12" s="1"/>
  <c r="P8" i="12"/>
  <c r="P12" i="12" s="1"/>
  <c r="N8" i="12"/>
  <c r="N12" i="12" s="1"/>
  <c r="Q9" i="12"/>
  <c r="Q8" i="12" s="1"/>
  <c r="Q12" i="12" s="1"/>
  <c r="V9" i="12"/>
  <c r="Q10" i="12"/>
  <c r="V10" i="12" s="1"/>
  <c r="V8" i="12" l="1"/>
  <c r="V12" i="12" s="1"/>
  <c r="Q14" i="13"/>
  <c r="V14" i="13" s="1"/>
  <c r="Q13" i="13"/>
  <c r="V13" i="13" s="1"/>
  <c r="Q12" i="13"/>
  <c r="V12" i="13" s="1"/>
  <c r="Q11" i="13"/>
  <c r="V11" i="13" s="1"/>
  <c r="Q10" i="13"/>
  <c r="V10" i="13" s="1"/>
  <c r="Q9" i="13"/>
  <c r="V9" i="13" s="1"/>
  <c r="Q18" i="13"/>
  <c r="V18" i="13" s="1"/>
  <c r="Q17" i="13"/>
  <c r="V17" i="13" s="1"/>
  <c r="Q16" i="13"/>
  <c r="V16" i="13" s="1"/>
  <c r="Q15" i="13"/>
  <c r="V15" i="13" s="1"/>
  <c r="O15" i="25" l="1"/>
  <c r="O14" i="25"/>
  <c r="R14" i="25" s="1"/>
  <c r="Q13" i="25"/>
  <c r="P13" i="25"/>
  <c r="N13" i="25"/>
  <c r="L13" i="25"/>
  <c r="O12" i="25"/>
  <c r="R12" i="25" s="1"/>
  <c r="O11" i="25"/>
  <c r="R11" i="25" s="1"/>
  <c r="O10" i="25"/>
  <c r="N10" i="25"/>
  <c r="R10" i="25" s="1"/>
  <c r="O9" i="25"/>
  <c r="R9" i="25" s="1"/>
  <c r="Q8" i="25"/>
  <c r="P8" i="25"/>
  <c r="P16" i="25" s="1"/>
  <c r="L8" i="25"/>
  <c r="O13" i="25" l="1"/>
  <c r="L16" i="25"/>
  <c r="Q16" i="25"/>
  <c r="G10" i="19" s="1"/>
  <c r="O8" i="25"/>
  <c r="O16" i="25" s="1"/>
  <c r="N8" i="25"/>
  <c r="N16" i="25" s="1"/>
  <c r="R8" i="25"/>
  <c r="R15" i="25"/>
  <c r="R13" i="25" s="1"/>
  <c r="Q10" i="24"/>
  <c r="V10" i="24" s="1"/>
  <c r="Q9" i="24"/>
  <c r="V9" i="24" s="1"/>
  <c r="U8" i="24"/>
  <c r="U11" i="24" s="1"/>
  <c r="G14" i="19" s="1"/>
  <c r="T8" i="24"/>
  <c r="T11" i="24" s="1"/>
  <c r="S8" i="24"/>
  <c r="S11" i="24" s="1"/>
  <c r="R8" i="24"/>
  <c r="R11" i="24" s="1"/>
  <c r="P8" i="24"/>
  <c r="P11" i="24" s="1"/>
  <c r="N8" i="24"/>
  <c r="N11" i="24" s="1"/>
  <c r="R16" i="25" l="1"/>
  <c r="Q8" i="24"/>
  <c r="Q11" i="24" s="1"/>
  <c r="V8" i="24"/>
  <c r="V11" i="24" s="1"/>
  <c r="Q9" i="23"/>
  <c r="V9" i="23" s="1"/>
  <c r="Q12" i="23"/>
  <c r="V12" i="23" s="1"/>
  <c r="Q11" i="23"/>
  <c r="V11" i="23" s="1"/>
  <c r="Q10" i="23"/>
  <c r="V10" i="23" s="1"/>
  <c r="U13" i="23"/>
  <c r="G13" i="19" s="1"/>
  <c r="T8" i="23"/>
  <c r="T13" i="23" s="1"/>
  <c r="S8" i="23"/>
  <c r="S13" i="23" s="1"/>
  <c r="R8" i="23"/>
  <c r="R13" i="23" s="1"/>
  <c r="P8" i="23"/>
  <c r="P13" i="23" s="1"/>
  <c r="N13" i="23"/>
  <c r="Q8" i="23" l="1"/>
  <c r="Q13" i="23" s="1"/>
  <c r="V8" i="23"/>
  <c r="V13" i="23" s="1"/>
  <c r="Q13" i="2"/>
  <c r="V13" i="2" s="1"/>
  <c r="Q12" i="2"/>
  <c r="V12" i="2" s="1"/>
  <c r="Q11" i="2"/>
  <c r="V11" i="2" s="1"/>
  <c r="Q10" i="2"/>
  <c r="V10" i="2" s="1"/>
  <c r="Q14" i="2"/>
  <c r="V14" i="2" s="1"/>
  <c r="Q11" i="22"/>
  <c r="V11" i="22" s="1"/>
  <c r="Q10" i="22"/>
  <c r="V10" i="22" s="1"/>
  <c r="V9" i="22"/>
  <c r="Q9" i="22"/>
  <c r="U8" i="22"/>
  <c r="U12" i="22" s="1"/>
  <c r="T8" i="22"/>
  <c r="T12" i="22" s="1"/>
  <c r="S8" i="22"/>
  <c r="S12" i="22" s="1"/>
  <c r="R8" i="22"/>
  <c r="R12" i="22" s="1"/>
  <c r="Q8" i="22"/>
  <c r="Q12" i="22" s="1"/>
  <c r="P8" i="22"/>
  <c r="P12" i="22" s="1"/>
  <c r="N8" i="22"/>
  <c r="N12" i="22" s="1"/>
  <c r="V8" i="22" l="1"/>
  <c r="V12" i="22" s="1"/>
  <c r="S12" i="21" l="1"/>
  <c r="R12" i="21"/>
  <c r="Q12" i="21"/>
  <c r="P12" i="21"/>
  <c r="O12" i="21"/>
  <c r="N12" i="21"/>
  <c r="L12" i="21"/>
  <c r="R8" i="21"/>
  <c r="Q8" i="21"/>
  <c r="P8" i="21"/>
  <c r="N8" i="21"/>
  <c r="L8" i="21"/>
  <c r="P8" i="16" l="1"/>
  <c r="O15" i="16" l="1"/>
  <c r="R15" i="16" s="1"/>
  <c r="O14" i="16"/>
  <c r="R14" i="16" s="1"/>
  <c r="O14" i="21" l="1"/>
  <c r="O15" i="21"/>
  <c r="O13" i="21"/>
  <c r="O9" i="1"/>
  <c r="R9" i="1" s="1"/>
  <c r="Q16" i="21" l="1"/>
  <c r="Q11" i="1" l="1"/>
  <c r="P11" i="1"/>
  <c r="E18" i="19" s="1"/>
  <c r="N11" i="1"/>
  <c r="L11" i="1"/>
  <c r="O11" i="21"/>
  <c r="O10" i="21"/>
  <c r="S10" i="21" s="1"/>
  <c r="O9" i="21"/>
  <c r="S9" i="21" s="1"/>
  <c r="R16" i="21"/>
  <c r="S11" i="21" l="1"/>
  <c r="S8" i="21" s="1"/>
  <c r="O8" i="21"/>
  <c r="P16" i="21"/>
  <c r="L16" i="21"/>
  <c r="N16" i="21"/>
  <c r="P20" i="21" l="1"/>
  <c r="P24" i="21" s="1"/>
  <c r="F19" i="19"/>
  <c r="H19" i="19" s="1"/>
  <c r="O16" i="21"/>
  <c r="S16" i="21"/>
  <c r="O12" i="16" l="1"/>
  <c r="R12" i="16" s="1"/>
  <c r="O13" i="16"/>
  <c r="R13" i="16" s="1"/>
  <c r="O9" i="16"/>
  <c r="R9" i="16" s="1"/>
  <c r="O10" i="16"/>
  <c r="R10" i="16" s="1"/>
  <c r="O11" i="16"/>
  <c r="R11" i="16" s="1"/>
  <c r="O17" i="16"/>
  <c r="R17" i="16" l="1"/>
  <c r="R8" i="16" s="1"/>
  <c r="O8" i="16"/>
  <c r="V8" i="20"/>
  <c r="V14" i="20" s="1"/>
  <c r="U8" i="20"/>
  <c r="U14" i="20" s="1"/>
  <c r="G6" i="19" s="1"/>
  <c r="T8" i="20"/>
  <c r="T14" i="20" s="1"/>
  <c r="S8" i="20"/>
  <c r="S14" i="20" s="1"/>
  <c r="R8" i="20"/>
  <c r="R14" i="20" s="1"/>
  <c r="Q14" i="20"/>
  <c r="P8" i="20"/>
  <c r="P14" i="20" s="1"/>
  <c r="N8" i="20"/>
  <c r="N14" i="20" s="1"/>
  <c r="D25" i="19" l="1"/>
  <c r="C25" i="19"/>
  <c r="U8" i="2" l="1"/>
  <c r="T8" i="2"/>
  <c r="S8" i="2"/>
  <c r="R8" i="2"/>
  <c r="P8" i="2"/>
  <c r="N8" i="2"/>
  <c r="U15" i="2" l="1"/>
  <c r="T15" i="2"/>
  <c r="S15" i="2"/>
  <c r="R15" i="2"/>
  <c r="P15" i="2"/>
  <c r="N15" i="2"/>
  <c r="H22" i="19" l="1"/>
  <c r="O10" i="1"/>
  <c r="T20" i="13"/>
  <c r="S20" i="13"/>
  <c r="R20" i="13"/>
  <c r="P20" i="13"/>
  <c r="N20" i="13"/>
  <c r="G8" i="19"/>
  <c r="G7" i="19"/>
  <c r="U15" i="17"/>
  <c r="G5" i="19" s="1"/>
  <c r="T15" i="17"/>
  <c r="S15" i="17"/>
  <c r="R15" i="17"/>
  <c r="P15" i="17"/>
  <c r="N15" i="17"/>
  <c r="O8" i="1" l="1"/>
  <c r="R10" i="1"/>
  <c r="E5" i="19"/>
  <c r="E25" i="19" s="1"/>
  <c r="R8" i="1" l="1"/>
  <c r="H6" i="19"/>
  <c r="H20" i="19"/>
  <c r="H24" i="19"/>
  <c r="H8" i="19"/>
  <c r="H7" i="19"/>
  <c r="H5" i="19"/>
  <c r="Q15" i="17" l="1"/>
  <c r="V15" i="17" l="1"/>
  <c r="Q20" i="16"/>
  <c r="P20" i="16"/>
  <c r="N20" i="16"/>
  <c r="L20" i="16" l="1"/>
  <c r="R20" i="16" l="1"/>
  <c r="O20" i="16"/>
  <c r="U20" i="13" l="1"/>
  <c r="G9" i="19" s="1"/>
  <c r="Q19" i="13"/>
  <c r="V19" i="13" l="1"/>
  <c r="V8" i="13" s="1"/>
  <c r="Q8" i="13"/>
  <c r="Q20" i="13" s="1"/>
  <c r="H9" i="19"/>
  <c r="V20" i="13" l="1"/>
  <c r="H21" i="19"/>
  <c r="H13" i="19" l="1"/>
  <c r="H14" i="19"/>
  <c r="H15" i="19" l="1"/>
  <c r="Q9" i="2" l="1"/>
  <c r="G16" i="19"/>
  <c r="Q8" i="2" l="1"/>
  <c r="V9" i="2"/>
  <c r="Q15" i="2"/>
  <c r="H16" i="19"/>
  <c r="F25" i="19"/>
  <c r="V8" i="2" l="1"/>
  <c r="V15" i="2" s="1"/>
  <c r="O11" i="1"/>
  <c r="G18" i="19"/>
  <c r="G25" i="19" s="1"/>
  <c r="H18" i="19" l="1"/>
  <c r="R11" i="1"/>
  <c r="H10" i="19"/>
  <c r="H25" i="19" l="1"/>
  <c r="X10" i="13" l="1"/>
  <c r="X11" i="13" l="1"/>
  <c r="X12" i="13" s="1"/>
  <c r="T10" i="25" l="1"/>
  <c r="X13" i="13" s="1"/>
  <c r="X15" i="13" l="1"/>
  <c r="X16" i="13" s="1"/>
  <c r="X17" i="13" s="1"/>
  <c r="X18" i="13" s="1"/>
</calcChain>
</file>

<file path=xl/sharedStrings.xml><?xml version="1.0" encoding="utf-8"?>
<sst xmlns="http://schemas.openxmlformats.org/spreadsheetml/2006/main" count="1001" uniqueCount="408">
  <si>
    <t xml:space="preserve">Odbor investic                                                                                                                                                          </t>
  </si>
  <si>
    <t>Správce:</t>
  </si>
  <si>
    <t>Ing. Miroslav Kubín</t>
  </si>
  <si>
    <t>ORJ 17</t>
  </si>
  <si>
    <t>vedoucí odboru</t>
  </si>
  <si>
    <t>v tis. Kč</t>
  </si>
  <si>
    <t>ORJ 17 - Oblast zdravotnictví - nové investice hrazené z rozpočtu (připravené PD)</t>
  </si>
  <si>
    <t>Poř. číslo</t>
  </si>
  <si>
    <t>Oblast</t>
  </si>
  <si>
    <t>§</t>
  </si>
  <si>
    <t>pol.</t>
  </si>
  <si>
    <t>Sesk. pol.</t>
  </si>
  <si>
    <t>UZ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</si>
  <si>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</si>
  <si>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</si>
  <si>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</si>
  <si>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</si>
  <si>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</si>
  <si>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</si>
  <si>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Termín realizace</t>
  </si>
  <si>
    <t>Pokračování v roce 2024 a dalších</t>
  </si>
  <si>
    <t>poznámka</t>
  </si>
  <si>
    <t xml:space="preserve">Celkem               v tis. Kč    </t>
  </si>
  <si>
    <t>z toho spolufinan. PO z FI</t>
  </si>
  <si>
    <t>z toho rozpočet OK</t>
  </si>
  <si>
    <t>Realizace</t>
  </si>
  <si>
    <t>OL</t>
  </si>
  <si>
    <t>PD</t>
  </si>
  <si>
    <t>realizace</t>
  </si>
  <si>
    <t>2023-2024</t>
  </si>
  <si>
    <t>JE</t>
  </si>
  <si>
    <t>OLÚ Paseka – Modernizace lůžkových oddělení pavilonu 2 v Moravském Berouně</t>
  </si>
  <si>
    <t xml:space="preserve">Modernizace lůžkových odd. 10,13 a lůžek sociální hospitalizace v Moravském Berouně s vybudování ménělůžkových pokojů se soc.zařízením, modernizace prostoru pro personál spojená s opravou zázemí odd., chodeb, centrál.schodiště a změna funkčnosti výtahu na evakuační. </t>
  </si>
  <si>
    <t>Celkem za ORJ 17 - oblast zdravotnictví - nové investice</t>
  </si>
  <si>
    <t>Celkem za ORJ 14 - Oblast zdravotnictví - nové investice - stavební - požadavky PO</t>
  </si>
  <si>
    <t>SU</t>
  </si>
  <si>
    <t>z toho jiné zdroje</t>
  </si>
  <si>
    <t>z toho rezervní fond</t>
  </si>
  <si>
    <t>Správa kód</t>
  </si>
  <si>
    <t>Kód investiční žádanky</t>
  </si>
  <si>
    <t>ORJ 14 - Oblast zdravotnictví - nové investice - stavební - požadavky PO</t>
  </si>
  <si>
    <t>ORJ 14</t>
  </si>
  <si>
    <t>Ing. Bohuslav Kolář, MBA, LL.M.</t>
  </si>
  <si>
    <t xml:space="preserve">Odbor zdravotnictví                                                                                                                                              </t>
  </si>
  <si>
    <t>PV</t>
  </si>
  <si>
    <t>PR</t>
  </si>
  <si>
    <t>projektová dokumentace</t>
  </si>
  <si>
    <t xml:space="preserve">Odbor investic                                                                                                                                                </t>
  </si>
  <si>
    <t>ORJ 17 - Oblast sociální - nové investice hrazené z rozpočtu (připravená PD)</t>
  </si>
  <si>
    <t>Celkem za ORJ 17 - oblast sociální - nové investice</t>
  </si>
  <si>
    <t xml:space="preserve">Odbor sociálních věcí                                                                                                                                              </t>
  </si>
  <si>
    <t>ORJ 11</t>
  </si>
  <si>
    <t>ORJ 17 - Oblast sociální - nové investice - stavební - požadavky PO</t>
  </si>
  <si>
    <t>Celkem za ORJ 11 - Oblast sociální - nové investice - stavební - požadavky PO</t>
  </si>
  <si>
    <t xml:space="preserve">Odbor investic                                                                                                                                        </t>
  </si>
  <si>
    <t>Projektová dokumentace</t>
  </si>
  <si>
    <t>ORJ 17 - Oblast školství - nové investice hrazené z rozpočtu (připravená PD)</t>
  </si>
  <si>
    <t>Projektové dokumentace připravené k realizace</t>
  </si>
  <si>
    <t xml:space="preserve">Nové projektové dokumentace </t>
  </si>
  <si>
    <t>Celkem za ORJ 17 - oblast školství - nové investice</t>
  </si>
  <si>
    <t xml:space="preserve">Odbor školství a mládeže                                                                                                                                             </t>
  </si>
  <si>
    <t>Mgr. Miroslav Gajdůšek, MBA</t>
  </si>
  <si>
    <t>ORJ 10</t>
  </si>
  <si>
    <t>ORJ 10 - Oblast školství - nové investice - stavební - požadavky PO</t>
  </si>
  <si>
    <t>Celkem za ORJ 10 - Oblast školství - nové investice - stavební - požadavky PO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</si>
  <si>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</si>
  <si>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</si>
  <si>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</si>
  <si>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</si>
  <si>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</si>
  <si>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</si>
  <si>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školství</t>
  </si>
  <si>
    <t>Odbor investic - ORJ 17</t>
  </si>
  <si>
    <t>sociální</t>
  </si>
  <si>
    <t>dopravy</t>
  </si>
  <si>
    <t>Odbor dopravy a silničního hospodářtví - ORJ 12</t>
  </si>
  <si>
    <t>kultury</t>
  </si>
  <si>
    <t>zdravotnictví</t>
  </si>
  <si>
    <t>ostatní</t>
  </si>
  <si>
    <t>CELKEM</t>
  </si>
  <si>
    <t>Odbor školství a mládeže - ORJ 10 ž</t>
  </si>
  <si>
    <t>Odbor investic - ORJ 17 ž</t>
  </si>
  <si>
    <t>Odbor sociálních věcí - ORJ 11 ž</t>
  </si>
  <si>
    <t>Odbor sportu, kultury a památkové péče - ORJ 13 ž</t>
  </si>
  <si>
    <t>ORJ 11 - Oblast sociální - nové investice - stavební - požadavky PO</t>
  </si>
  <si>
    <t>Celkem za ORJ 17 - Oblast sociální - nové investice - stavební - požadavky PO</t>
  </si>
  <si>
    <t>d) Nové investice</t>
  </si>
  <si>
    <t>Odbor zdravotnictví - ORJ 14 ž</t>
  </si>
  <si>
    <t>Realizace - nájemné SMN</t>
  </si>
  <si>
    <t>KÚOK</t>
  </si>
  <si>
    <t>Odbor kancelář ředitele - ORJ 03</t>
  </si>
  <si>
    <t>IT</t>
  </si>
  <si>
    <t>Odbor informačních technologií - ORJ 06</t>
  </si>
  <si>
    <t>krizové řízení</t>
  </si>
  <si>
    <t>Odbor kancelář hejtmana - ORJ - 18</t>
  </si>
  <si>
    <t>indexováno 8/2022</t>
  </si>
  <si>
    <t>ORJ 17 - Oblast školství - nové investice - stavební - požadavky PO</t>
  </si>
  <si>
    <t>Celkem za ORJ 17 - Oblast školství - nové investice - stavební - požadavky PO</t>
  </si>
  <si>
    <t>15/23</t>
  </si>
  <si>
    <t xml:space="preserve">5. Opravy, investice, projekty a nákupy </t>
  </si>
  <si>
    <t>Mgr. Bc. Zbyněk Vočka</t>
  </si>
  <si>
    <t>Vynaloženo k 31. 12. 2023 v tis. Kč</t>
  </si>
  <si>
    <t>Návrh na rok 2024</t>
  </si>
  <si>
    <t>Střední průmyslová škola a Střední odborné učiliště Uničov - Tělocvična</t>
  </si>
  <si>
    <t>Rekonstrukce tělocvičny.</t>
  </si>
  <si>
    <t>Sigmundova střední škola strojírenská, Lutín - Rekonstrukce sociálního zázemí školy</t>
  </si>
  <si>
    <t xml:space="preserve">Stávající sociální zázemí školy (WC hoši, dívky, učitelé) je původní z 80-tých let minulého století, po několika menších opravách již nevyhovuje současným standardům. </t>
  </si>
  <si>
    <t>Odborné učiliště a Základní škola, Křenovice - Sociální zařízení na školní zahradě</t>
  </si>
  <si>
    <t xml:space="preserve">Rekonstrukce stávajícího zahradního domku určeného pro praktickou výuku, přístavba garáže, úprava venkovního hygienického zařízení s šatnami personálu
</t>
  </si>
  <si>
    <t>2024-2025</t>
  </si>
  <si>
    <t>PPP a SPC Olomouckého kraje - zvýšení kvality služeb a kapacity centra - PPP Olomouc, U Sportovní haly 1a</t>
  </si>
  <si>
    <t xml:space="preserve">Zvýšení kvality služeb a kapacity centra, </t>
  </si>
  <si>
    <t>Základní škola Uničov, Šternberská 35 - Odstranění vlhkosti budovy</t>
  </si>
  <si>
    <t>Předmětem akce je odstranění vlhkosti a sanace zdiva 1. PP a 1. NP. V současné době dochází k vzlínání vlhkosti, zejména v uliční části budovy, což se projevuje výskytem vlhkosti v místnostech školy /třídy, sborovna/. Vlivem této vlhkosti dochází k výskytu plísní, což je závažný hygienický problém a k odlupování a opadávání zdiva.</t>
  </si>
  <si>
    <t>Střední škola zemědělská a zahradnická, Olomouc, U Hradiska 4 - Rekonstrukce toalet</t>
  </si>
  <si>
    <t>Kompletní rekonstrukce sociálního zařízení pro chlapce a dívky ve dvou podlažích a suterénu hlavní budovy</t>
  </si>
  <si>
    <t>Pokračování v roce 2025 a dalších</t>
  </si>
  <si>
    <t>Domov Sněženka Jeseník - Vzduchotechnika kuchyně a prádelny</t>
  </si>
  <si>
    <t>PD trafostanice</t>
  </si>
  <si>
    <t>Domov pro seniory Červenka, příspěvková organizace - Přístavba - oddělení Litovel</t>
  </si>
  <si>
    <t>Přístavba provozního a technického zázemí oddělní Litovel.</t>
  </si>
  <si>
    <t>2025-2026</t>
  </si>
  <si>
    <t>PD, realizace</t>
  </si>
  <si>
    <t>Projektová dokumentace - nájemné SMN</t>
  </si>
  <si>
    <t>AGEL SMN a.s. - o.z. Nemocnice Prostějov – rekonstrukce patologie</t>
  </si>
  <si>
    <t>AGEL SMN a.s. - o.z. Nemocnice Přerov – rekonstrukce patologie a laboratorních provozů</t>
  </si>
  <si>
    <t>z toho nájemné SMN (UZ 15)</t>
  </si>
  <si>
    <t>z toho rozpočet OK - DPH                    (UZ 23)</t>
  </si>
  <si>
    <t>z toho rozpočet OK (UZ 14)</t>
  </si>
  <si>
    <t>AGEL SMN a.s. - o.z. Nemocnice Přerov – rekonstrukce pavilonu následné péče</t>
  </si>
  <si>
    <t>AGEL SMN a.s. - o.z. Nemocnice Šternberk – rekonstrukce střech a oken (část střecha SVLS)</t>
  </si>
  <si>
    <t>AGEL SMN a.s. - o.z. Nemocnice Přerov – rekonstrukce ležaté kanalizace Pavlionu následné péče</t>
  </si>
  <si>
    <t>PD SMN (Malenda + Machalec)</t>
  </si>
  <si>
    <t>PD SMN</t>
  </si>
  <si>
    <t>AGEL SMN a.s. - o.z. Nemocnice Přerov – rekonstrukce podlaží Interního pavilonu</t>
  </si>
  <si>
    <t>ORJ 17 - Oblast zdravotnictví - nové investice hrazené z nájemného SMN</t>
  </si>
  <si>
    <t>Celkem za ORJ 17 - oblast zdravotnictví - nové investice - nájemné SMN</t>
  </si>
  <si>
    <t>Základní škola Uničov, Šternberská 35 - Elektroinstalace</t>
  </si>
  <si>
    <t>Kompletní rekonstrukce elektroinstalace na budově Uničov, Šternberská 456.</t>
  </si>
  <si>
    <t>Gymnázium Jana Blahoslava a Střední pedagogická škola, Přerov, Denisova 3 - Rekonstrukce elektroinstalace na budově SPgŠ</t>
  </si>
  <si>
    <t>Budova SPgŠ má nevyhovující rozvody el. energie, které neumožňují plně využívat rychlý technický rozvoj jak při výuce, tak i při práci zaměstnaců. Místnosti nedisponují potřebným počtem zásuvek. V důsledku popsaného stavu dochází často k výpadkům el. energie a tím neefektivnímu využití pracovní doby. RRozděleno na 2 etapy</t>
  </si>
  <si>
    <t>2024-2026</t>
  </si>
  <si>
    <t xml:space="preserve">rekonstrukce budovy patologie </t>
  </si>
  <si>
    <t>rekonstrukce budovy patologie a laboratorních provozů</t>
  </si>
  <si>
    <t>rekonstrukce budovy následné péče</t>
  </si>
  <si>
    <t>rekonstrukce střechy</t>
  </si>
  <si>
    <t>rekonstrukce kanalizace</t>
  </si>
  <si>
    <t>rekontrukce části budovy</t>
  </si>
  <si>
    <t>nýájemné SMN na rok 2024</t>
  </si>
  <si>
    <t>nové investice</t>
  </si>
  <si>
    <t>přecházející investice</t>
  </si>
  <si>
    <t>projekty</t>
  </si>
  <si>
    <t>rozdíl</t>
  </si>
  <si>
    <t>Domov na Zámečku Rokytnice - Výměna elektroinstalace</t>
  </si>
  <si>
    <t xml:space="preserve">Odbor investic                                                                                                                                             </t>
  </si>
  <si>
    <t>ORJ 17 - Oblast zdravotnictví - nové investice - stavební - požadavky PO</t>
  </si>
  <si>
    <t>Celkem za ORJ 17 - Oblast zdravotnictví - nové investice - stavební - požadavky PO</t>
  </si>
  <si>
    <t>2023/00530</t>
  </si>
  <si>
    <t>1704</t>
  </si>
  <si>
    <t>Zdravotnická záchranná služba Olomouckého kraje, příspěvková organizace - rekonstrukce VZ Přerov</t>
  </si>
  <si>
    <t>Rekonstrukce VZ spočívající v přístavbě hygienického zázemí a garážového stání pro sanitní vozidla vč. řešení nového způsobu vytápění a teplé vody pro celý objekt. Rekonstrukce VZ je s ohledem na stáří budovy, její kapacitu, narůstající počet zaměstnanců a provoz, nevyhnutelná. V roce 2023 bude zpracována architektonická studie rekonstrukce s vyčíslením odhadovaných nákladů. Studie bude financována ze zdrojů organizace. Návrh realizace: 2024 PD z prostředků OK; 2025-2026 rekonstrukce z prostředků OK.</t>
  </si>
  <si>
    <t>2022/00529</t>
  </si>
  <si>
    <t>1700</t>
  </si>
  <si>
    <t>Odborný léčebný ústav Paseka, příspěvková organizace - Intenzifikace ČOV - prokysličení, výměna membrán v nádrží č. 2, dostavba nádrží</t>
  </si>
  <si>
    <t xml:space="preserve">Částečně se jedná o nutnou údržbu pro zachování provozu ČOV a současně přestává stačit kapacita a touto investicí by došlo k jejímu zvýšení. Lze rozdělit na etapy 1150000,-- a 550000 viz. studie.
</t>
  </si>
  <si>
    <t>2017/00392</t>
  </si>
  <si>
    <t>Odborný léčebný ústav Paseka, příspěvková organizace - Svobodárna - Smetanova 593</t>
  </si>
  <si>
    <t>Zateplení panelového domu, nová fasáda a střecha, energet.úspory vč.vypracování PD</t>
  </si>
  <si>
    <t>2023/00465</t>
  </si>
  <si>
    <t>Odborný léčebný ústav Paseka, příspěvková organizace - Obložení lůžkových pokojů acrovynem</t>
  </si>
  <si>
    <t>Provedení v první etapě odd. 5 a 2, v dalším roce odd. 5b a 4.</t>
  </si>
  <si>
    <t>2017/00456</t>
  </si>
  <si>
    <t>Odborný léčebný ústav Paseka, příspěvková organizace - Venkovní rozvody kanalizace</t>
  </si>
  <si>
    <t xml:space="preserve">Postupná rekonstrukce venkovních rozvodů kanalizace vč. zpracování PD
</t>
  </si>
  <si>
    <t>2023/00475</t>
  </si>
  <si>
    <t>Odborný léčebný ústav Paseka, příspěvková organizace - Doplnění kotelny o druhý vyvíječ páry</t>
  </si>
  <si>
    <t>Nutné vypracování projektové dokumentace v nabídkové ceně 234 tis.Kč, od které se bude odvíjet konečná celková cena nové technologie.</t>
  </si>
  <si>
    <t>2022/00526</t>
  </si>
  <si>
    <t>Odborný léčebný ústav Paseka, příspěvková organizace - Rekonstrukce výměníkové stanice v MB</t>
  </si>
  <si>
    <t xml:space="preserve">Dlouhodobě podinvestovaný objekt. Nutné opravy pro zachování provozuschopnosti a technické zhodnocení budovy.
</t>
  </si>
  <si>
    <t>2021-2024</t>
  </si>
  <si>
    <t>2021-2025</t>
  </si>
  <si>
    <t>2024-2024</t>
  </si>
  <si>
    <t>Projektovový dokumentace by měla být připravena z roku 2021, realizovala ji příspěvková organizace. Jedná se o Moravský Beroun.</t>
  </si>
  <si>
    <t>ORJ 13</t>
  </si>
  <si>
    <t>Ing. Petr Flora</t>
  </si>
  <si>
    <t>ORJ 13 - Oblast kultury - nové investice - stavební - požadavky PO</t>
  </si>
  <si>
    <t>Celkem za ORJ 13 - Oblast kultury - nové investice - stavební - požadavky PO</t>
  </si>
  <si>
    <t>2022/00615</t>
  </si>
  <si>
    <t>1602</t>
  </si>
  <si>
    <t xml:space="preserve">Vlastivědné muzeum v Olomouci - Vybudování WC na zámku v ČpK                                                </t>
  </si>
  <si>
    <t>Vybudování WC na zámku v Čechách pod Kosířem z důvodu nedostačující kapacity současných WC. Návštěvnost zámku je trojnásobná, než byla očekávaná návštěvnost</t>
  </si>
  <si>
    <t>2023/00576</t>
  </si>
  <si>
    <t xml:space="preserve">Vlastivědné muzeum v Olomouci - palisáda/hráz rybníku v Arboretum Bílá Lhota                                                        </t>
  </si>
  <si>
    <t xml:space="preserve">
Žádáme o úpravu prostoru kolem rybníku a výměnu části hráze za stabilní a trvanlivé dřevěné kůly.
Chtěli bychom kolem rybníku vybudovat příjemné a bezpečné prostředí z tohoto důvodu potřebujeme vyměnit kmeny v březích rybníka, následně bude možné vybudovat dřevěné molo pro lodičky  (vysázení a úprava zeleně kolem rybníku), které ovšem nejsou součástí této investiční akce, která se dá považovat za nutnou první etapu a předejde nutnosti zavřít z bezpečnostních důvodů okolí rybníku.
</t>
  </si>
  <si>
    <t>2023/00608</t>
  </si>
  <si>
    <t xml:space="preserve">Vlastivědné muzeum v Olomouci - montovaná garáž na zahradní techniku                                               </t>
  </si>
  <si>
    <t xml:space="preserve">možná je varianta mobilní nebo stálá, přikláníme se k variantě mobilní stavby: rozměry 9 x 12 x 4,5m
mobilní hala s boky z PVC/plech (cca 220.000,-Kč vč. DPH) čistě pro garážové stání (nutno minimálně zavést elektřinu, tzn. výkop od oranžérie k hale na parkovišti a její položení + cca 80.000,-Kč)
</t>
  </si>
  <si>
    <t>tato akce je součástí 8. etapy opravy zámku</t>
  </si>
  <si>
    <t xml:space="preserve">Vlastivědné muzeum v Šumperku, příspěvková organizace - Historická expozice v Muzeu Zábřeh                                                   </t>
  </si>
  <si>
    <t>Nová historická expozice v Muzeu Zábřeh by byla založena na konceptu přehledného a hlavně poutavého představení dějin města Zábřeha s důrazem na důležité milníky. Realizací tohoto projektu by se završila obnova všech expozic v tomto muzeu, navázala by navíc na nedávno dokončené instalace nové expozice o Janu Eskymo Welzlovi a Grafického kabinetu Václava Hollara. Stávající expozice zpřístupněná v roce 1998 se svým obsahem i pojetím již dlouhodobě jeví jako nedostačující.</t>
  </si>
  <si>
    <t>2022/00662</t>
  </si>
  <si>
    <t xml:space="preserve">Odbor investic                                                                                                                                           </t>
  </si>
  <si>
    <t>ORJ 17 - Oblast kultury - nové investice - stavební - požadavky PO</t>
  </si>
  <si>
    <t>Celkem za ORJ 17 - Oblast kultury - nové investice - stavební - požadavky PO</t>
  </si>
  <si>
    <t>60003101XXX</t>
  </si>
  <si>
    <t>1657</t>
  </si>
  <si>
    <t>2023/00423</t>
  </si>
  <si>
    <t>1661</t>
  </si>
  <si>
    <t>zrušení stávající ČOV včetně její ekologické likvidace a napojení objektu Lapač 449 kanalizační přípojkou na splaškovou kanalizaci v obci Dřevohostice v souladu se zákonem 254/2001 Sb., a zákonem č. 274/2001 Sb.</t>
  </si>
  <si>
    <t>2022/00307</t>
  </si>
  <si>
    <t>Rekonstrukce vodovodní přípojky, výměna potrubí a jeho uložení do větší hloubky.</t>
  </si>
  <si>
    <t>1653</t>
  </si>
  <si>
    <t>1658</t>
  </si>
  <si>
    <t>2023/00067</t>
  </si>
  <si>
    <t>Domov Alfreda Skeneho Pavlovice u Přerova, příspěvková organizace - Vzduchotechnika do kuchyně</t>
  </si>
  <si>
    <t>Z důvodu tepelných ztrát žádáme o finanční prostředky na zařízení vzduchotechniky do prostor kuchyně. Stávající stav – výměna vzduchu stávajícího stavu je přibližně 4 000 m3. Celkový příkon stávajícího stavu je 5,454 kW, tepelný výměník je však pouze na větší digestoři, přičemž digestoř neobsahuje ohřev, který by pokrýval zbývající tepelné ztráty. Nový stav – výměna vzduchu 10 000 m3/h, tepelný výměník pokrývá celou výměnu vzduchu, navíc za tepleným výměníkem je ohřev, který pokrývá zbývající tepelné ztráty</t>
  </si>
  <si>
    <t>2023/00558</t>
  </si>
  <si>
    <t xml:space="preserve">Domov pro seniory Jesenec, příspěvková organizace - Rekonstrukce koupelny </t>
  </si>
  <si>
    <t xml:space="preserve">Rekonstrukce této koupelny by značně usnadnila jak práci zaměstnanců, tak zvýšila kvalitu života klientů. Hlavním důvodem je výměna vany za sprchový kout. Součástí rekonstrukce by bylo i rozšíření dveří pro snadnější přístup imobilním klientům, výměna obkladů, nové odpady a snížení stropů. V připojené dokumentaci je k dispozici starý rozpočet na tuto akci. Původně organizace žádala i o rekonstrukci vedlejší místnosti. Nyní je priorita koupelna pro klienty. </t>
  </si>
  <si>
    <t>2022/00430</t>
  </si>
  <si>
    <t>1663</t>
  </si>
  <si>
    <t>Domov Na zámečku Rokytnice, příspěvková organizace - Stavební úpravy 1. NP východního křídla zámku</t>
  </si>
  <si>
    <t>V roce 2019 byla zpracována projektová dokumentace (financována z fondu investic PO). V projektové dokumentaci je akce rozdělena na dvě etapy s ohledem na finanční možnosti investora. V první etapě čtyřlůžkový pokoj bude sádrokartonem rozdělen na dva jednolůžkové pokoje a jeden dvoulůžkový pokoj. V druhé etapě bude vybudováno sociální zařízení na třech zbývajících pokojích. Z praktického hlediska považujeme spojení obou etap za optimální variantu.
v roce 2023 oslovené firmy odmítly aktualizovat cenu zdarma</t>
  </si>
  <si>
    <t>2022/00584</t>
  </si>
  <si>
    <t>1640</t>
  </si>
  <si>
    <t>Vincentinum - poskytovatel sociálních služeb Šternberk, příspěvková organizace - Příčky na pokojích - Sadová</t>
  </si>
  <si>
    <t>Zvýší se tím kvalita a komfort života klientů a bude větší možnost individuální práce, větší intimity a lepší provázanost s dalšími aktivitami organizace při zajištění vysoké kvality služby. Současně by byl splněn požadavek materiálně technického standardu na pracovišti DOZP Vincentinum, Sadová 7, který bude součástí připravované novely zákona o sociálních službách.</t>
  </si>
  <si>
    <t>2022/00427</t>
  </si>
  <si>
    <t>rekonstrukce výtahu - evakuační. Současný výtah vzhledem ke svému stáří, morálnímu a technickému opotřebení neodpovídá požadavku na evakuační výtah. Po zhodnocení rizik, kdy na budově B jsou z větší části ubytování klienti zcela imobilní, se sníženou mobilitou a velmi špatnou orientací v prostoru, vidíme tuto rekonstrukci jako zcela nezbytnou a urgentní, z důvodu minimalizace nebezpečí ochrany lidského zdraví při vznikem požáru.</t>
  </si>
  <si>
    <t>2022/00715</t>
  </si>
  <si>
    <t>1647</t>
  </si>
  <si>
    <t>Je potřeba přistoupit k modernizaci výtahu pro zajištění bezpečnosti osob, která je na prvním místě. Stávající stav je již neudržitelný. Modernizace zajišťuje nepřetržitou funkčnost, bezpečnost, pohodlí a dodržování měnících se předpisů pro provoz zařízení.</t>
  </si>
  <si>
    <t>2022/00312</t>
  </si>
  <si>
    <t>V roce 2024 příprava projektové dokumentace a v roce 2025 realizace výměny  stávajícího výtahu za evakuační a úprava druhého výtahu, tak aby mohl být také evakuační a připojení na nový záložní zdroj  k oběma výtahům. Tato akce je nutná z důvodu dodržení protipožárních předpisů souvisejících s instalací EPS. Dalším důvodem pro výměnu je, že stávající výtah, je poruchový, zastaralý a jeho časté opravy jsou nerentabilní, některé náhradní díly jsou nedostupné.</t>
  </si>
  <si>
    <t>2022/00457</t>
  </si>
  <si>
    <t>1638</t>
  </si>
  <si>
    <t xml:space="preserve">vybudování evakuačního výtahu z důvodu zajištění bezpečnosti klientů a zaměstnanců. Projekt i CN má zřizovatel. Uváděná cena je z roku 2018. </t>
  </si>
  <si>
    <t>2022/00243</t>
  </si>
  <si>
    <t>1639</t>
  </si>
  <si>
    <t>Současné výtahy v budově Chráněného bydlení jsou z roku 1989, chybí nástupní místo pro imobilní uživatele v přízemí přímo u vchodu do budovy.</t>
  </si>
  <si>
    <t>2023-2025</t>
  </si>
  <si>
    <t>2022-2024</t>
  </si>
  <si>
    <t>V ROK 4.7.2023 schválena pod UR/87/67/2023  finanční prostředky ve výši 150tis. na PD</t>
  </si>
  <si>
    <t>V roce  2024 PD  (příprava PD pro žádanky 2022/00723, 2022/0724 a 2023/00067 jako příprava do případného dotačního programu na energeticky úsporné aktivity)</t>
  </si>
  <si>
    <t>PO</t>
  </si>
  <si>
    <t>dotace MPSV</t>
  </si>
  <si>
    <t>Odbor kancelář ředitele</t>
  </si>
  <si>
    <t xml:space="preserve">Správce: </t>
  </si>
  <si>
    <t>Ing. Svatava Špalková</t>
  </si>
  <si>
    <t>ORJ 03</t>
  </si>
  <si>
    <t>ORJ 03 - Oblast KÚOK - nové investice hrazené z rozpočtu</t>
  </si>
  <si>
    <t>Výměna požárních stěn v jednotlivých patrech budovy KÚOK</t>
  </si>
  <si>
    <t>Celkem za ORJ 03 - oblast KÚOK - nové investice</t>
  </si>
  <si>
    <t xml:space="preserve">Obnova autoparku </t>
  </si>
  <si>
    <t xml:space="preserve">Nákup vozidel střední třídy. V autoparku jsou auta stará, která jsou nákladnější na údržbu. </t>
  </si>
  <si>
    <t>Stávající příčky od schodišť do chodeb v patrech jsou opotřebované, některé dveře vypadávají ze závěsů, jsou zkřížené, netěsní. Příčky neodpovídají dnešním standardům na požární bezpečnost.</t>
  </si>
  <si>
    <t>Vybudování příček v budově RCO</t>
  </si>
  <si>
    <t>Předělení větších kanceláří v budově RCO.</t>
  </si>
  <si>
    <t>2022/00049</t>
  </si>
  <si>
    <t>1135</t>
  </si>
  <si>
    <t>Vyšší odborná škola a Střední průmyslová škola, Šumperk, Gen. Krátkého 1   - Rekonstrukce vodoinstalace na hlavní budově školy</t>
  </si>
  <si>
    <t>Jedná se o rekonstrukci původní vodoinstalace na staré budově školy na ulici Gen. Krátkého 1. Před rekonstrukcí musí být zpracována projektová dokumentace. Cena je stanovena kvalifikovaným odhladem firmy.</t>
  </si>
  <si>
    <t>2022/00112</t>
  </si>
  <si>
    <t>1120</t>
  </si>
  <si>
    <t>Vyšší odborná škola a Střední průmyslová škola elektrotechnická, Olomouc, Božetěchova 3 - Půdní vestavba - odborná učebna IT</t>
  </si>
  <si>
    <t>Adaptace půdních prostor pro vybudování moderní učebny IT včetně mobiliáře, techniky a klimatizace. Náklady včetně projektové dokumentace.
Inovace ŠVP Technického lycea se zaměřením na IT a ŠVP Elektrotechnika s sebou nese výrazný nárůst počtu zájemců o tyto obory. Pro výuku v oblasti počítačových sítí, kybernetické bezpečnosti a konfigurace síťových prvků nám však citelně chybí specializovaná síťová laboratoř a současné počítačové učebny kapacitně nepokrývají nástup naplněných tříd do vyšších ročníků.</t>
  </si>
  <si>
    <t>2022/00117</t>
  </si>
  <si>
    <t>1206</t>
  </si>
  <si>
    <t>Za finanční prostředky by se opravily přívody k osvětlení a vyměnily zářivkové svítidla v souladu s nařízením vlády č. 361/2007 sbírky a s ČSN - EN 12464 - 1.</t>
  </si>
  <si>
    <t>2022/00260</t>
  </si>
  <si>
    <t>1160</t>
  </si>
  <si>
    <t>Střední zdravotnická škola a Vyšší odborná škola zdravotnická Emanuela Pöttinga a Jazyková škola s právem státní jazykové zkoušky Olomouc - Rekonstrukce vzduchotechniky školní kuchyně</t>
  </si>
  <si>
    <t xml:space="preserve">výměna stávajícího vzduchotechnického zařízení, které nemá potřebnou účinnost, je zastaralé a poruchové a jeho náhrada novým zařízením </t>
  </si>
  <si>
    <t>2022/00568</t>
  </si>
  <si>
    <t>1175</t>
  </si>
  <si>
    <t>Hotelová škola Vincenze Priessnitze a Obchodní akademie Jeseník - Odstranění staticky narušené přístavby školní jídelny</t>
  </si>
  <si>
    <t>2022/00845</t>
  </si>
  <si>
    <t>1109</t>
  </si>
  <si>
    <t>Gymnázium, Hranice, Zborovská 293 - Rekonstrukce interiéru chodeb gymnázia</t>
  </si>
  <si>
    <t xml:space="preserve">Havaríjní stav dlažby na chodbách školy již neodpovídá bezpečnostním a hygienickým požadavkům na provoz školy. Dřevěné obložení schodiště a chodeb nesplňuje protipožární zabezpečení budovy a v případě požáru se uníkové cesty pro evakuaci stávají života-ohrožujícími. </t>
  </si>
  <si>
    <t>2023/00393</t>
  </si>
  <si>
    <t>1102</t>
  </si>
  <si>
    <t>Slovanské gymnázium, Olomouc, tř. Jiřího z Poděbrad 13 - Přestavba výdejny ve vývařovnu</t>
  </si>
  <si>
    <t xml:space="preserve">Současná výdejna stravy by byla rekonstruována ve vývařovnu. Odstranil by se tak dlouhodobý problém s kvalitou dodávané stravy pro jedno z největších gymnázií v ČR, které současně poskytuje stravu dalším dvěma školám. Olomoucký kraj by byl investorem stavební části akce, větší díl nákladů - technologickou, včetně nákladu na projektovou dokumentaci by nesl externí investor, následně provozovatel vývařovny. Olomouckému kraji by to přineslo značnou úsporu prostředků v oblasti energií, provozu i mezd. </t>
  </si>
  <si>
    <t>2023/00473</t>
  </si>
  <si>
    <t>1350</t>
  </si>
  <si>
    <t>Dům dětí a mládeže Olomouc - čistírna odpadních vod TZ Ochoz u Konice</t>
  </si>
  <si>
    <t>Na TZ je odpad řešen formou svodu do odpadní jímky, odčerpávání fekálním vozem  a odvozem do čistírny odpadních vod v Konici a Olomouci. Jímka má zdegradované ostění je zastaralá, v havarijním stavu, hrozí průnik odpadních vod do potoka, kontaminace vody.  Dle aktuálně platných norem je třeba vybudovat ČOV BD-40 EKO.
Dotčená stavba je zamýšlena na stejném místě jako stávající, pozemek v cizím vlastnictví před budovou OK, parcelní číslo 223/2, katastrální území Rakůvka,  majitel pan Popelka.</t>
  </si>
  <si>
    <t>2023/00519</t>
  </si>
  <si>
    <t>1113</t>
  </si>
  <si>
    <t>Gymnázium, Jeseník, Komenského 281 - Revitalizace školní jídelny</t>
  </si>
  <si>
    <t>2023/00595</t>
  </si>
  <si>
    <t>1123</t>
  </si>
  <si>
    <t>2022/00141</t>
  </si>
  <si>
    <t>1226</t>
  </si>
  <si>
    <t>Střední škola gastronomie, farmářství a služeb Jeseník - Řešení pracovních cest OV oboru cukrář a pekař</t>
  </si>
  <si>
    <t xml:space="preserve">Nové koncepční řešení rozmístění základních provozů školy. Původní řešení není realizovatelné ve stávajících prostorách.
Cena určena kvalifikovaným odhadem po konzultaci s odborem investic
</t>
  </si>
  <si>
    <t>Střední odborná škola obchodu a služeb, Olomouc, Štursova 14 - Elektroinstalace</t>
  </si>
  <si>
    <t xml:space="preserve">Odbor dopravy a silničního hospodářství                                                                                                                                                          </t>
  </si>
  <si>
    <t>Ing. Ladislav Růžička</t>
  </si>
  <si>
    <t>ORJ 12</t>
  </si>
  <si>
    <t>ORJ 12 - Oblast dopravy - nové investice hrazené z rozpočtu</t>
  </si>
  <si>
    <t xml:space="preserve">rozpis bude doplněn </t>
  </si>
  <si>
    <t xml:space="preserve">projektová dokumentace (silnice, mosty) </t>
  </si>
  <si>
    <t>Celkem za ORJ 12 - oblast dopravy - nové investice</t>
  </si>
  <si>
    <t xml:space="preserve">
Máme k dispozici položkový rozpočet na opravu stropu v hodnotě cca 465.000,- (viz. příloha), včetně výměny stávajícího nevyhovujícího a energeticky náročného osvětlení. Dále podle internetového průzkumu jsme zjistili, že sada 1 stolu a 4 židlí do jídelny momentálně stojí cca 8.000,-. Potřebujeme 38 sad v celkové hodnotě cca 304.000,-. Celková hodnota revitalizace jídelny v ceně 769.000,-. </t>
  </si>
  <si>
    <t xml:space="preserve">Zpracování projektové dokumentace k odstranění přístavby, kterou statik zakázal používat z důvodu narušení konstrukce. Omezení pohybu v okolí narušené přístavby znemožňuje přístup do části areálu školy. 
</t>
  </si>
  <si>
    <t>2023/00536</t>
  </si>
  <si>
    <t>Pokračování v roce 2025a dalších</t>
  </si>
  <si>
    <t>Celkové náklady v roce 2024</t>
  </si>
  <si>
    <t>Centrum sociálních služeb Prostějov - Přestavba ergodomku na denní stacionář pro seniory</t>
  </si>
  <si>
    <t>Realizace kompletní rekonstrukce dané budovy – především snížení energetické náročnosti budovy, bezbariérové úpravy, nezbytné stavební úpravy související se změnou užívání objektu, modernizace prostor, rekonstrukce infrastruktury (příjezdová cesta k objektu) a nákup vybavení (nábytek, kompenzační pomůcky pro seniory, technické vybavení a pomůcky).</t>
  </si>
  <si>
    <t xml:space="preserve">Odbor kancelář hejtmana                                                                                                                                      </t>
  </si>
  <si>
    <t>Ing. Luděk Niče</t>
  </si>
  <si>
    <t>ORJ 18</t>
  </si>
  <si>
    <t xml:space="preserve">vedoucí odboru </t>
  </si>
  <si>
    <t>ORJ 18 - Oblast krizového řízení - nové investice hrazené z rozpočtu</t>
  </si>
  <si>
    <t>OK</t>
  </si>
  <si>
    <t>Základním příslušenstvím kontejneru kombinovaného hasicího bude plynová hasicí technologie o celkovém objemu oxidu uhličitého 720 kg. Tato technologie se bude skládat z 24 ks tlakových lahví, přenosných ručních navijáků s tvarově stálou hadicí s možností hadicového vedení o celkové délce 100 metrů a příslušnými ručními proudnicemi. Předností oxidu uhličitého využitého jako hasivo je, že po zásahu nezanechává na předmětech žádné stopy a nepoškozuje okolí, protože se odpaří.
Výbavou kontejneru kombinovaného hasicího bude rovněž prášková hasicí technologie s minimální zásobou 950 kg prášku. Prášek bude uložen ve válcovém zásobníku a k výtlaku budou použity tlakové lahve s dusíkem. Pro potřeby hasebních prací ve větší vzdálenosti od kontejneru, budou ve výbavě dva pojízdné hasicí přístroje s náplní nejméně 50 kg. Hasební prášek se využívá k hašení převážně hořlavých kapalin a plynných látek. Příslušenstvím kontejneru budou i speciální ruční hasicí přístroje na hašení lehkých kovů a olejů.
Dále bude kontejner vybaven nádrží pro pěnidlo o minimálním objemu náplně 1 000 litrů a veškerým pěnotvorným příslušenstvím – proudnice na střední a těžkou pěnu, přiměšovače apod. Potřebná voda pro tvorbu pěny se bude dodávat z cisternové automobilové stříkačky.
Kontejnery jsou přepravovány na automobilových nosičích, které jsou ve výbavě Hasičského záchranného sboru Olomouckého kraje.</t>
  </si>
  <si>
    <t>2017 DPS a st. povolení</t>
  </si>
  <si>
    <t>Urbánek</t>
  </si>
  <si>
    <t>Pořízení cisternové automobilové stříkačky v základním provedení</t>
  </si>
  <si>
    <t>Jedná se o obnovu základní techniky v rámci nastaveného systému, kdy při pořízení nové cisterny je starší, ale plně funkční předána pro potřeby jednotky sboru dobrovolných hasičů obce. Obnova techniky ze státního rozpočtu, fondu zábrany škod a fondů EU není zabezpečována v dostatečné míře a proto s ní vypomáhá i kraj v rámci svého rozpočtu. Systém požární ochrany v České republice je založen na velmi úzké spolupráci profesionálních a dobrovolných hasičů. Pro jeho fungování je kromě vycvičeného personálu velmi důležité vybavení technikou a věcnými prostředky. Nákupem nové techniky z rozpočtu kraje jsou naráz vykrývány potřeby jak profesionální, tak dobrovolné části systému.</t>
  </si>
  <si>
    <t>Celkem za ORJ 18 - oblast krizového řízení - nové investice</t>
  </si>
  <si>
    <t>Kontejner kombinovaný hasicí (2 ks)</t>
  </si>
  <si>
    <t xml:space="preserve">Garáž pro požární techniku včetně skladovacích prostor </t>
  </si>
  <si>
    <t>Výstavba garáží pro požární techniku a skladovacích prostor na materiál potřebný pro stabilizaci narušených objektů, konstrukcí, výkopů apod. a materiálu pro zabezpečení nouzového přežití. Jedná se o otevřený objekt z pohledového železobetonu o dvou nadzemních podlažích, částečně zapuštěný do terénu se zelenou střechou. Obě podlaží jsou koncipována částečně jako skladovací a částečně jako garáže. Celkem bude k dispozici 24 parkovacích míst pro osobní a užitková vozidla do 3,5 t. Obě podlaží jsou propojena nájezdovými rampami.</t>
  </si>
  <si>
    <t>nákup</t>
  </si>
  <si>
    <t xml:space="preserve">Odbor informačních technologií                                                                                                                                                          </t>
  </si>
  <si>
    <t>Mgr. Jiří Šafránek</t>
  </si>
  <si>
    <t>ORJ 06</t>
  </si>
  <si>
    <t>ORJ 06 - Oblast IT - nové investice hrazené z rozpočtu</t>
  </si>
  <si>
    <t>0060013000000</t>
  </si>
  <si>
    <t>Přechod ze SAP/R3 na SAP/HANA - SW 25 licencí</t>
  </si>
  <si>
    <t>Přechod z nepodporované SAP/R3 verze na verzi SAP/HANA. Rozšíření licencí o 25. Přechod představuje i zajištění HW. Provoz systému bude nadále v technologickém centru Olomouckého kraje.</t>
  </si>
  <si>
    <t>Přechod ze SAP/R3 na SAP/HANA - HW</t>
  </si>
  <si>
    <t>Fyzické FMC (HW konzola), 2 ks</t>
  </si>
  <si>
    <t>Aktuálně používáme FMC (zařízení pro správu firewallů) v podobě virtuální appliance, k zajištění správy firepower 4100 je nutné použít fyzické zařízení s požadovanými vlastnostmi.</t>
  </si>
  <si>
    <t>Zálohovací server pro offline zálohy</t>
  </si>
  <si>
    <t>Na základě kontroly NUKIB vznikl požadavek na zřízení úložiště pro offline zálohy.</t>
  </si>
  <si>
    <t>Datacentrum-nový modul HW,SW-systematizace</t>
  </si>
  <si>
    <t>Vznikl popis jednotlivých pracovních míst s určením vybavení. Aby mohly být tyto informace udržovány, je potřeba doplnit personální systém - organigram, o funkční modul.</t>
  </si>
  <si>
    <t>Patrové přepínače RCO, 20 ks</t>
  </si>
  <si>
    <t>Potřeba obměny zastaralých patrových switchů.</t>
  </si>
  <si>
    <t>Licence Horizon, 40 ks</t>
  </si>
  <si>
    <t xml:space="preserve">V rámci systematizace míst na KUOK se jedná o používaní virtuálních stanic u dalších zaměstnanců dle požadavků odborů. </t>
  </si>
  <si>
    <t>Zálohování Office 365 - HW</t>
  </si>
  <si>
    <t>Je třeba zajistit zálohování dat KUOK uložených v rámci Office 365</t>
  </si>
  <si>
    <t>SSD disky pro Horizon - 6 ks</t>
  </si>
  <si>
    <t>Z důvodu zvýšení počtu uživatelů systému Horizon a z důvodu růstu objemu dat, které uživatelé v tomto systému ukládají, je třeba navýšit diskové kapacity současného diskového pole o rychlé disky.</t>
  </si>
  <si>
    <t xml:space="preserve">SSL PO-dokoupení, případně pronájem licencí pro cert SSL </t>
  </si>
  <si>
    <t>Povinnost certifikace spisových služeb vyvolává potřebu dokoupení dalších modulů včetně podpory, případě roční pronájem modulů spisové služby, tak aby spisová služba pro PO odpovídala zákonné certifikaci.</t>
  </si>
  <si>
    <t>Celkem za ORJ 06 - oblast IT - nové investice</t>
  </si>
  <si>
    <t xml:space="preserve">Archeologické centrum Olomouc, příspěvková organizace -  Oplocení areálu a rozšíření parkovací plochy                 </t>
  </si>
  <si>
    <t>ACO v současné době disponuje nevyhovujícím oplocením, zastaralou ruční bránou, kterou by bylo vhodné vyměnit za samootvírací. Současné parkovací plochy jsou nedostatečné.</t>
  </si>
  <si>
    <t>2022/00293</t>
  </si>
  <si>
    <t>III/4466 Skrbeň- průtah</t>
  </si>
  <si>
    <t>stavební úpravy silnice - II. etapa</t>
  </si>
  <si>
    <t>PDPS</t>
  </si>
  <si>
    <t>Kruhová křižovatka Slatinice - Větřák</t>
  </si>
  <si>
    <t>stavební úpravy silnice</t>
  </si>
  <si>
    <t>III/43511 Čertoryje - průtah</t>
  </si>
  <si>
    <t>III/4465 Horka nad Moravou-nám.Osvobození</t>
  </si>
  <si>
    <t>Most ev.č. 4367-1 Penčice</t>
  </si>
  <si>
    <t>stavební úpravy mostu</t>
  </si>
  <si>
    <t>Most ev.č. 43724 - 1 Dřevohostice</t>
  </si>
  <si>
    <t>Most ev.č. 36635-4 Čechy pod Kosířem</t>
  </si>
  <si>
    <t>výstavba nového mostu</t>
  </si>
  <si>
    <t>ŠU</t>
  </si>
  <si>
    <t>II/446 Hanušovice - Kopřivná</t>
  </si>
  <si>
    <t>Most ev.č. 4444-1 Palonín</t>
  </si>
  <si>
    <t>III/31532  Růžové Údolí - Svébohov</t>
  </si>
  <si>
    <t>cestovní ruch</t>
  </si>
  <si>
    <t xml:space="preserve">vybudování parkoviště na zahradě včetně přístupového chodníku a jeho osvětlení k zařízení. Přístup k bráně zahrady je po zpevněné veřejné komunikaci vedoucí i na místní hřbitov. Vzhledem ke snaze o ekologický přístup a možné snížení finanční náročnosti celé akce navrhujeme vybudování ze zasakovacích roštů pro zpevněné povrchy, kdy je možno získat i finanční dotaci č. 119 OPŽP ("Velká dešťovka").
</t>
  </si>
  <si>
    <t>dotace OPŽP</t>
  </si>
  <si>
    <t>2022/00302</t>
  </si>
  <si>
    <t>Odbor investic - ORJ 17 - nájemné SMN</t>
  </si>
  <si>
    <t>Most ev.č. 446-021 Libina</t>
  </si>
  <si>
    <t>III/43310 Želeč - průtah</t>
  </si>
  <si>
    <t>ZZS OK - Výstavba nových výjezdových základen - Jeseník</t>
  </si>
  <si>
    <t>Výstavba nové výjezdové základny v Jeseníku</t>
  </si>
  <si>
    <t>PD 2020            indexováno 9/23</t>
  </si>
  <si>
    <t>akce ORG 101364 a 101465 se musí dělat spolu                        PD 2019 indexováno 9/23</t>
  </si>
  <si>
    <t>akce ORG 101364 a 101465 se musí dělat spolu                           PD 2020 indexováno 9/23</t>
  </si>
  <si>
    <t>PD 2019  indexováno 9/23</t>
  </si>
  <si>
    <t xml:space="preserve">Zpracování projektové dokumentace na novou vzduchotechniku v kuchyni a prádelně.  Současná vzduchotechnika nevyhovuje dnešním platným předpisům. Je částečně nefunkční, těžko dostupné náhradní díly. Součástí je nová trafostanice.
</t>
  </si>
  <si>
    <t>PD 2019            indexováno 9/23</t>
  </si>
  <si>
    <t xml:space="preserve">Centrum Dominika Kokory - Rekonstrukce výtahu na budově B - evakuační </t>
  </si>
  <si>
    <t>Domov Štíty-Jedlí - Modernizace výtahu v DzR v Jedlí</t>
  </si>
  <si>
    <t xml:space="preserve">Domov pro seniory Radkova Lhota - Výměna a úprava výtahů na Hlavní budově za evakuační </t>
  </si>
  <si>
    <t>Domov seniorů POHODA Chválkovice - evakuační výtah v pavilonu E</t>
  </si>
  <si>
    <t>Sociální služby pro seniory Olomouc - Výtahy v Chráněném bydlení</t>
  </si>
  <si>
    <t>Centrum Dominika Kokory - Parkoviště</t>
  </si>
  <si>
    <t>Domov pro seniory Radkova Lhota - Rekonstrukce vodovodní přípojky</t>
  </si>
  <si>
    <t>Centrum Dominika Kokory - Kanalizační přípojka na pracovišti Dřevohostice</t>
  </si>
  <si>
    <r>
      <rPr>
        <sz val="12"/>
        <color rgb="FFFF0000"/>
        <rFont val="Arial"/>
        <family val="2"/>
        <charset val="238"/>
      </rPr>
      <t xml:space="preserve">NUTNÉ REALIZOVAT kvůli PCO a EPS </t>
    </r>
    <r>
      <rPr>
        <sz val="12"/>
        <rFont val="Arial"/>
        <family val="2"/>
        <charset val="238"/>
      </rPr>
      <t xml:space="preserve">                                 Kompletní rozpočet z roku 2018 na ESI a ESL včetně EPS po indexaci. </t>
    </r>
  </si>
  <si>
    <t>rekonstrukce elektroinstalace nutná pro dobudování EPS a napojení na PCO (ze zákona u budov nad 50 osob - nutné dobudovat během 2024)</t>
  </si>
  <si>
    <t xml:space="preserve">Bezbariérový přístup do SPŠ Hranice a rekonstrukce chemické laboratoře </t>
  </si>
  <si>
    <t>indexováno 9/23</t>
  </si>
  <si>
    <t>Jedná se  o rekonstrukci elektroinstalace, chemické laboratoře - bezbariérový přístup není řešen.</t>
  </si>
  <si>
    <t xml:space="preserve">Střední škola zemědělská a zahradnická, Olomouc, U Hradiska 4 - Přestavba hospodářské budovy </t>
  </si>
  <si>
    <t>K otevření oboru přírodovědné lyceum je nutné navýšit kapacitu učeben. Jako vhodné řešení se jeví rekonstruovat bývalé hospodářské budovy, které se v současné době nevyužívají.</t>
  </si>
  <si>
    <t>tuto akci pan ředitel zvládl ještě v roce 2023</t>
  </si>
  <si>
    <t>Centrální přepínače pro záložní technologické centrum Olomouckého kraje.</t>
  </si>
  <si>
    <t>Pořízení centrálních přepínačů</t>
  </si>
  <si>
    <t xml:space="preserve">Odbor sportu, kultury a památkové péče                                                                                                                                            </t>
  </si>
  <si>
    <t>Projektová dokumentace a realizace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</si>
</sst>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[Red]0.00"/>
    <numFmt numFmtId="165" formatCode="#,##0;[Red]#,##0"/>
    <numFmt numFmtId="166" formatCode="#,##0.00000"/>
  </numFmts>
  <fonts count="5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"/>
      <family val="2"/>
      <charset val="238"/>
    </font>
    <font>
      <sz val="8"/>
      <name val="Arial CE"/>
      <family val="2"/>
      <charset val="238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8"/>
      <name val="Calibri"/>
      <family val="2"/>
      <charset val="238"/>
    </font>
    <font>
      <b/>
      <i/>
      <sz val="15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name val="Arial CE"/>
      <charset val="238"/>
    </font>
    <font>
      <sz val="12"/>
      <color rgb="FF0070C0"/>
      <name val="Arial CE"/>
      <charset val="238"/>
    </font>
    <font>
      <sz val="12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i/>
      <sz val="12"/>
      <name val="Arial CE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1"/>
      <color rgb="FFFF00FF"/>
      <name val="Arial"/>
      <family val="2"/>
      <charset val="238"/>
    </font>
    <font>
      <sz val="12"/>
      <color rgb="FF0070C0"/>
      <name val="Arial CE"/>
      <family val="2"/>
      <charset val="238"/>
    </font>
    <font>
      <sz val="12"/>
      <color rgb="FF0070C0"/>
      <name val="Arial"/>
      <family val="2"/>
      <charset val="238"/>
    </font>
    <font>
      <b/>
      <sz val="12"/>
      <name val="Arial CE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Arial CE"/>
      <charset val="238"/>
    </font>
    <font>
      <strike/>
      <sz val="10"/>
      <name val="Calibri Light"/>
      <family val="2"/>
      <charset val="238"/>
    </font>
    <font>
      <b/>
      <strike/>
      <sz val="12"/>
      <name val="Calibri Light"/>
      <family val="2"/>
      <charset val="238"/>
    </font>
    <font>
      <strike/>
      <sz val="12"/>
      <name val="Calibri Light"/>
      <family val="2"/>
      <charset val="238"/>
    </font>
    <font>
      <sz val="16"/>
      <name val="Arial"/>
      <family val="2"/>
      <charset val="238"/>
    </font>
    <font>
      <sz val="16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trike/>
      <sz val="12"/>
      <color rgb="FFFF0000"/>
      <name val="Arial"/>
      <family val="2"/>
      <charset val="238"/>
    </font>
    <font>
      <strike/>
      <sz val="12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DDE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wrapText="1"/>
    </xf>
    <xf numFmtId="0" fontId="17" fillId="0" borderId="0"/>
    <xf numFmtId="0" fontId="1" fillId="0" borderId="0"/>
    <xf numFmtId="0" fontId="17" fillId="0" borderId="0"/>
    <xf numFmtId="0" fontId="1" fillId="0" borderId="0">
      <alignment wrapText="1"/>
    </xf>
    <xf numFmtId="0" fontId="47" fillId="0" borderId="0">
      <alignment wrapText="1"/>
    </xf>
    <xf numFmtId="0" fontId="48" fillId="0" borderId="0">
      <alignment wrapText="1"/>
    </xf>
  </cellStyleXfs>
  <cellXfs count="376">
    <xf numFmtId="0" fontId="0" fillId="0" borderId="0" xfId="0"/>
    <xf numFmtId="0" fontId="2" fillId="0" borderId="0" xfId="1" applyFont="1" applyFill="1"/>
    <xf numFmtId="0" fontId="1" fillId="0" borderId="0" xfId="1" applyFill="1"/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center" vertical="center"/>
    </xf>
    <xf numFmtId="3" fontId="1" fillId="0" borderId="0" xfId="1" applyNumberFormat="1" applyFill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2" applyFont="1" applyFill="1"/>
    <xf numFmtId="0" fontId="5" fillId="0" borderId="0" xfId="2" applyFont="1" applyFill="1"/>
    <xf numFmtId="0" fontId="5" fillId="0" borderId="0" xfId="0" applyFont="1" applyFill="1"/>
    <xf numFmtId="0" fontId="6" fillId="0" borderId="0" xfId="2" applyFont="1" applyFill="1" applyAlignment="1">
      <alignment horizontal="right"/>
    </xf>
    <xf numFmtId="0" fontId="6" fillId="0" borderId="0" xfId="2" applyFont="1" applyFill="1" applyAlignment="1">
      <alignment horizontal="center"/>
    </xf>
    <xf numFmtId="3" fontId="4" fillId="0" borderId="0" xfId="2" applyNumberFormat="1" applyFont="1" applyFill="1" applyAlignment="1">
      <alignment horizontal="center" vertical="center"/>
    </xf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3" fontId="5" fillId="0" borderId="0" xfId="2" applyNumberFormat="1" applyFont="1" applyFill="1"/>
    <xf numFmtId="3" fontId="4" fillId="0" borderId="0" xfId="2" applyNumberFormat="1" applyFont="1" applyFill="1"/>
    <xf numFmtId="0" fontId="0" fillId="2" borderId="1" xfId="0" applyFill="1" applyBorder="1" applyAlignment="1">
      <alignment vertical="center" wrapText="1"/>
    </xf>
    <xf numFmtId="3" fontId="3" fillId="3" borderId="1" xfId="5" applyNumberFormat="1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vertical="center"/>
    </xf>
    <xf numFmtId="3" fontId="10" fillId="4" borderId="1" xfId="4" applyNumberFormat="1" applyFont="1" applyFill="1" applyBorder="1" applyAlignment="1">
      <alignment horizontal="right" vertical="center" wrapText="1"/>
    </xf>
    <xf numFmtId="0" fontId="10" fillId="4" borderId="1" xfId="5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3" fontId="5" fillId="0" borderId="1" xfId="6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vertical="center"/>
    </xf>
    <xf numFmtId="3" fontId="8" fillId="4" borderId="1" xfId="5" applyNumberFormat="1" applyFont="1" applyFill="1" applyBorder="1" applyAlignment="1">
      <alignment horizontal="right" vertical="center" wrapText="1"/>
    </xf>
    <xf numFmtId="3" fontId="8" fillId="4" borderId="1" xfId="5" applyNumberFormat="1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6" fillId="0" borderId="0" xfId="0" applyFont="1" applyFill="1"/>
    <xf numFmtId="3" fontId="16" fillId="0" borderId="0" xfId="0" applyNumberFormat="1" applyFont="1" applyFill="1" applyAlignment="1">
      <alignment horizontal="right" wrapText="1"/>
    </xf>
    <xf numFmtId="3" fontId="16" fillId="0" borderId="0" xfId="0" applyNumberFormat="1" applyFont="1" applyFill="1" applyAlignment="1">
      <alignment horizontal="right" vertical="center" indent="1"/>
    </xf>
    <xf numFmtId="3" fontId="16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2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3" fontId="0" fillId="0" borderId="0" xfId="0" applyNumberFormat="1" applyFill="1" applyAlignment="1">
      <alignment horizontal="center" vertical="center"/>
    </xf>
    <xf numFmtId="0" fontId="17" fillId="0" borderId="0" xfId="7"/>
    <xf numFmtId="0" fontId="17" fillId="0" borderId="0" xfId="7" applyBorder="1" applyAlignment="1">
      <alignment vertical="center"/>
    </xf>
    <xf numFmtId="0" fontId="18" fillId="0" borderId="0" xfId="7" applyFont="1"/>
    <xf numFmtId="3" fontId="9" fillId="4" borderId="1" xfId="4" applyNumberFormat="1" applyFont="1" applyFill="1" applyBorder="1" applyAlignment="1">
      <alignment vertical="center"/>
    </xf>
    <xf numFmtId="0" fontId="18" fillId="4" borderId="2" xfId="7" applyFont="1" applyFill="1" applyBorder="1"/>
    <xf numFmtId="0" fontId="9" fillId="4" borderId="1" xfId="4" applyFont="1" applyFill="1" applyBorder="1" applyAlignment="1">
      <alignment vertical="center"/>
    </xf>
    <xf numFmtId="0" fontId="17" fillId="0" borderId="0" xfId="7" applyAlignment="1">
      <alignment vertical="center"/>
    </xf>
    <xf numFmtId="0" fontId="17" fillId="0" borderId="0" xfId="7" applyAlignment="1">
      <alignment wrapText="1"/>
    </xf>
    <xf numFmtId="0" fontId="17" fillId="0" borderId="0" xfId="7" applyFill="1"/>
    <xf numFmtId="0" fontId="17" fillId="2" borderId="8" xfId="7" applyFill="1" applyBorder="1"/>
    <xf numFmtId="0" fontId="17" fillId="2" borderId="2" xfId="7" applyFill="1" applyBorder="1"/>
    <xf numFmtId="0" fontId="17" fillId="2" borderId="2" xfId="7" applyFill="1" applyBorder="1" applyAlignment="1">
      <alignment vertical="center" wrapText="1"/>
    </xf>
    <xf numFmtId="0" fontId="3" fillId="0" borderId="0" xfId="7" applyFont="1" applyFill="1" applyAlignment="1">
      <alignment horizontal="center"/>
    </xf>
    <xf numFmtId="3" fontId="17" fillId="0" borderId="0" xfId="7" applyNumberFormat="1" applyFill="1" applyAlignment="1">
      <alignment horizontal="right" vertical="center"/>
    </xf>
    <xf numFmtId="0" fontId="17" fillId="0" borderId="0" xfId="7" applyFill="1" applyAlignment="1">
      <alignment wrapText="1"/>
    </xf>
    <xf numFmtId="0" fontId="5" fillId="0" borderId="0" xfId="7" applyFont="1" applyFill="1"/>
    <xf numFmtId="0" fontId="0" fillId="0" borderId="0" xfId="1" applyFont="1" applyFill="1" applyAlignment="1"/>
    <xf numFmtId="3" fontId="10" fillId="4" borderId="1" xfId="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6" borderId="5" xfId="4" applyFont="1" applyFill="1" applyBorder="1" applyAlignment="1">
      <alignment horizontal="center" vertical="center" textRotation="90" wrapText="1"/>
    </xf>
    <xf numFmtId="0" fontId="3" fillId="6" borderId="5" xfId="4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wrapText="1"/>
    </xf>
    <xf numFmtId="0" fontId="19" fillId="6" borderId="1" xfId="0" applyFont="1" applyFill="1" applyBorder="1" applyAlignment="1">
      <alignment horizontal="center" wrapText="1"/>
    </xf>
    <xf numFmtId="164" fontId="3" fillId="6" borderId="5" xfId="4" applyNumberFormat="1" applyFont="1" applyFill="1" applyBorder="1" applyAlignment="1">
      <alignment horizontal="center" vertical="center" wrapText="1"/>
    </xf>
    <xf numFmtId="164" fontId="3" fillId="6" borderId="1" xfId="4" applyNumberFormat="1" applyFont="1" applyFill="1" applyBorder="1" applyAlignment="1">
      <alignment horizontal="center" vertical="center" textRotation="90" wrapText="1"/>
    </xf>
    <xf numFmtId="164" fontId="3" fillId="6" borderId="3" xfId="4" applyNumberFormat="1" applyFont="1" applyFill="1" applyBorder="1" applyAlignment="1">
      <alignment horizontal="center" vertical="center" wrapText="1"/>
    </xf>
    <xf numFmtId="164" fontId="3" fillId="6" borderId="1" xfId="4" applyNumberFormat="1" applyFont="1" applyFill="1" applyBorder="1" applyAlignment="1">
      <alignment horizontal="center" vertical="center" wrapText="1"/>
    </xf>
    <xf numFmtId="3" fontId="3" fillId="6" borderId="1" xfId="4" applyNumberFormat="1" applyFont="1" applyFill="1" applyBorder="1" applyAlignment="1">
      <alignment horizontal="center" vertical="center" wrapText="1"/>
    </xf>
    <xf numFmtId="165" fontId="6" fillId="6" borderId="1" xfId="4" applyNumberFormat="1" applyFont="1" applyFill="1" applyBorder="1" applyAlignment="1">
      <alignment horizontal="right" vertical="center" wrapText="1"/>
    </xf>
    <xf numFmtId="3" fontId="6" fillId="6" borderId="1" xfId="4" applyNumberFormat="1" applyFont="1" applyFill="1" applyBorder="1" applyAlignment="1">
      <alignment horizontal="right" vertical="center" wrapText="1"/>
    </xf>
    <xf numFmtId="3" fontId="6" fillId="6" borderId="1" xfId="5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>
      <alignment vertical="center"/>
    </xf>
    <xf numFmtId="3" fontId="21" fillId="0" borderId="1" xfId="7" applyNumberFormat="1" applyFont="1" applyFill="1" applyBorder="1" applyAlignment="1">
      <alignment vertical="center" wrapText="1"/>
    </xf>
    <xf numFmtId="0" fontId="6" fillId="0" borderId="1" xfId="7" applyFont="1" applyBorder="1" applyAlignment="1">
      <alignment vertical="center" wrapText="1"/>
    </xf>
    <xf numFmtId="0" fontId="5" fillId="0" borderId="1" xfId="7" applyFont="1" applyBorder="1" applyAlignment="1">
      <alignment vertical="center" wrapText="1"/>
    </xf>
    <xf numFmtId="0" fontId="5" fillId="0" borderId="1" xfId="7" applyFont="1" applyBorder="1" applyAlignment="1">
      <alignment vertical="center"/>
    </xf>
    <xf numFmtId="3" fontId="5" fillId="0" borderId="1" xfId="7" applyNumberFormat="1" applyFont="1" applyBorder="1" applyAlignment="1">
      <alignment vertical="center"/>
    </xf>
    <xf numFmtId="3" fontId="6" fillId="0" borderId="1" xfId="7" applyNumberFormat="1" applyFont="1" applyBorder="1" applyAlignment="1">
      <alignment vertical="center"/>
    </xf>
    <xf numFmtId="0" fontId="6" fillId="0" borderId="1" xfId="7" applyFont="1" applyFill="1" applyBorder="1" applyAlignment="1">
      <alignment vertical="center" wrapText="1"/>
    </xf>
    <xf numFmtId="0" fontId="1" fillId="0" borderId="1" xfId="7" applyFont="1" applyBorder="1" applyAlignment="1">
      <alignment horizontal="center" vertical="center"/>
    </xf>
    <xf numFmtId="3" fontId="8" fillId="4" borderId="1" xfId="4" applyNumberFormat="1" applyFont="1" applyFill="1" applyBorder="1" applyAlignment="1">
      <alignment vertical="center"/>
    </xf>
    <xf numFmtId="0" fontId="22" fillId="4" borderId="2" xfId="7" applyFont="1" applyFill="1" applyBorder="1"/>
    <xf numFmtId="0" fontId="22" fillId="0" borderId="0" xfId="7" applyFont="1"/>
    <xf numFmtId="0" fontId="4" fillId="0" borderId="1" xfId="7" applyFont="1" applyBorder="1" applyAlignment="1">
      <alignment vertical="center" wrapText="1"/>
    </xf>
    <xf numFmtId="0" fontId="4" fillId="0" borderId="1" xfId="7" applyFont="1" applyBorder="1" applyAlignment="1">
      <alignment vertical="center"/>
    </xf>
    <xf numFmtId="3" fontId="23" fillId="4" borderId="1" xfId="4" applyNumberFormat="1" applyFont="1" applyFill="1" applyBorder="1" applyAlignment="1">
      <alignment horizontal="right" vertical="center" wrapText="1"/>
    </xf>
    <xf numFmtId="3" fontId="2" fillId="4" borderId="1" xfId="5" applyNumberFormat="1" applyFont="1" applyFill="1" applyBorder="1" applyAlignment="1">
      <alignment horizontal="right" vertical="center" wrapText="1"/>
    </xf>
    <xf numFmtId="0" fontId="17" fillId="0" borderId="0" xfId="7" applyFill="1" applyAlignment="1">
      <alignment vertical="center"/>
    </xf>
    <xf numFmtId="0" fontId="9" fillId="0" borderId="0" xfId="0" applyFont="1"/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7" borderId="14" xfId="0" applyFont="1" applyFill="1" applyBorder="1"/>
    <xf numFmtId="0" fontId="5" fillId="7" borderId="7" xfId="0" applyFont="1" applyFill="1" applyBorder="1"/>
    <xf numFmtId="4" fontId="5" fillId="7" borderId="7" xfId="0" applyNumberFormat="1" applyFont="1" applyFill="1" applyBorder="1"/>
    <xf numFmtId="3" fontId="5" fillId="7" borderId="7" xfId="0" applyNumberFormat="1" applyFont="1" applyFill="1" applyBorder="1"/>
    <xf numFmtId="3" fontId="5" fillId="7" borderId="4" xfId="0" applyNumberFormat="1" applyFont="1" applyFill="1" applyBorder="1"/>
    <xf numFmtId="3" fontId="5" fillId="7" borderId="15" xfId="0" applyNumberFormat="1" applyFont="1" applyFill="1" applyBorder="1"/>
    <xf numFmtId="3" fontId="0" fillId="0" borderId="0" xfId="0" applyNumberFormat="1"/>
    <xf numFmtId="0" fontId="5" fillId="8" borderId="16" xfId="0" applyFont="1" applyFill="1" applyBorder="1"/>
    <xf numFmtId="0" fontId="5" fillId="8" borderId="1" xfId="0" applyFont="1" applyFill="1" applyBorder="1"/>
    <xf numFmtId="4" fontId="5" fillId="8" borderId="1" xfId="0" applyNumberFormat="1" applyFont="1" applyFill="1" applyBorder="1"/>
    <xf numFmtId="3" fontId="5" fillId="8" borderId="1" xfId="0" applyNumberFormat="1" applyFont="1" applyFill="1" applyBorder="1"/>
    <xf numFmtId="3" fontId="5" fillId="8" borderId="9" xfId="0" applyNumberFormat="1" applyFont="1" applyFill="1" applyBorder="1"/>
    <xf numFmtId="3" fontId="5" fillId="8" borderId="17" xfId="0" applyNumberFormat="1" applyFont="1" applyFill="1" applyBorder="1"/>
    <xf numFmtId="0" fontId="5" fillId="9" borderId="16" xfId="0" applyFont="1" applyFill="1" applyBorder="1"/>
    <xf numFmtId="0" fontId="5" fillId="9" borderId="1" xfId="0" applyFont="1" applyFill="1" applyBorder="1"/>
    <xf numFmtId="4" fontId="5" fillId="9" borderId="1" xfId="0" applyNumberFormat="1" applyFont="1" applyFill="1" applyBorder="1"/>
    <xf numFmtId="3" fontId="5" fillId="9" borderId="1" xfId="0" applyNumberFormat="1" applyFont="1" applyFill="1" applyBorder="1"/>
    <xf numFmtId="3" fontId="5" fillId="9" borderId="9" xfId="0" applyNumberFormat="1" applyFont="1" applyFill="1" applyBorder="1"/>
    <xf numFmtId="3" fontId="5" fillId="9" borderId="17" xfId="0" applyNumberFormat="1" applyFont="1" applyFill="1" applyBorder="1"/>
    <xf numFmtId="0" fontId="5" fillId="10" borderId="16" xfId="0" applyFont="1" applyFill="1" applyBorder="1"/>
    <xf numFmtId="0" fontId="5" fillId="10" borderId="1" xfId="0" applyFont="1" applyFill="1" applyBorder="1"/>
    <xf numFmtId="4" fontId="5" fillId="10" borderId="1" xfId="0" applyNumberFormat="1" applyFont="1" applyFill="1" applyBorder="1"/>
    <xf numFmtId="3" fontId="5" fillId="10" borderId="1" xfId="0" applyNumberFormat="1" applyFont="1" applyFill="1" applyBorder="1"/>
    <xf numFmtId="3" fontId="5" fillId="10" borderId="9" xfId="0" applyNumberFormat="1" applyFont="1" applyFill="1" applyBorder="1"/>
    <xf numFmtId="3" fontId="5" fillId="10" borderId="17" xfId="0" applyNumberFormat="1" applyFont="1" applyFill="1" applyBorder="1"/>
    <xf numFmtId="0" fontId="5" fillId="11" borderId="16" xfId="0" applyFont="1" applyFill="1" applyBorder="1"/>
    <xf numFmtId="0" fontId="5" fillId="11" borderId="1" xfId="0" applyFont="1" applyFill="1" applyBorder="1"/>
    <xf numFmtId="4" fontId="5" fillId="11" borderId="1" xfId="0" applyNumberFormat="1" applyFont="1" applyFill="1" applyBorder="1"/>
    <xf numFmtId="3" fontId="5" fillId="11" borderId="1" xfId="0" applyNumberFormat="1" applyFont="1" applyFill="1" applyBorder="1"/>
    <xf numFmtId="3" fontId="5" fillId="11" borderId="9" xfId="0" applyNumberFormat="1" applyFont="1" applyFill="1" applyBorder="1"/>
    <xf numFmtId="3" fontId="5" fillId="11" borderId="17" xfId="0" applyNumberFormat="1" applyFont="1" applyFill="1" applyBorder="1"/>
    <xf numFmtId="0" fontId="5" fillId="0" borderId="16" xfId="0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3" fontId="5" fillId="0" borderId="1" xfId="0" applyNumberFormat="1" applyFont="1" applyFill="1" applyBorder="1"/>
    <xf numFmtId="3" fontId="5" fillId="0" borderId="9" xfId="0" applyNumberFormat="1" applyFont="1" applyFill="1" applyBorder="1"/>
    <xf numFmtId="3" fontId="5" fillId="0" borderId="17" xfId="0" applyNumberFormat="1" applyFont="1" applyFill="1" applyBorder="1"/>
    <xf numFmtId="0" fontId="5" fillId="12" borderId="18" xfId="0" applyFont="1" applyFill="1" applyBorder="1"/>
    <xf numFmtId="0" fontId="5" fillId="12" borderId="1" xfId="0" applyFont="1" applyFill="1" applyBorder="1"/>
    <xf numFmtId="4" fontId="5" fillId="12" borderId="5" xfId="0" applyNumberFormat="1" applyFont="1" applyFill="1" applyBorder="1"/>
    <xf numFmtId="3" fontId="5" fillId="12" borderId="5" xfId="0" applyNumberFormat="1" applyFont="1" applyFill="1" applyBorder="1"/>
    <xf numFmtId="3" fontId="5" fillId="12" borderId="19" xfId="0" applyNumberFormat="1" applyFont="1" applyFill="1" applyBorder="1"/>
    <xf numFmtId="3" fontId="5" fillId="12" borderId="20" xfId="0" applyNumberFormat="1" applyFont="1" applyFill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0" fontId="1" fillId="0" borderId="0" xfId="0" applyFont="1" applyFill="1" applyAlignment="1">
      <alignment vertical="center"/>
    </xf>
    <xf numFmtId="0" fontId="5" fillId="0" borderId="18" xfId="0" applyFont="1" applyFill="1" applyBorder="1"/>
    <xf numFmtId="4" fontId="5" fillId="0" borderId="5" xfId="0" applyNumberFormat="1" applyFont="1" applyFill="1" applyBorder="1"/>
    <xf numFmtId="3" fontId="5" fillId="0" borderId="5" xfId="0" applyNumberFormat="1" applyFont="1" applyFill="1" applyBorder="1"/>
    <xf numFmtId="3" fontId="5" fillId="0" borderId="19" xfId="0" applyNumberFormat="1" applyFont="1" applyFill="1" applyBorder="1"/>
    <xf numFmtId="3" fontId="5" fillId="0" borderId="20" xfId="0" applyNumberFormat="1" applyFont="1" applyFill="1" applyBorder="1"/>
    <xf numFmtId="3" fontId="24" fillId="3" borderId="1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3" fontId="0" fillId="5" borderId="0" xfId="0" applyNumberFormat="1" applyFill="1"/>
    <xf numFmtId="0" fontId="5" fillId="0" borderId="1" xfId="7" applyFont="1" applyFill="1" applyBorder="1" applyAlignment="1">
      <alignment vertical="center" wrapText="1"/>
    </xf>
    <xf numFmtId="0" fontId="5" fillId="0" borderId="1" xfId="7" applyFont="1" applyFill="1" applyBorder="1" applyAlignment="1">
      <alignment vertical="center"/>
    </xf>
    <xf numFmtId="3" fontId="5" fillId="0" borderId="1" xfId="7" applyNumberFormat="1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vertical="center"/>
    </xf>
    <xf numFmtId="0" fontId="5" fillId="0" borderId="1" xfId="7" applyFont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1" fillId="0" borderId="1" xfId="7" applyNumberFormat="1" applyFont="1" applyBorder="1" applyAlignment="1">
      <alignment vertical="center" wrapText="1"/>
    </xf>
    <xf numFmtId="3" fontId="6" fillId="0" borderId="10" xfId="0" applyNumberFormat="1" applyFont="1" applyBorder="1"/>
    <xf numFmtId="0" fontId="4" fillId="0" borderId="1" xfId="7" applyFont="1" applyFill="1" applyBorder="1" applyAlignment="1">
      <alignment vertical="center" wrapText="1"/>
    </xf>
    <xf numFmtId="0" fontId="4" fillId="0" borderId="1" xfId="7" applyFont="1" applyFill="1" applyBorder="1" applyAlignment="1">
      <alignment vertical="center"/>
    </xf>
    <xf numFmtId="3" fontId="1" fillId="0" borderId="1" xfId="7" applyNumberFormat="1" applyFont="1" applyFill="1" applyBorder="1" applyAlignment="1">
      <alignment vertical="center" wrapText="1"/>
    </xf>
    <xf numFmtId="3" fontId="6" fillId="4" borderId="1" xfId="7" applyNumberFormat="1" applyFont="1" applyFill="1" applyBorder="1" applyAlignment="1">
      <alignment vertical="center"/>
    </xf>
    <xf numFmtId="3" fontId="6" fillId="4" borderId="1" xfId="6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right" vertical="center"/>
    </xf>
    <xf numFmtId="0" fontId="4" fillId="0" borderId="1" xfId="7" applyFont="1" applyBorder="1" applyAlignment="1">
      <alignment vertical="center"/>
    </xf>
    <xf numFmtId="0" fontId="4" fillId="0" borderId="1" xfId="7" applyFont="1" applyBorder="1" applyAlignment="1">
      <alignment horizontal="center" vertical="center"/>
    </xf>
    <xf numFmtId="0" fontId="6" fillId="0" borderId="1" xfId="7" applyFont="1" applyBorder="1" applyAlignment="1">
      <alignment vertical="center" wrapText="1"/>
    </xf>
    <xf numFmtId="0" fontId="5" fillId="0" borderId="1" xfId="7" applyFont="1" applyBorder="1" applyAlignment="1">
      <alignment vertical="center" wrapText="1"/>
    </xf>
    <xf numFmtId="0" fontId="4" fillId="0" borderId="1" xfId="7" applyFont="1" applyBorder="1" applyAlignment="1">
      <alignment vertical="center" wrapText="1"/>
    </xf>
    <xf numFmtId="3" fontId="5" fillId="0" borderId="1" xfId="7" applyNumberFormat="1" applyFont="1" applyBorder="1" applyAlignment="1">
      <alignment vertical="center"/>
    </xf>
    <xf numFmtId="0" fontId="1" fillId="0" borderId="1" xfId="7" applyFont="1" applyBorder="1" applyAlignment="1">
      <alignment horizontal="center" vertical="center"/>
    </xf>
    <xf numFmtId="0" fontId="5" fillId="0" borderId="1" xfId="7" applyFont="1" applyBorder="1" applyAlignment="1">
      <alignment vertical="center"/>
    </xf>
    <xf numFmtId="3" fontId="6" fillId="0" borderId="1" xfId="7" applyNumberFormat="1" applyFont="1" applyBorder="1" applyAlignment="1">
      <alignment vertical="center"/>
    </xf>
    <xf numFmtId="3" fontId="6" fillId="4" borderId="1" xfId="7" applyNumberFormat="1" applyFont="1" applyFill="1" applyBorder="1" applyAlignment="1">
      <alignment vertical="center"/>
    </xf>
    <xf numFmtId="3" fontId="5" fillId="0" borderId="1" xfId="7" applyNumberFormat="1" applyFont="1" applyBorder="1" applyAlignment="1">
      <alignment vertical="center" wrapText="1"/>
    </xf>
    <xf numFmtId="3" fontId="17" fillId="0" borderId="0" xfId="7" applyNumberFormat="1" applyAlignment="1">
      <alignment vertical="center"/>
    </xf>
    <xf numFmtId="0" fontId="8" fillId="4" borderId="1" xfId="4" applyFont="1" applyFill="1" applyBorder="1" applyAlignment="1">
      <alignment vertical="center"/>
    </xf>
    <xf numFmtId="0" fontId="9" fillId="4" borderId="1" xfId="4" applyFont="1" applyFill="1" applyBorder="1" applyAlignment="1">
      <alignment vertical="center"/>
    </xf>
    <xf numFmtId="0" fontId="18" fillId="4" borderId="2" xfId="7" applyFont="1" applyFill="1" applyBorder="1"/>
    <xf numFmtId="3" fontId="8" fillId="4" borderId="1" xfId="4" applyNumberFormat="1" applyFont="1" applyFill="1" applyBorder="1" applyAlignment="1">
      <alignment vertical="center"/>
    </xf>
    <xf numFmtId="0" fontId="18" fillId="0" borderId="0" xfId="7" applyFont="1"/>
    <xf numFmtId="0" fontId="5" fillId="0" borderId="1" xfId="7" applyFont="1" applyFill="1" applyBorder="1" applyAlignment="1">
      <alignment horizontal="center" vertical="center"/>
    </xf>
    <xf numFmtId="3" fontId="17" fillId="7" borderId="0" xfId="7" applyNumberFormat="1" applyFont="1" applyFill="1" applyAlignment="1">
      <alignment vertical="center"/>
    </xf>
    <xf numFmtId="0" fontId="17" fillId="7" borderId="0" xfId="7" applyFont="1" applyFill="1" applyAlignment="1">
      <alignment vertical="center"/>
    </xf>
    <xf numFmtId="0" fontId="27" fillId="0" borderId="1" xfId="7" applyFont="1" applyBorder="1" applyAlignment="1">
      <alignment vertical="center"/>
    </xf>
    <xf numFmtId="3" fontId="5" fillId="0" borderId="1" xfId="7" applyNumberFormat="1" applyFont="1" applyFill="1" applyBorder="1" applyAlignment="1">
      <alignment horizontal="center" vertical="center"/>
    </xf>
    <xf numFmtId="3" fontId="5" fillId="0" borderId="1" xfId="7" applyNumberFormat="1" applyFont="1" applyBorder="1" applyAlignment="1">
      <alignment horizontal="center" vertical="center"/>
    </xf>
    <xf numFmtId="0" fontId="28" fillId="7" borderId="0" xfId="0" applyFont="1" applyFill="1" applyAlignme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0" xfId="7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7" fillId="0" borderId="1" xfId="7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3" fontId="15" fillId="0" borderId="1" xfId="0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>
      <alignment horizontal="center" vertical="center"/>
    </xf>
    <xf numFmtId="3" fontId="33" fillId="0" borderId="1" xfId="0" applyNumberFormat="1" applyFont="1" applyFill="1" applyBorder="1" applyAlignment="1">
      <alignment horizontal="right" vertical="center"/>
    </xf>
    <xf numFmtId="3" fontId="34" fillId="0" borderId="1" xfId="0" applyNumberFormat="1" applyFont="1" applyFill="1" applyBorder="1" applyAlignment="1">
      <alignment horizontal="right" vertical="center"/>
    </xf>
    <xf numFmtId="3" fontId="15" fillId="0" borderId="1" xfId="6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8" applyFont="1" applyFill="1" applyBorder="1" applyAlignment="1">
      <alignment horizontal="left" vertical="center" wrapText="1"/>
    </xf>
    <xf numFmtId="3" fontId="32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3" fontId="35" fillId="0" borderId="1" xfId="0" applyNumberFormat="1" applyFont="1" applyFill="1" applyBorder="1" applyAlignment="1">
      <alignment horizontal="center" vertical="center" wrapText="1"/>
    </xf>
    <xf numFmtId="3" fontId="36" fillId="0" borderId="1" xfId="0" applyNumberFormat="1" applyFont="1" applyFill="1" applyBorder="1" applyAlignment="1">
      <alignment horizontal="center" vertical="center" wrapText="1"/>
    </xf>
    <xf numFmtId="3" fontId="34" fillId="4" borderId="1" xfId="6" applyNumberFormat="1" applyFont="1" applyFill="1" applyBorder="1" applyAlignment="1">
      <alignment horizontal="right" vertical="center"/>
    </xf>
    <xf numFmtId="3" fontId="13" fillId="4" borderId="1" xfId="0" applyNumberFormat="1" applyFont="1" applyFill="1" applyBorder="1" applyAlignment="1">
      <alignment horizontal="right" vertical="center"/>
    </xf>
    <xf numFmtId="3" fontId="5" fillId="4" borderId="1" xfId="6" applyNumberFormat="1" applyFont="1" applyFill="1" applyBorder="1" applyAlignment="1">
      <alignment horizontal="right" vertical="center"/>
    </xf>
    <xf numFmtId="3" fontId="25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0" fontId="13" fillId="0" borderId="1" xfId="8" applyFont="1" applyFill="1" applyBorder="1" applyAlignment="1" applyProtection="1">
      <alignment horizontal="left" vertical="center" wrapText="1"/>
      <protection locked="0"/>
    </xf>
    <xf numFmtId="3" fontId="37" fillId="10" borderId="1" xfId="0" applyNumberFormat="1" applyFont="1" applyFill="1" applyBorder="1" applyAlignment="1">
      <alignment horizontal="right" vertical="center"/>
    </xf>
    <xf numFmtId="3" fontId="38" fillId="10" borderId="1" xfId="6" applyNumberFormat="1" applyFont="1" applyFill="1" applyBorder="1" applyAlignment="1">
      <alignment horizontal="right" vertical="center"/>
    </xf>
    <xf numFmtId="3" fontId="26" fillId="10" borderId="1" xfId="0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 applyProtection="1">
      <alignment vertical="center" wrapText="1"/>
      <protection locked="0"/>
    </xf>
    <xf numFmtId="0" fontId="2" fillId="4" borderId="1" xfId="4" applyFont="1" applyFill="1" applyBorder="1" applyAlignment="1">
      <alignment vertical="center"/>
    </xf>
    <xf numFmtId="0" fontId="0" fillId="0" borderId="1" xfId="7" applyFont="1" applyBorder="1" applyAlignment="1">
      <alignment horizontal="center" vertical="center"/>
    </xf>
    <xf numFmtId="0" fontId="0" fillId="0" borderId="1" xfId="7" applyFont="1" applyFill="1" applyBorder="1" applyAlignment="1">
      <alignment horizontal="center" vertical="center"/>
    </xf>
    <xf numFmtId="0" fontId="28" fillId="0" borderId="1" xfId="1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20" fillId="5" borderId="1" xfId="7" applyFont="1" applyFill="1" applyBorder="1" applyAlignment="1">
      <alignment horizontal="center" vertical="center"/>
    </xf>
    <xf numFmtId="3" fontId="28" fillId="0" borderId="1" xfId="7" applyNumberFormat="1" applyFont="1" applyFill="1" applyBorder="1" applyAlignment="1">
      <alignment vertical="center" wrapText="1"/>
    </xf>
    <xf numFmtId="0" fontId="27" fillId="5" borderId="1" xfId="7" applyFont="1" applyFill="1" applyBorder="1" applyAlignment="1">
      <alignment vertical="center"/>
    </xf>
    <xf numFmtId="0" fontId="10" fillId="4" borderId="9" xfId="4" applyFont="1" applyFill="1" applyBorder="1" applyAlignment="1">
      <alignment vertical="center"/>
    </xf>
    <xf numFmtId="0" fontId="10" fillId="4" borderId="2" xfId="4" applyFont="1" applyFill="1" applyBorder="1" applyAlignment="1">
      <alignment vertical="center"/>
    </xf>
    <xf numFmtId="0" fontId="10" fillId="4" borderId="8" xfId="4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Fill="1" applyAlignment="1">
      <alignment vertical="center" wrapText="1"/>
    </xf>
    <xf numFmtId="0" fontId="25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 wrapText="1"/>
    </xf>
    <xf numFmtId="0" fontId="44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right" vertical="center"/>
    </xf>
    <xf numFmtId="0" fontId="42" fillId="0" borderId="1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Fill="1" applyBorder="1" applyAlignment="1">
      <alignment horizontal="right" vertical="center"/>
    </xf>
    <xf numFmtId="3" fontId="43" fillId="4" borderId="1" xfId="0" applyNumberFormat="1" applyFont="1" applyFill="1" applyBorder="1" applyAlignment="1">
      <alignment horizontal="right" vertical="center"/>
    </xf>
    <xf numFmtId="3" fontId="44" fillId="0" borderId="1" xfId="6" applyNumberFormat="1" applyFont="1" applyFill="1" applyBorder="1" applyAlignment="1">
      <alignment horizontal="right" vertical="center"/>
    </xf>
    <xf numFmtId="0" fontId="2" fillId="0" borderId="0" xfId="1" applyFont="1"/>
    <xf numFmtId="0" fontId="45" fillId="0" borderId="0" xfId="1" applyFont="1"/>
    <xf numFmtId="3" fontId="45" fillId="0" borderId="0" xfId="1" applyNumberFormat="1" applyFont="1"/>
    <xf numFmtId="0" fontId="45" fillId="0" borderId="0" xfId="0" applyFont="1" applyAlignment="1">
      <alignment wrapText="1"/>
    </xf>
    <xf numFmtId="3" fontId="45" fillId="0" borderId="0" xfId="0" applyNumberFormat="1" applyFont="1" applyAlignment="1">
      <alignment horizontal="right" vertical="center"/>
    </xf>
    <xf numFmtId="3" fontId="45" fillId="0" borderId="0" xfId="1" applyNumberFormat="1" applyFont="1" applyAlignment="1">
      <alignment horizontal="center" vertical="center"/>
    </xf>
    <xf numFmtId="3" fontId="45" fillId="0" borderId="0" xfId="1" applyNumberFormat="1" applyFont="1" applyAlignment="1">
      <alignment horizontal="right" vertical="center"/>
    </xf>
    <xf numFmtId="0" fontId="45" fillId="0" borderId="0" xfId="1" applyFont="1" applyAlignment="1">
      <alignment vertical="center" wrapText="1"/>
    </xf>
    <xf numFmtId="0" fontId="2" fillId="0" borderId="0" xfId="0" applyFont="1" applyAlignment="1">
      <alignment horizontal="center"/>
    </xf>
    <xf numFmtId="0" fontId="45" fillId="0" borderId="0" xfId="0" applyFont="1"/>
    <xf numFmtId="0" fontId="45" fillId="0" borderId="0" xfId="2" applyFont="1"/>
    <xf numFmtId="0" fontId="2" fillId="0" borderId="0" xfId="2" applyFont="1" applyAlignment="1">
      <alignment horizontal="right"/>
    </xf>
    <xf numFmtId="0" fontId="2" fillId="0" borderId="0" xfId="2" applyFont="1" applyAlignment="1">
      <alignment horizontal="center"/>
    </xf>
    <xf numFmtId="3" fontId="45" fillId="0" borderId="0" xfId="2" applyNumberFormat="1" applyFont="1" applyAlignment="1">
      <alignment horizontal="center" vertical="center"/>
    </xf>
    <xf numFmtId="3" fontId="45" fillId="0" borderId="0" xfId="2" applyNumberFormat="1" applyFont="1" applyAlignment="1">
      <alignment horizontal="right" vertical="center"/>
    </xf>
    <xf numFmtId="0" fontId="45" fillId="0" borderId="0" xfId="2" applyFont="1" applyAlignment="1">
      <alignment vertical="center" wrapText="1"/>
    </xf>
    <xf numFmtId="3" fontId="45" fillId="0" borderId="0" xfId="2" applyNumberFormat="1" applyFont="1"/>
    <xf numFmtId="0" fontId="46" fillId="0" borderId="0" xfId="0" applyFont="1" applyAlignment="1">
      <alignment horizontal="right" vertical="center" wrapText="1"/>
    </xf>
    <xf numFmtId="0" fontId="45" fillId="2" borderId="1" xfId="0" applyFont="1" applyFill="1" applyBorder="1" applyAlignment="1">
      <alignment vertical="center" wrapText="1"/>
    </xf>
    <xf numFmtId="0" fontId="11" fillId="0" borderId="0" xfId="0" applyFont="1"/>
    <xf numFmtId="0" fontId="4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justify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3" fontId="45" fillId="0" borderId="0" xfId="0" applyNumberFormat="1" applyFont="1" applyAlignment="1">
      <alignment horizontal="center" vertical="center"/>
    </xf>
    <xf numFmtId="3" fontId="45" fillId="0" borderId="0" xfId="0" applyNumberFormat="1" applyFont="1" applyAlignment="1">
      <alignment horizontal="right" vertical="center" inden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right" wrapText="1"/>
    </xf>
    <xf numFmtId="0" fontId="2" fillId="0" borderId="0" xfId="0" applyFont="1" applyAlignment="1">
      <alignment vertical="center"/>
    </xf>
    <xf numFmtId="0" fontId="7" fillId="0" borderId="8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5" fillId="0" borderId="1" xfId="6" applyNumberFormat="1" applyFont="1" applyBorder="1" applyAlignment="1">
      <alignment horizontal="right" vertical="center"/>
    </xf>
    <xf numFmtId="3" fontId="5" fillId="13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17" fillId="0" borderId="0" xfId="7" applyNumberFormat="1" applyFill="1" applyAlignment="1">
      <alignment vertical="center"/>
    </xf>
    <xf numFmtId="166" fontId="20" fillId="0" borderId="1" xfId="7" applyNumberFormat="1" applyFont="1" applyFill="1" applyBorder="1" applyAlignment="1">
      <alignment vertical="center"/>
    </xf>
    <xf numFmtId="3" fontId="2" fillId="4" borderId="1" xfId="4" applyNumberFormat="1" applyFont="1" applyFill="1" applyBorder="1" applyAlignment="1">
      <alignment horizontal="right" vertical="center" wrapText="1"/>
    </xf>
    <xf numFmtId="3" fontId="49" fillId="4" borderId="1" xfId="4" applyNumberFormat="1" applyFont="1" applyFill="1" applyBorder="1" applyAlignment="1">
      <alignment horizontal="right" vertical="center" wrapText="1"/>
    </xf>
    <xf numFmtId="3" fontId="2" fillId="4" borderId="1" xfId="4" applyNumberFormat="1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right" vertical="center"/>
    </xf>
    <xf numFmtId="0" fontId="50" fillId="0" borderId="1" xfId="0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3" fontId="6" fillId="6" borderId="1" xfId="6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horizontal="left" vertical="center" wrapText="1"/>
    </xf>
    <xf numFmtId="0" fontId="28" fillId="0" borderId="1" xfId="7" applyFont="1" applyFill="1" applyBorder="1" applyAlignment="1">
      <alignment horizontal="center" vertical="center"/>
    </xf>
    <xf numFmtId="0" fontId="20" fillId="0" borderId="1" xfId="7" applyFont="1" applyFill="1" applyBorder="1" applyAlignment="1">
      <alignment horizontal="center" vertical="center"/>
    </xf>
    <xf numFmtId="0" fontId="20" fillId="0" borderId="1" xfId="7" applyFont="1" applyFill="1" applyBorder="1" applyAlignment="1">
      <alignment vertical="center"/>
    </xf>
    <xf numFmtId="0" fontId="20" fillId="0" borderId="1" xfId="7" applyFont="1" applyFill="1" applyBorder="1" applyAlignment="1">
      <alignment vertical="center" wrapText="1"/>
    </xf>
    <xf numFmtId="0" fontId="20" fillId="0" borderId="1" xfId="7" applyFont="1" applyFill="1" applyBorder="1" applyAlignment="1">
      <alignment horizontal="center" vertical="center" wrapText="1"/>
    </xf>
    <xf numFmtId="3" fontId="20" fillId="0" borderId="1" xfId="7" applyNumberFormat="1" applyFont="1" applyFill="1" applyBorder="1" applyAlignment="1">
      <alignment horizontal="center" vertical="center"/>
    </xf>
    <xf numFmtId="3" fontId="53" fillId="0" borderId="1" xfId="7" applyNumberFormat="1" applyFont="1" applyFill="1" applyBorder="1" applyAlignment="1">
      <alignment vertical="center"/>
    </xf>
    <xf numFmtId="3" fontId="20" fillId="0" borderId="1" xfId="7" applyNumberFormat="1" applyFont="1" applyFill="1" applyBorder="1" applyAlignment="1">
      <alignment vertical="center"/>
    </xf>
    <xf numFmtId="3" fontId="53" fillId="4" borderId="1" xfId="7" applyNumberFormat="1" applyFont="1" applyFill="1" applyBorder="1" applyAlignment="1">
      <alignment vertical="center"/>
    </xf>
    <xf numFmtId="3" fontId="54" fillId="7" borderId="0" xfId="7" applyNumberFormat="1" applyFont="1" applyFill="1" applyAlignment="1">
      <alignment vertical="center"/>
    </xf>
    <xf numFmtId="0" fontId="54" fillId="7" borderId="0" xfId="7" applyFont="1" applyFill="1" applyAlignment="1">
      <alignment vertical="center"/>
    </xf>
    <xf numFmtId="0" fontId="55" fillId="0" borderId="1" xfId="7" applyFont="1" applyFill="1" applyBorder="1" applyAlignment="1">
      <alignment vertical="center" wrapText="1"/>
    </xf>
    <xf numFmtId="0" fontId="56" fillId="0" borderId="1" xfId="7" applyFont="1" applyFill="1" applyBorder="1" applyAlignment="1">
      <alignment vertical="center" wrapText="1"/>
    </xf>
    <xf numFmtId="3" fontId="20" fillId="0" borderId="1" xfId="7" applyNumberFormat="1" applyFont="1" applyFill="1" applyBorder="1" applyAlignment="1">
      <alignment vertic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2" borderId="9" xfId="3" applyFont="1" applyFill="1" applyBorder="1" applyAlignment="1">
      <alignment horizontal="left" vertical="center"/>
    </xf>
    <xf numFmtId="0" fontId="8" fillId="2" borderId="2" xfId="3" applyFont="1" applyFill="1" applyBorder="1" applyAlignment="1">
      <alignment horizontal="left" vertical="center"/>
    </xf>
    <xf numFmtId="0" fontId="3" fillId="3" borderId="7" xfId="4" applyFont="1" applyFill="1" applyBorder="1" applyAlignment="1">
      <alignment horizontal="center" vertical="center" textRotation="90" wrapText="1"/>
    </xf>
    <xf numFmtId="0" fontId="3" fillId="3" borderId="5" xfId="4" applyFont="1" applyFill="1" applyBorder="1" applyAlignment="1">
      <alignment horizontal="center" vertical="center" textRotation="90" wrapText="1"/>
    </xf>
    <xf numFmtId="0" fontId="3" fillId="3" borderId="7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19" fillId="3" borderId="5" xfId="7" applyFont="1" applyFill="1" applyBorder="1" applyAlignment="1">
      <alignment horizontal="center" wrapText="1"/>
    </xf>
    <xf numFmtId="0" fontId="19" fillId="3" borderId="7" xfId="7" applyFont="1" applyFill="1" applyBorder="1" applyAlignment="1">
      <alignment horizontal="center" wrapText="1"/>
    </xf>
    <xf numFmtId="0" fontId="19" fillId="3" borderId="1" xfId="7" applyFont="1" applyFill="1" applyBorder="1" applyAlignment="1">
      <alignment horizontal="center" wrapText="1"/>
    </xf>
    <xf numFmtId="3" fontId="3" fillId="3" borderId="7" xfId="4" applyNumberFormat="1" applyFont="1" applyFill="1" applyBorder="1" applyAlignment="1">
      <alignment horizontal="center" vertical="center" wrapText="1"/>
    </xf>
    <xf numFmtId="3" fontId="3" fillId="3" borderId="1" xfId="4" applyNumberFormat="1" applyFont="1" applyFill="1" applyBorder="1" applyAlignment="1">
      <alignment horizontal="center" vertical="center" wrapText="1"/>
    </xf>
    <xf numFmtId="3" fontId="9" fillId="3" borderId="7" xfId="2" applyNumberFormat="1" applyFont="1" applyFill="1" applyBorder="1" applyAlignment="1">
      <alignment horizontal="center" vertical="center"/>
    </xf>
    <xf numFmtId="164" fontId="3" fillId="3" borderId="7" xfId="4" applyNumberFormat="1" applyFont="1" applyFill="1" applyBorder="1" applyAlignment="1">
      <alignment horizontal="center" vertical="center" wrapText="1"/>
    </xf>
    <xf numFmtId="164" fontId="3" fillId="3" borderId="5" xfId="4" applyNumberFormat="1" applyFont="1" applyFill="1" applyBorder="1" applyAlignment="1">
      <alignment horizontal="center" vertical="center" wrapText="1"/>
    </xf>
    <xf numFmtId="164" fontId="3" fillId="3" borderId="5" xfId="4" applyNumberFormat="1" applyFont="1" applyFill="1" applyBorder="1" applyAlignment="1">
      <alignment horizontal="center" vertical="center" textRotation="90" wrapText="1"/>
    </xf>
    <xf numFmtId="164" fontId="3" fillId="3" borderId="7" xfId="4" applyNumberFormat="1" applyFont="1" applyFill="1" applyBorder="1" applyAlignment="1">
      <alignment horizontal="center" vertical="center" textRotation="90" wrapText="1"/>
    </xf>
    <xf numFmtId="164" fontId="3" fillId="3" borderId="1" xfId="4" applyNumberFormat="1" applyFont="1" applyFill="1" applyBorder="1" applyAlignment="1">
      <alignment horizontal="center" vertical="center" wrapText="1"/>
    </xf>
    <xf numFmtId="0" fontId="19" fillId="3" borderId="6" xfId="7" applyFont="1" applyFill="1" applyBorder="1" applyAlignment="1">
      <alignment horizontal="center" wrapText="1"/>
    </xf>
    <xf numFmtId="0" fontId="8" fillId="2" borderId="1" xfId="3" applyFont="1" applyFill="1" applyBorder="1" applyAlignment="1">
      <alignment horizontal="left" vertical="center"/>
    </xf>
    <xf numFmtId="0" fontId="3" fillId="3" borderId="1" xfId="4" applyFont="1" applyFill="1" applyBorder="1" applyAlignment="1">
      <alignment horizontal="center" vertical="center" textRotation="90" wrapText="1"/>
    </xf>
    <xf numFmtId="0" fontId="3" fillId="3" borderId="1" xfId="4" applyFont="1" applyFill="1" applyBorder="1" applyAlignment="1">
      <alignment horizontal="center" vertical="center" wrapText="1"/>
    </xf>
    <xf numFmtId="0" fontId="8" fillId="4" borderId="9" xfId="4" applyFont="1" applyFill="1" applyBorder="1" applyAlignment="1">
      <alignment vertical="center"/>
    </xf>
    <xf numFmtId="0" fontId="8" fillId="4" borderId="2" xfId="4" applyFont="1" applyFill="1" applyBorder="1" applyAlignment="1">
      <alignment vertical="center"/>
    </xf>
    <xf numFmtId="0" fontId="8" fillId="4" borderId="8" xfId="4" applyFont="1" applyFill="1" applyBorder="1" applyAlignment="1">
      <alignment vertical="center"/>
    </xf>
    <xf numFmtId="164" fontId="3" fillId="3" borderId="1" xfId="4" applyNumberFormat="1" applyFont="1" applyFill="1" applyBorder="1" applyAlignment="1">
      <alignment horizontal="center" vertical="center" textRotation="90" wrapText="1"/>
    </xf>
    <xf numFmtId="3" fontId="9" fillId="3" borderId="1" xfId="2" applyNumberFormat="1" applyFont="1" applyFill="1" applyBorder="1" applyAlignment="1">
      <alignment horizontal="center" vertical="center"/>
    </xf>
    <xf numFmtId="164" fontId="3" fillId="3" borderId="0" xfId="4" applyNumberFormat="1" applyFont="1" applyFill="1" applyBorder="1" applyAlignment="1">
      <alignment horizontal="center" vertical="center" wrapText="1"/>
    </xf>
    <xf numFmtId="164" fontId="3" fillId="3" borderId="3" xfId="4" applyNumberFormat="1" applyFont="1" applyFill="1" applyBorder="1" applyAlignment="1">
      <alignment horizontal="center" vertical="center" wrapText="1"/>
    </xf>
    <xf numFmtId="0" fontId="19" fillId="3" borderId="6" xfId="7" applyFont="1" applyFill="1" applyBorder="1" applyAlignment="1">
      <alignment horizontal="center" vertical="center" wrapText="1"/>
    </xf>
    <xf numFmtId="0" fontId="19" fillId="3" borderId="7" xfId="7" applyFont="1" applyFill="1" applyBorder="1" applyAlignment="1">
      <alignment horizontal="center" vertical="center" wrapText="1"/>
    </xf>
    <xf numFmtId="0" fontId="19" fillId="3" borderId="1" xfId="7" applyFont="1" applyFill="1" applyBorder="1" applyAlignment="1">
      <alignment horizontal="center" vertical="center" wrapText="1"/>
    </xf>
    <xf numFmtId="164" fontId="3" fillId="3" borderId="6" xfId="4" applyNumberFormat="1" applyFont="1" applyFill="1" applyBorder="1" applyAlignment="1">
      <alignment horizontal="center" vertical="center" textRotation="90" wrapText="1"/>
    </xf>
    <xf numFmtId="164" fontId="3" fillId="3" borderId="4" xfId="4" applyNumberFormat="1" applyFont="1" applyFill="1" applyBorder="1" applyAlignment="1">
      <alignment horizontal="center" vertical="center" textRotation="90" wrapText="1"/>
    </xf>
    <xf numFmtId="3" fontId="2" fillId="3" borderId="1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left" vertical="center"/>
    </xf>
  </cellXfs>
  <cellStyles count="13">
    <cellStyle name="Normální" xfId="0" builtinId="0"/>
    <cellStyle name="Normální 2" xfId="7"/>
    <cellStyle name="Normální 2 2" xfId="9"/>
    <cellStyle name="Normální 3" xfId="10"/>
    <cellStyle name="Normální 3 2" xfId="8"/>
    <cellStyle name="Normální 4" xfId="11"/>
    <cellStyle name="Normální 5" xfId="6"/>
    <cellStyle name="Normální 6" xfId="12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view="pageBreakPreview" zoomScaleNormal="100" zoomScaleSheetLayoutView="100" workbookViewId="0">
      <selection activeCell="B33" sqref="B33"/>
    </sheetView>
  </sheetViews>
  <sheetFormatPr defaultRowHeight="12.75" x14ac:dyDescent="0.2"/>
  <cols>
    <col min="1" max="1" width="15.7109375" customWidth="1"/>
    <col min="2" max="2" width="53.85546875" customWidth="1"/>
    <col min="3" max="3" width="19.5703125" customWidth="1"/>
    <col min="4" max="4" width="19.42578125" customWidth="1"/>
    <col min="5" max="8" width="18.5703125" customWidth="1"/>
    <col min="9" max="9" width="1.28515625" customWidth="1"/>
  </cols>
  <sheetData>
    <row r="1" spans="1:9" ht="18" x14ac:dyDescent="0.25">
      <c r="A1" s="115" t="s">
        <v>99</v>
      </c>
    </row>
    <row r="2" spans="1:9" ht="18" x14ac:dyDescent="0.25">
      <c r="A2" s="115" t="s">
        <v>86</v>
      </c>
    </row>
    <row r="3" spans="1:9" ht="13.5" thickBot="1" x14ac:dyDescent="0.25">
      <c r="H3" s="216" t="s">
        <v>5</v>
      </c>
    </row>
    <row r="4" spans="1:9" ht="47.25" customHeight="1" thickBot="1" x14ac:dyDescent="0.25">
      <c r="A4" s="116" t="s">
        <v>8</v>
      </c>
      <c r="B4" s="117" t="s">
        <v>65</v>
      </c>
      <c r="C4" s="118" t="s">
        <v>66</v>
      </c>
      <c r="D4" s="118" t="s">
        <v>67</v>
      </c>
      <c r="E4" s="118" t="s">
        <v>68</v>
      </c>
      <c r="F4" s="118" t="s">
        <v>69</v>
      </c>
      <c r="G4" s="119" t="s">
        <v>70</v>
      </c>
      <c r="H4" s="120" t="s">
        <v>310</v>
      </c>
    </row>
    <row r="5" spans="1:9" ht="15" x14ac:dyDescent="0.2">
      <c r="A5" s="121" t="s">
        <v>71</v>
      </c>
      <c r="B5" s="122" t="s">
        <v>80</v>
      </c>
      <c r="C5" s="123"/>
      <c r="D5" s="123"/>
      <c r="E5" s="124">
        <f>'Oblast školství - ORJ 10 ž '!R15+'Oblast školství - ORJ 10 ž '!S15</f>
        <v>0</v>
      </c>
      <c r="F5" s="124"/>
      <c r="G5" s="125">
        <f>'Oblast školství - ORJ 10 ž '!U15</f>
        <v>4881</v>
      </c>
      <c r="H5" s="126">
        <f>SUM(C5:G5)</f>
        <v>4881</v>
      </c>
      <c r="I5" s="127"/>
    </row>
    <row r="6" spans="1:9" ht="15" x14ac:dyDescent="0.2">
      <c r="A6" s="121" t="s">
        <v>71</v>
      </c>
      <c r="B6" s="122" t="s">
        <v>81</v>
      </c>
      <c r="C6" s="123"/>
      <c r="D6" s="123"/>
      <c r="E6" s="124"/>
      <c r="F6" s="124"/>
      <c r="G6" s="125">
        <f>'Oblast školství - ORJ 17 ž '!U14</f>
        <v>2750</v>
      </c>
      <c r="H6" s="126">
        <f>SUM(C6:G6)</f>
        <v>2750</v>
      </c>
      <c r="I6" s="127"/>
    </row>
    <row r="7" spans="1:9" ht="15" x14ac:dyDescent="0.2">
      <c r="A7" s="121" t="s">
        <v>71</v>
      </c>
      <c r="B7" s="122" t="s">
        <v>72</v>
      </c>
      <c r="C7" s="123"/>
      <c r="D7" s="123"/>
      <c r="E7" s="124"/>
      <c r="F7" s="124"/>
      <c r="G7" s="125">
        <f>'Oblast školství - ORJ 17  '!Q8</f>
        <v>118447</v>
      </c>
      <c r="H7" s="126">
        <f>SUM(C7:G7)</f>
        <v>118447</v>
      </c>
      <c r="I7" s="127"/>
    </row>
    <row r="8" spans="1:9" ht="15" x14ac:dyDescent="0.2">
      <c r="A8" s="128" t="s">
        <v>73</v>
      </c>
      <c r="B8" s="129" t="s">
        <v>82</v>
      </c>
      <c r="C8" s="130"/>
      <c r="D8" s="130"/>
      <c r="E8" s="131"/>
      <c r="F8" s="131"/>
      <c r="G8" s="132">
        <f>'Oblast sociální - ORJ 11 ž'!U12</f>
        <v>2300</v>
      </c>
      <c r="H8" s="133">
        <f t="shared" ref="H8:H22" si="0">SUM(C8:G8)</f>
        <v>2300</v>
      </c>
      <c r="I8" s="127"/>
    </row>
    <row r="9" spans="1:9" ht="15" x14ac:dyDescent="0.2">
      <c r="A9" s="128" t="s">
        <v>73</v>
      </c>
      <c r="B9" s="129" t="s">
        <v>81</v>
      </c>
      <c r="C9" s="130"/>
      <c r="D9" s="130"/>
      <c r="E9" s="131"/>
      <c r="F9" s="131"/>
      <c r="G9" s="132">
        <f>'Oblast sociální - ORJ 17  ž'!U20</f>
        <v>17631</v>
      </c>
      <c r="H9" s="133">
        <f t="shared" ref="H9" si="1">SUM(C9:G9)</f>
        <v>17631</v>
      </c>
      <c r="I9" s="127"/>
    </row>
    <row r="10" spans="1:9" ht="15" x14ac:dyDescent="0.2">
      <c r="A10" s="128" t="s">
        <v>73</v>
      </c>
      <c r="B10" s="129" t="s">
        <v>72</v>
      </c>
      <c r="C10" s="130"/>
      <c r="D10" s="130"/>
      <c r="E10" s="131"/>
      <c r="F10" s="131"/>
      <c r="G10" s="132">
        <f>'Oblast sociální - ORJ 17 '!Q16</f>
        <v>30109</v>
      </c>
      <c r="H10" s="133">
        <f t="shared" si="0"/>
        <v>30109</v>
      </c>
      <c r="I10" s="127"/>
    </row>
    <row r="11" spans="1:9" ht="15" x14ac:dyDescent="0.2">
      <c r="A11" s="134" t="s">
        <v>74</v>
      </c>
      <c r="B11" s="135" t="s">
        <v>75</v>
      </c>
      <c r="C11" s="136"/>
      <c r="D11" s="136"/>
      <c r="E11" s="137"/>
      <c r="F11" s="137"/>
      <c r="G11" s="138">
        <f>'Oblast dopravy - ORJ 12'!Q23</f>
        <v>249588</v>
      </c>
      <c r="H11" s="139">
        <f t="shared" si="0"/>
        <v>249588</v>
      </c>
      <c r="I11" s="127"/>
    </row>
    <row r="12" spans="1:9" ht="15" hidden="1" x14ac:dyDescent="0.2">
      <c r="A12" s="134" t="s">
        <v>74</v>
      </c>
      <c r="B12" s="135"/>
      <c r="C12" s="136"/>
      <c r="D12" s="136"/>
      <c r="E12" s="137"/>
      <c r="F12" s="137"/>
      <c r="G12" s="138"/>
      <c r="H12" s="139"/>
      <c r="I12" s="127"/>
    </row>
    <row r="13" spans="1:9" ht="15" x14ac:dyDescent="0.2">
      <c r="A13" s="140" t="s">
        <v>76</v>
      </c>
      <c r="B13" s="141" t="s">
        <v>83</v>
      </c>
      <c r="C13" s="142"/>
      <c r="D13" s="142"/>
      <c r="E13" s="143"/>
      <c r="F13" s="143"/>
      <c r="G13" s="144">
        <f>'Oblast kultury - ORJ 13ž'!U13</f>
        <v>3300</v>
      </c>
      <c r="H13" s="145">
        <f t="shared" ref="H13" si="2">SUM(C13:G13)</f>
        <v>3300</v>
      </c>
      <c r="I13" s="127"/>
    </row>
    <row r="14" spans="1:9" ht="15" hidden="1" x14ac:dyDescent="0.2">
      <c r="A14" s="140" t="s">
        <v>76</v>
      </c>
      <c r="B14" s="141" t="s">
        <v>81</v>
      </c>
      <c r="C14" s="142"/>
      <c r="D14" s="142"/>
      <c r="E14" s="143"/>
      <c r="F14" s="143"/>
      <c r="G14" s="144">
        <f>'Oblast kultury - ORJ 17ž '!U11</f>
        <v>0</v>
      </c>
      <c r="H14" s="145">
        <f t="shared" ref="H14" si="3">SUM(C14:G14)</f>
        <v>0</v>
      </c>
      <c r="I14" s="127"/>
    </row>
    <row r="15" spans="1:9" ht="15" hidden="1" x14ac:dyDescent="0.2">
      <c r="A15" s="140" t="s">
        <v>76</v>
      </c>
      <c r="B15" s="141" t="s">
        <v>72</v>
      </c>
      <c r="C15" s="142"/>
      <c r="D15" s="142"/>
      <c r="E15" s="143"/>
      <c r="F15" s="143"/>
      <c r="G15" s="144"/>
      <c r="H15" s="145">
        <f t="shared" si="0"/>
        <v>0</v>
      </c>
      <c r="I15" s="127"/>
    </row>
    <row r="16" spans="1:9" ht="15" x14ac:dyDescent="0.2">
      <c r="A16" s="146" t="s">
        <v>77</v>
      </c>
      <c r="B16" s="147" t="s">
        <v>87</v>
      </c>
      <c r="C16" s="148"/>
      <c r="D16" s="148"/>
      <c r="E16" s="149"/>
      <c r="F16" s="149"/>
      <c r="G16" s="150">
        <f>'Oblast zdravotnictví - ORJ 14 ž'!U15</f>
        <v>34277</v>
      </c>
      <c r="H16" s="151">
        <f t="shared" si="0"/>
        <v>34277</v>
      </c>
      <c r="I16" s="127"/>
    </row>
    <row r="17" spans="1:9" ht="15" x14ac:dyDescent="0.2">
      <c r="A17" s="146" t="s">
        <v>77</v>
      </c>
      <c r="B17" s="147" t="s">
        <v>81</v>
      </c>
      <c r="C17" s="148"/>
      <c r="D17" s="148"/>
      <c r="E17" s="149"/>
      <c r="F17" s="149"/>
      <c r="G17" s="150">
        <f>'Oblast zdravotnictví - ORJ 17ž'!U12</f>
        <v>1000</v>
      </c>
      <c r="H17" s="151">
        <f t="shared" ref="H17" si="4">SUM(C17:G17)</f>
        <v>1000</v>
      </c>
      <c r="I17" s="127"/>
    </row>
    <row r="18" spans="1:9" ht="15" x14ac:dyDescent="0.2">
      <c r="A18" s="146" t="s">
        <v>77</v>
      </c>
      <c r="B18" s="147" t="s">
        <v>72</v>
      </c>
      <c r="C18" s="148"/>
      <c r="D18" s="148"/>
      <c r="E18" s="149">
        <f>'Oblast zdravotnictví - ORJ 17'!P11</f>
        <v>0</v>
      </c>
      <c r="F18" s="149"/>
      <c r="G18" s="150">
        <f>'Oblast zdravotnictví - ORJ 17'!Q11</f>
        <v>20000</v>
      </c>
      <c r="H18" s="151">
        <f t="shared" si="0"/>
        <v>20000</v>
      </c>
      <c r="I18" s="127"/>
    </row>
    <row r="19" spans="1:9" ht="15" x14ac:dyDescent="0.2">
      <c r="A19" s="146" t="s">
        <v>77</v>
      </c>
      <c r="B19" s="147" t="s">
        <v>377</v>
      </c>
      <c r="C19" s="148"/>
      <c r="D19" s="148"/>
      <c r="E19" s="149"/>
      <c r="F19" s="149">
        <f>'Oblast zdrav. SMN - ORJ 17'!P16</f>
        <v>24407</v>
      </c>
      <c r="G19" s="150">
        <f>'Oblast zdrav. SMN - ORJ 17'!Q16</f>
        <v>2183</v>
      </c>
      <c r="H19" s="151">
        <f t="shared" ref="H19" si="5">SUM(C19:G19)</f>
        <v>26590</v>
      </c>
      <c r="I19" s="127"/>
    </row>
    <row r="20" spans="1:9" ht="15" hidden="1" x14ac:dyDescent="0.2">
      <c r="A20" s="158" t="s">
        <v>78</v>
      </c>
      <c r="B20" s="159" t="s">
        <v>72</v>
      </c>
      <c r="C20" s="160"/>
      <c r="D20" s="160"/>
      <c r="E20" s="161"/>
      <c r="F20" s="161"/>
      <c r="G20" s="162"/>
      <c r="H20" s="163">
        <f t="shared" si="0"/>
        <v>0</v>
      </c>
      <c r="I20" s="127"/>
    </row>
    <row r="21" spans="1:9" ht="15" x14ac:dyDescent="0.2">
      <c r="A21" s="167" t="s">
        <v>89</v>
      </c>
      <c r="B21" s="153" t="s">
        <v>90</v>
      </c>
      <c r="C21" s="168"/>
      <c r="D21" s="168"/>
      <c r="E21" s="169"/>
      <c r="F21" s="169"/>
      <c r="G21" s="170">
        <f>'Oblast KÚOK - ORJ 03'!Q12</f>
        <v>5200</v>
      </c>
      <c r="H21" s="171">
        <f t="shared" si="0"/>
        <v>5200</v>
      </c>
      <c r="I21" s="127"/>
    </row>
    <row r="22" spans="1:9" ht="15" x14ac:dyDescent="0.2">
      <c r="A22" s="167" t="s">
        <v>91</v>
      </c>
      <c r="B22" s="153" t="s">
        <v>92</v>
      </c>
      <c r="C22" s="168"/>
      <c r="D22" s="168"/>
      <c r="E22" s="169"/>
      <c r="F22" s="169"/>
      <c r="G22" s="170">
        <f>'Oblast IT investice ORJ 06 '!O20</f>
        <v>30312</v>
      </c>
      <c r="H22" s="171">
        <f t="shared" si="0"/>
        <v>30312</v>
      </c>
      <c r="I22" s="127"/>
    </row>
    <row r="23" spans="1:9" s="12" customFormat="1" ht="15.75" thickBot="1" x14ac:dyDescent="0.25">
      <c r="A23" s="152" t="s">
        <v>93</v>
      </c>
      <c r="B23" s="153" t="s">
        <v>94</v>
      </c>
      <c r="C23" s="154"/>
      <c r="D23" s="154"/>
      <c r="E23" s="155"/>
      <c r="F23" s="155"/>
      <c r="G23" s="156">
        <f>'Oblast krizého řízení-ORJ 18'!Q12</f>
        <v>28000</v>
      </c>
      <c r="H23" s="157">
        <f>SUM(C23:G23)</f>
        <v>28000</v>
      </c>
      <c r="I23" s="43"/>
    </row>
    <row r="24" spans="1:9" s="12" customFormat="1" ht="15.75" hidden="1" thickBot="1" x14ac:dyDescent="0.25">
      <c r="A24" s="152" t="s">
        <v>373</v>
      </c>
      <c r="B24" s="153" t="s">
        <v>94</v>
      </c>
      <c r="C24" s="154"/>
      <c r="D24" s="154"/>
      <c r="E24" s="154"/>
      <c r="F24" s="155"/>
      <c r="G24" s="156" t="e">
        <f>#REF!</f>
        <v>#REF!</v>
      </c>
      <c r="H24" s="157" t="e">
        <f>SUM(C24:G24)</f>
        <v>#REF!</v>
      </c>
      <c r="I24" s="43"/>
    </row>
    <row r="25" spans="1:9" ht="16.5" thickBot="1" x14ac:dyDescent="0.3">
      <c r="A25" s="339" t="s">
        <v>79</v>
      </c>
      <c r="B25" s="340"/>
      <c r="C25" s="164">
        <f t="shared" ref="C25:E25" si="6">SUM(C5:C24)</f>
        <v>0</v>
      </c>
      <c r="D25" s="164">
        <f t="shared" si="6"/>
        <v>0</v>
      </c>
      <c r="E25" s="164">
        <f t="shared" si="6"/>
        <v>0</v>
      </c>
      <c r="F25" s="164">
        <f>SUM(F5:F23)</f>
        <v>24407</v>
      </c>
      <c r="G25" s="165">
        <f>SUM(G5:G23)</f>
        <v>549978</v>
      </c>
      <c r="H25" s="183">
        <f>SUM(H5:H23)</f>
        <v>574385</v>
      </c>
      <c r="I25" s="127"/>
    </row>
    <row r="28" spans="1:9" x14ac:dyDescent="0.2">
      <c r="E28" s="173"/>
      <c r="F28" s="174"/>
    </row>
  </sheetData>
  <mergeCells count="1">
    <mergeCell ref="A25:B25"/>
  </mergeCells>
  <pageMargins left="0.39370078740157483" right="0.39370078740157483" top="0.78740157480314965" bottom="0.78740157480314965" header="0.31496062992125984" footer="0.31496062992125984"/>
  <pageSetup paperSize="9" scale="77" firstPageNumber="139" fitToHeight="0" orientation="landscape" useFirstPageNumber="1" r:id="rId1"/>
  <headerFooter>
    <oddFooter xml:space="preserve">&amp;L&amp;"Arial,Kurzíva"&amp;11Zastupitelstvo Olomouckého kraje 11.12.2023
2.1. - Rozpočet OK na rok  2024 - návrh rozpočtu  
Příloha č. 5d) - Nové investice&amp;R&amp;"Arial,Kurzíva"&amp;11Strana &amp;P (celkem 216)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12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U11" sqref="U11"/>
    </sheetView>
  </sheetViews>
  <sheetFormatPr defaultColWidth="9.140625" defaultRowHeight="15" outlineLevelCol="1" x14ac:dyDescent="0.25"/>
  <cols>
    <col min="1" max="1" width="6.42578125" style="62" customWidth="1"/>
    <col min="2" max="2" width="4.85546875" style="62" customWidth="1"/>
    <col min="3" max="4" width="9.140625" style="62" hidden="1" customWidth="1" outlineLevel="1"/>
    <col min="5" max="5" width="6.42578125" style="62" customWidth="1" collapsed="1"/>
    <col min="6" max="6" width="9.140625" style="62" hidden="1" customWidth="1" outlineLevel="1"/>
    <col min="7" max="7" width="16.28515625" style="62" hidden="1" customWidth="1" outlineLevel="1"/>
    <col min="8" max="8" width="12.5703125" style="62" hidden="1" customWidth="1" outlineLevel="1"/>
    <col min="9" max="9" width="8.28515625" style="62" hidden="1" customWidth="1" outlineLevel="1"/>
    <col min="10" max="10" width="59.42578125" style="62" customWidth="1" collapsed="1"/>
    <col min="11" max="11" width="57.42578125" style="62" customWidth="1"/>
    <col min="12" max="12" width="6.85546875" style="62" customWidth="1"/>
    <col min="13" max="13" width="9.7109375" style="62" customWidth="1"/>
    <col min="14" max="14" width="14.28515625" style="62" customWidth="1"/>
    <col min="15" max="15" width="11.5703125" style="62" customWidth="1"/>
    <col min="16" max="16" width="12" style="62" customWidth="1"/>
    <col min="17" max="17" width="12.5703125" style="62" customWidth="1"/>
    <col min="18" max="18" width="12.140625" style="62" customWidth="1"/>
    <col min="19" max="20" width="9.7109375" style="62" customWidth="1"/>
    <col min="21" max="21" width="14.28515625" style="62" customWidth="1"/>
    <col min="22" max="22" width="12.42578125" style="62" customWidth="1"/>
    <col min="23" max="23" width="23.140625" style="62" customWidth="1"/>
    <col min="24" max="250" width="15" style="62" customWidth="1"/>
    <col min="251" max="16384" width="9.140625" style="62"/>
  </cols>
  <sheetData>
    <row r="1" spans="1:24" s="70" customFormat="1" ht="20.25" x14ac:dyDescent="0.3">
      <c r="A1" s="1" t="s">
        <v>202</v>
      </c>
      <c r="B1" s="2"/>
      <c r="C1" s="2"/>
      <c r="D1" s="2"/>
      <c r="E1" s="2"/>
      <c r="F1" s="2"/>
      <c r="G1" s="2"/>
      <c r="H1" s="78"/>
      <c r="I1" s="4"/>
      <c r="J1" s="2"/>
      <c r="K1" s="76"/>
      <c r="L1" s="75"/>
      <c r="M1" s="7"/>
      <c r="N1" s="8"/>
      <c r="O1" s="75"/>
      <c r="P1" s="8"/>
      <c r="Q1" s="8"/>
      <c r="R1" s="9"/>
      <c r="S1" s="10"/>
      <c r="T1" s="74"/>
    </row>
    <row r="2" spans="1:24" s="70" customFormat="1" ht="15.75" x14ac:dyDescent="0.25">
      <c r="A2" s="14" t="s">
        <v>1</v>
      </c>
      <c r="B2" s="14"/>
      <c r="C2" s="14"/>
      <c r="D2" s="77"/>
      <c r="E2" s="14"/>
      <c r="F2" s="14"/>
      <c r="G2" s="14"/>
      <c r="J2" s="14" t="s">
        <v>2</v>
      </c>
      <c r="K2" s="16" t="s">
        <v>3</v>
      </c>
      <c r="L2" s="75"/>
      <c r="M2" s="18"/>
      <c r="N2" s="19"/>
      <c r="O2" s="75"/>
      <c r="P2" s="19"/>
      <c r="Q2" s="19"/>
      <c r="R2" s="19"/>
      <c r="S2" s="20"/>
      <c r="T2" s="74"/>
    </row>
    <row r="3" spans="1:24" s="70" customFormat="1" ht="17.25" customHeight="1" x14ac:dyDescent="0.25">
      <c r="A3" s="14"/>
      <c r="B3" s="14"/>
      <c r="C3" s="14"/>
      <c r="D3" s="77"/>
      <c r="E3" s="14"/>
      <c r="F3" s="14"/>
      <c r="G3" s="14"/>
      <c r="I3" s="21"/>
      <c r="J3" s="14" t="s">
        <v>4</v>
      </c>
      <c r="K3" s="76"/>
      <c r="L3" s="75"/>
      <c r="M3" s="18"/>
      <c r="N3" s="19"/>
      <c r="O3" s="75"/>
      <c r="P3" s="19"/>
      <c r="Q3" s="19"/>
      <c r="R3" s="75"/>
      <c r="S3" s="20"/>
      <c r="T3" s="74"/>
    </row>
    <row r="4" spans="1:24" s="70" customFormat="1" ht="17.25" customHeight="1" x14ac:dyDescent="0.25">
      <c r="A4" s="13"/>
      <c r="B4" s="13"/>
      <c r="C4" s="13"/>
      <c r="D4" s="13"/>
      <c r="E4" s="13"/>
      <c r="F4" s="13"/>
      <c r="G4" s="13"/>
      <c r="H4" s="13"/>
      <c r="I4" s="22"/>
      <c r="J4" s="13"/>
      <c r="K4" s="76"/>
      <c r="L4" s="75"/>
      <c r="M4" s="18"/>
      <c r="N4" s="19"/>
      <c r="O4" s="75"/>
      <c r="P4" s="19"/>
      <c r="Q4" s="19"/>
      <c r="S4" s="20"/>
      <c r="T4" s="74"/>
      <c r="V4" s="217" t="s">
        <v>5</v>
      </c>
    </row>
    <row r="5" spans="1:24" s="70" customFormat="1" ht="25.5" customHeight="1" x14ac:dyDescent="0.25">
      <c r="A5" s="341" t="s">
        <v>203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73"/>
      <c r="T5" s="72"/>
      <c r="U5" s="72"/>
      <c r="V5" s="72"/>
      <c r="W5" s="71"/>
    </row>
    <row r="6" spans="1:24" ht="22.5" customHeight="1" x14ac:dyDescent="0.25">
      <c r="A6" s="343" t="s">
        <v>7</v>
      </c>
      <c r="B6" s="343" t="s">
        <v>8</v>
      </c>
      <c r="C6" s="345" t="s">
        <v>9</v>
      </c>
      <c r="D6" s="345" t="s">
        <v>10</v>
      </c>
      <c r="E6" s="345" t="s">
        <v>11</v>
      </c>
      <c r="F6" s="345" t="s">
        <v>12</v>
      </c>
      <c r="G6" s="345" t="s">
        <v>13</v>
      </c>
      <c r="H6" s="369" t="s">
        <v>39</v>
      </c>
      <c r="I6" s="370" t="s">
        <v>38</v>
      </c>
      <c r="J6" s="345" t="s">
        <v>14</v>
      </c>
      <c r="K6" s="353" t="s">
        <v>15</v>
      </c>
      <c r="L6" s="372" t="s">
        <v>16</v>
      </c>
      <c r="M6" s="354" t="s">
        <v>17</v>
      </c>
      <c r="N6" s="353" t="s">
        <v>18</v>
      </c>
      <c r="O6" s="353" t="s">
        <v>19</v>
      </c>
      <c r="P6" s="350" t="s">
        <v>101</v>
      </c>
      <c r="Q6" s="352" t="s">
        <v>102</v>
      </c>
      <c r="R6" s="352"/>
      <c r="S6" s="352"/>
      <c r="T6" s="352"/>
      <c r="U6" s="352"/>
      <c r="V6" s="350" t="s">
        <v>116</v>
      </c>
      <c r="W6" s="350" t="s">
        <v>21</v>
      </c>
    </row>
    <row r="7" spans="1:24" s="69" customFormat="1" ht="54.75" customHeight="1" x14ac:dyDescent="0.25">
      <c r="A7" s="344"/>
      <c r="B7" s="344"/>
      <c r="C7" s="346"/>
      <c r="D7" s="346"/>
      <c r="E7" s="346"/>
      <c r="F7" s="346"/>
      <c r="G7" s="346"/>
      <c r="H7" s="369"/>
      <c r="I7" s="371"/>
      <c r="J7" s="346"/>
      <c r="K7" s="354"/>
      <c r="L7" s="373"/>
      <c r="M7" s="353"/>
      <c r="N7" s="357"/>
      <c r="O7" s="357"/>
      <c r="P7" s="351"/>
      <c r="Q7" s="24" t="s">
        <v>22</v>
      </c>
      <c r="R7" s="24" t="s">
        <v>23</v>
      </c>
      <c r="S7" s="24" t="s">
        <v>37</v>
      </c>
      <c r="T7" s="24" t="s">
        <v>36</v>
      </c>
      <c r="U7" s="24" t="s">
        <v>24</v>
      </c>
      <c r="V7" s="351"/>
      <c r="W7" s="351"/>
    </row>
    <row r="8" spans="1:24" s="28" customFormat="1" ht="25.5" customHeight="1" x14ac:dyDescent="0.3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79"/>
      <c r="N8" s="26">
        <f>SUM(N9:N10)</f>
        <v>2000</v>
      </c>
      <c r="O8" s="26"/>
      <c r="P8" s="26">
        <f t="shared" ref="P8:V8" si="0">SUM(P9:P10)</f>
        <v>0</v>
      </c>
      <c r="Q8" s="26">
        <f t="shared" si="0"/>
        <v>0</v>
      </c>
      <c r="R8" s="26">
        <f t="shared" si="0"/>
        <v>0</v>
      </c>
      <c r="S8" s="26">
        <f t="shared" si="0"/>
        <v>0</v>
      </c>
      <c r="T8" s="26">
        <f t="shared" si="0"/>
        <v>0</v>
      </c>
      <c r="U8" s="26">
        <f t="shared" si="0"/>
        <v>0</v>
      </c>
      <c r="V8" s="26">
        <f t="shared" si="0"/>
        <v>2000</v>
      </c>
      <c r="W8" s="27"/>
    </row>
    <row r="9" spans="1:24" s="114" customFormat="1" ht="98.25" customHeight="1" x14ac:dyDescent="0.2">
      <c r="A9" s="250">
        <v>1</v>
      </c>
      <c r="B9" s="191" t="s">
        <v>26</v>
      </c>
      <c r="C9" s="207">
        <v>3315</v>
      </c>
      <c r="D9" s="207">
        <v>6121</v>
      </c>
      <c r="E9" s="207">
        <v>61</v>
      </c>
      <c r="F9" s="207">
        <v>13</v>
      </c>
      <c r="G9" s="251" t="s">
        <v>205</v>
      </c>
      <c r="H9" s="207" t="s">
        <v>188</v>
      </c>
      <c r="I9" s="207" t="s">
        <v>189</v>
      </c>
      <c r="J9" s="105" t="s">
        <v>190</v>
      </c>
      <c r="K9" s="175" t="s">
        <v>191</v>
      </c>
      <c r="L9" s="184"/>
      <c r="M9" s="185"/>
      <c r="N9" s="211">
        <v>2000</v>
      </c>
      <c r="O9" s="248">
        <v>2024</v>
      </c>
      <c r="P9" s="176"/>
      <c r="Q9" s="178">
        <f t="shared" ref="Q9:Q10" si="1">SUM(R9:U9)</f>
        <v>0</v>
      </c>
      <c r="R9" s="177">
        <v>0</v>
      </c>
      <c r="S9" s="177">
        <v>0</v>
      </c>
      <c r="T9" s="177"/>
      <c r="U9" s="199">
        <v>0</v>
      </c>
      <c r="V9" s="177">
        <f t="shared" ref="V9:V10" si="2">N9-Q9</f>
        <v>2000</v>
      </c>
      <c r="W9" s="252" t="s">
        <v>198</v>
      </c>
      <c r="X9" s="312">
        <f>U9</f>
        <v>0</v>
      </c>
    </row>
    <row r="10" spans="1:24" s="114" customFormat="1" ht="15.75" hidden="1" x14ac:dyDescent="0.2">
      <c r="A10" s="207"/>
      <c r="B10" s="191"/>
      <c r="C10" s="207"/>
      <c r="D10" s="207"/>
      <c r="E10" s="207"/>
      <c r="F10" s="207"/>
      <c r="G10" s="207"/>
      <c r="H10" s="207"/>
      <c r="I10" s="207"/>
      <c r="J10" s="105"/>
      <c r="K10" s="175"/>
      <c r="L10" s="184"/>
      <c r="M10" s="185"/>
      <c r="N10" s="211"/>
      <c r="O10" s="248"/>
      <c r="P10" s="176"/>
      <c r="Q10" s="178">
        <f t="shared" si="1"/>
        <v>0</v>
      </c>
      <c r="R10" s="177">
        <v>0</v>
      </c>
      <c r="S10" s="177">
        <v>0</v>
      </c>
      <c r="T10" s="177">
        <v>0</v>
      </c>
      <c r="U10" s="199"/>
      <c r="V10" s="177">
        <f t="shared" si="2"/>
        <v>0</v>
      </c>
      <c r="W10" s="186"/>
    </row>
    <row r="11" spans="1:24" s="109" customFormat="1" ht="40.5" customHeight="1" x14ac:dyDescent="0.35">
      <c r="A11" s="362" t="s">
        <v>204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4"/>
      <c r="N11" s="205">
        <f>N8</f>
        <v>2000</v>
      </c>
      <c r="O11" s="205"/>
      <c r="P11" s="205">
        <f t="shared" ref="P11:V11" si="3">P8</f>
        <v>0</v>
      </c>
      <c r="Q11" s="205">
        <f t="shared" si="3"/>
        <v>0</v>
      </c>
      <c r="R11" s="205">
        <f t="shared" si="3"/>
        <v>0</v>
      </c>
      <c r="S11" s="205">
        <f t="shared" si="3"/>
        <v>0</v>
      </c>
      <c r="T11" s="205">
        <f t="shared" si="3"/>
        <v>0</v>
      </c>
      <c r="U11" s="205">
        <f t="shared" si="3"/>
        <v>0</v>
      </c>
      <c r="V11" s="205">
        <f t="shared" si="3"/>
        <v>2000</v>
      </c>
      <c r="W11" s="205"/>
    </row>
    <row r="12" spans="1:24" x14ac:dyDescent="0.25">
      <c r="Q12" s="63"/>
      <c r="R12" s="63"/>
      <c r="S12" s="63"/>
      <c r="T12" s="63"/>
      <c r="U12" s="63"/>
    </row>
  </sheetData>
  <mergeCells count="21">
    <mergeCell ref="V6:V7"/>
    <mergeCell ref="W6:W7"/>
    <mergeCell ref="A11:M11"/>
    <mergeCell ref="J6:J7"/>
    <mergeCell ref="K6:K7"/>
    <mergeCell ref="L6:L7"/>
    <mergeCell ref="M6:M7"/>
    <mergeCell ref="N6:N7"/>
    <mergeCell ref="O6:O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</mergeCells>
  <pageMargins left="0.39370078740157483" right="0.39370078740157483" top="0.78740157480314965" bottom="0.78740157480314965" header="0.31496062992125984" footer="0.31496062992125984"/>
  <pageSetup paperSize="9" scale="50" firstPageNumber="42" fitToHeight="0" orientation="landscape" useFirstPageNumber="1" r:id="rId1"/>
  <headerFooter>
    <oddFooter>&amp;L&amp;"Arial,Kurzíva"&amp;11Rada Olomouckého kraje 20.11.2023
x.x. - Rozpočet OK na rok  2024 - návrh rozpočtu  
Příloha č. 5d) - Nové investice&amp;R&amp;"Arial,Kurzíva"&amp;11Strana &amp;P (celkem 104)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16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T11" sqref="T11"/>
    </sheetView>
  </sheetViews>
  <sheetFormatPr defaultColWidth="9.140625" defaultRowHeight="15" outlineLevelCol="1" x14ac:dyDescent="0.25"/>
  <cols>
    <col min="1" max="1" width="6.42578125" style="62" customWidth="1"/>
    <col min="2" max="2" width="4.85546875" style="62" customWidth="1"/>
    <col min="3" max="4" width="9.140625" style="62" hidden="1" customWidth="1" outlineLevel="1"/>
    <col min="5" max="5" width="6.42578125" style="62" customWidth="1" collapsed="1"/>
    <col min="6" max="6" width="9.140625" style="62" hidden="1" customWidth="1" outlineLevel="1"/>
    <col min="7" max="7" width="16.28515625" style="62" hidden="1" customWidth="1" outlineLevel="1"/>
    <col min="8" max="8" width="12.5703125" style="62" hidden="1" customWidth="1" outlineLevel="1"/>
    <col min="9" max="9" width="8.28515625" style="62" hidden="1" customWidth="1" outlineLevel="1"/>
    <col min="10" max="10" width="59.42578125" style="62" customWidth="1" collapsed="1"/>
    <col min="11" max="11" width="57.42578125" style="62" customWidth="1"/>
    <col min="12" max="12" width="6.85546875" style="62" customWidth="1"/>
    <col min="13" max="13" width="9.7109375" style="62" customWidth="1"/>
    <col min="14" max="14" width="14.28515625" style="62" customWidth="1"/>
    <col min="15" max="15" width="11.5703125" style="62" customWidth="1"/>
    <col min="16" max="16" width="12" style="62" customWidth="1"/>
    <col min="17" max="17" width="12.5703125" style="62" customWidth="1"/>
    <col min="18" max="18" width="12.140625" style="62" customWidth="1"/>
    <col min="19" max="20" width="9.7109375" style="62" customWidth="1"/>
    <col min="21" max="21" width="14.28515625" style="62" customWidth="1"/>
    <col min="22" max="22" width="12.42578125" style="62" customWidth="1"/>
    <col min="23" max="23" width="23.140625" style="62" customWidth="1"/>
    <col min="24" max="250" width="15" style="62" customWidth="1"/>
    <col min="251" max="16384" width="9.140625" style="62"/>
  </cols>
  <sheetData>
    <row r="1" spans="1:24" s="70" customFormat="1" ht="20.25" x14ac:dyDescent="0.3">
      <c r="A1" s="1" t="s">
        <v>43</v>
      </c>
      <c r="B1" s="2"/>
      <c r="C1" s="2"/>
      <c r="D1" s="2"/>
      <c r="E1" s="2"/>
      <c r="F1" s="2"/>
      <c r="G1" s="2"/>
      <c r="H1" s="78"/>
      <c r="I1" s="4"/>
      <c r="J1" s="2"/>
      <c r="K1" s="76"/>
      <c r="L1" s="75"/>
      <c r="M1" s="7"/>
      <c r="N1" s="8"/>
      <c r="O1" s="75"/>
      <c r="P1" s="8"/>
      <c r="Q1" s="8"/>
      <c r="R1" s="9"/>
      <c r="S1" s="10"/>
      <c r="T1" s="74"/>
    </row>
    <row r="2" spans="1:24" s="70" customFormat="1" ht="15.75" x14ac:dyDescent="0.25">
      <c r="A2" s="14" t="s">
        <v>1</v>
      </c>
      <c r="B2" s="14"/>
      <c r="C2" s="14"/>
      <c r="D2" s="77"/>
      <c r="E2" s="14"/>
      <c r="F2" s="14"/>
      <c r="G2" s="14"/>
      <c r="J2" s="14" t="s">
        <v>42</v>
      </c>
      <c r="K2" s="16" t="s">
        <v>41</v>
      </c>
      <c r="L2" s="75"/>
      <c r="M2" s="18"/>
      <c r="N2" s="19"/>
      <c r="O2" s="75"/>
      <c r="P2" s="19"/>
      <c r="Q2" s="19"/>
      <c r="R2" s="19"/>
      <c r="S2" s="20"/>
      <c r="T2" s="74"/>
    </row>
    <row r="3" spans="1:24" s="70" customFormat="1" ht="17.25" customHeight="1" x14ac:dyDescent="0.25">
      <c r="A3" s="14"/>
      <c r="B3" s="14"/>
      <c r="C3" s="14"/>
      <c r="D3" s="77"/>
      <c r="E3" s="14"/>
      <c r="F3" s="14"/>
      <c r="G3" s="14"/>
      <c r="I3" s="21"/>
      <c r="J3" s="14" t="s">
        <v>4</v>
      </c>
      <c r="K3" s="76"/>
      <c r="L3" s="75"/>
      <c r="M3" s="18"/>
      <c r="N3" s="19"/>
      <c r="O3" s="75"/>
      <c r="P3" s="19"/>
      <c r="Q3" s="19"/>
      <c r="R3" s="75"/>
      <c r="S3" s="20"/>
      <c r="T3" s="74"/>
    </row>
    <row r="4" spans="1:24" s="70" customFormat="1" ht="17.25" customHeight="1" x14ac:dyDescent="0.25">
      <c r="A4" s="13"/>
      <c r="B4" s="13"/>
      <c r="C4" s="13"/>
      <c r="D4" s="13"/>
      <c r="E4" s="13"/>
      <c r="F4" s="13"/>
      <c r="G4" s="13"/>
      <c r="H4" s="13"/>
      <c r="I4" s="22"/>
      <c r="J4" s="13"/>
      <c r="K4" s="76"/>
      <c r="L4" s="75"/>
      <c r="M4" s="18"/>
      <c r="N4" s="19"/>
      <c r="O4" s="75"/>
      <c r="P4" s="19"/>
      <c r="Q4" s="19"/>
      <c r="S4" s="20"/>
      <c r="T4" s="74"/>
      <c r="V4" s="217" t="s">
        <v>5</v>
      </c>
    </row>
    <row r="5" spans="1:24" s="70" customFormat="1" ht="25.5" customHeight="1" x14ac:dyDescent="0.25">
      <c r="A5" s="341" t="s">
        <v>40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73"/>
      <c r="T5" s="72"/>
      <c r="U5" s="72"/>
      <c r="V5" s="71"/>
      <c r="W5" s="71"/>
    </row>
    <row r="6" spans="1:24" ht="22.5" customHeight="1" x14ac:dyDescent="0.25">
      <c r="A6" s="343" t="s">
        <v>7</v>
      </c>
      <c r="B6" s="343" t="s">
        <v>8</v>
      </c>
      <c r="C6" s="345" t="s">
        <v>9</v>
      </c>
      <c r="D6" s="345" t="s">
        <v>10</v>
      </c>
      <c r="E6" s="345" t="s">
        <v>11</v>
      </c>
      <c r="F6" s="345" t="s">
        <v>12</v>
      </c>
      <c r="G6" s="345" t="s">
        <v>13</v>
      </c>
      <c r="H6" s="358" t="s">
        <v>39</v>
      </c>
      <c r="I6" s="348" t="s">
        <v>38</v>
      </c>
      <c r="J6" s="345" t="s">
        <v>14</v>
      </c>
      <c r="K6" s="353" t="s">
        <v>15</v>
      </c>
      <c r="L6" s="372" t="s">
        <v>16</v>
      </c>
      <c r="M6" s="354" t="s">
        <v>17</v>
      </c>
      <c r="N6" s="353" t="s">
        <v>18</v>
      </c>
      <c r="O6" s="353" t="s">
        <v>19</v>
      </c>
      <c r="P6" s="350" t="s">
        <v>101</v>
      </c>
      <c r="Q6" s="352" t="s">
        <v>102</v>
      </c>
      <c r="R6" s="352"/>
      <c r="S6" s="352"/>
      <c r="T6" s="352"/>
      <c r="U6" s="352"/>
      <c r="V6" s="350" t="s">
        <v>116</v>
      </c>
      <c r="W6" s="350" t="s">
        <v>21</v>
      </c>
    </row>
    <row r="7" spans="1:24" s="69" customFormat="1" ht="54.75" customHeight="1" x14ac:dyDescent="0.25">
      <c r="A7" s="344"/>
      <c r="B7" s="344"/>
      <c r="C7" s="346"/>
      <c r="D7" s="346"/>
      <c r="E7" s="346"/>
      <c r="F7" s="346"/>
      <c r="G7" s="346"/>
      <c r="H7" s="358"/>
      <c r="I7" s="349"/>
      <c r="J7" s="346"/>
      <c r="K7" s="354"/>
      <c r="L7" s="373"/>
      <c r="M7" s="353"/>
      <c r="N7" s="357"/>
      <c r="O7" s="357"/>
      <c r="P7" s="351"/>
      <c r="Q7" s="24" t="s">
        <v>22</v>
      </c>
      <c r="R7" s="24" t="s">
        <v>23</v>
      </c>
      <c r="S7" s="24" t="s">
        <v>37</v>
      </c>
      <c r="T7" s="24" t="s">
        <v>36</v>
      </c>
      <c r="U7" s="24" t="s">
        <v>24</v>
      </c>
      <c r="V7" s="351"/>
      <c r="W7" s="351"/>
    </row>
    <row r="8" spans="1:24" s="28" customFormat="1" ht="25.5" customHeight="1" x14ac:dyDescent="0.3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79"/>
      <c r="N8" s="26">
        <f>SUM(N9:N14)</f>
        <v>51092</v>
      </c>
      <c r="O8" s="26"/>
      <c r="P8" s="26">
        <f t="shared" ref="P8:V8" si="0">SUM(P9:P14)</f>
        <v>273</v>
      </c>
      <c r="Q8" s="26">
        <f t="shared" si="0"/>
        <v>34277</v>
      </c>
      <c r="R8" s="26">
        <f t="shared" si="0"/>
        <v>0</v>
      </c>
      <c r="S8" s="26">
        <f t="shared" si="0"/>
        <v>0</v>
      </c>
      <c r="T8" s="26">
        <f t="shared" si="0"/>
        <v>0</v>
      </c>
      <c r="U8" s="26">
        <f t="shared" si="0"/>
        <v>34277</v>
      </c>
      <c r="V8" s="26">
        <f t="shared" si="0"/>
        <v>16815</v>
      </c>
      <c r="W8" s="27"/>
    </row>
    <row r="9" spans="1:24" s="68" customFormat="1" ht="78.75" customHeight="1" x14ac:dyDescent="0.2">
      <c r="A9" s="179">
        <v>1</v>
      </c>
      <c r="B9" s="191" t="s">
        <v>26</v>
      </c>
      <c r="C9" s="207">
        <v>3523</v>
      </c>
      <c r="D9" s="179">
        <v>6351</v>
      </c>
      <c r="E9" s="179">
        <v>63</v>
      </c>
      <c r="F9" s="207">
        <v>14</v>
      </c>
      <c r="G9" s="207">
        <v>66014001700</v>
      </c>
      <c r="H9" s="179" t="s">
        <v>161</v>
      </c>
      <c r="I9" s="179" t="s">
        <v>162</v>
      </c>
      <c r="J9" s="100" t="s">
        <v>163</v>
      </c>
      <c r="K9" s="101" t="s">
        <v>164</v>
      </c>
      <c r="L9" s="110"/>
      <c r="M9" s="111"/>
      <c r="N9" s="212">
        <v>1997</v>
      </c>
      <c r="O9" s="191" t="s">
        <v>109</v>
      </c>
      <c r="P9" s="102"/>
      <c r="Q9" s="104">
        <f t="shared" ref="Q9:Q14" si="1">SUM(R9:U9)</f>
        <v>1392</v>
      </c>
      <c r="R9" s="103">
        <v>0</v>
      </c>
      <c r="S9" s="103">
        <v>0</v>
      </c>
      <c r="T9" s="103">
        <v>0</v>
      </c>
      <c r="U9" s="187">
        <v>1392</v>
      </c>
      <c r="V9" s="103">
        <f t="shared" ref="V9:V14" si="2">N9-Q9</f>
        <v>605</v>
      </c>
      <c r="W9" s="182"/>
      <c r="X9" s="201">
        <f>'Oblast zdravotnictví - ORJ 17ž'!X9+'Oblast zdravotnictví - ORJ 14 ž'!U9</f>
        <v>2392</v>
      </c>
    </row>
    <row r="10" spans="1:24" s="114" customFormat="1" ht="98.25" customHeight="1" x14ac:dyDescent="0.2">
      <c r="A10" s="207">
        <v>2</v>
      </c>
      <c r="B10" s="191" t="s">
        <v>26</v>
      </c>
      <c r="C10" s="207">
        <v>3523</v>
      </c>
      <c r="D10" s="179">
        <v>6351</v>
      </c>
      <c r="E10" s="179">
        <v>63</v>
      </c>
      <c r="F10" s="207">
        <v>14</v>
      </c>
      <c r="G10" s="207">
        <v>66014001700</v>
      </c>
      <c r="H10" s="207" t="s">
        <v>165</v>
      </c>
      <c r="I10" s="207" t="s">
        <v>162</v>
      </c>
      <c r="J10" s="105" t="s">
        <v>166</v>
      </c>
      <c r="K10" s="175" t="s">
        <v>167</v>
      </c>
      <c r="L10" s="184"/>
      <c r="M10" s="185"/>
      <c r="N10" s="211">
        <f>20894-273</f>
        <v>20621</v>
      </c>
      <c r="O10" s="248" t="s">
        <v>180</v>
      </c>
      <c r="P10" s="176">
        <v>273</v>
      </c>
      <c r="Q10" s="178">
        <f t="shared" si="1"/>
        <v>10621</v>
      </c>
      <c r="R10" s="177">
        <v>0</v>
      </c>
      <c r="S10" s="177">
        <v>0</v>
      </c>
      <c r="T10" s="177">
        <v>0</v>
      </c>
      <c r="U10" s="199">
        <v>10621</v>
      </c>
      <c r="V10" s="177">
        <f t="shared" si="2"/>
        <v>10000</v>
      </c>
      <c r="W10" s="249" t="s">
        <v>183</v>
      </c>
      <c r="X10" s="312">
        <f>X9+U10</f>
        <v>13013</v>
      </c>
    </row>
    <row r="11" spans="1:24" s="114" customFormat="1" ht="75.75" customHeight="1" x14ac:dyDescent="0.2">
      <c r="A11" s="207">
        <v>3</v>
      </c>
      <c r="B11" s="191" t="s">
        <v>26</v>
      </c>
      <c r="C11" s="207">
        <v>3523</v>
      </c>
      <c r="D11" s="179">
        <v>6351</v>
      </c>
      <c r="E11" s="179">
        <v>63</v>
      </c>
      <c r="F11" s="207">
        <v>14</v>
      </c>
      <c r="G11" s="207">
        <v>66014001700</v>
      </c>
      <c r="H11" s="207" t="s">
        <v>168</v>
      </c>
      <c r="I11" s="207" t="s">
        <v>162</v>
      </c>
      <c r="J11" s="105" t="s">
        <v>169</v>
      </c>
      <c r="K11" s="175" t="s">
        <v>170</v>
      </c>
      <c r="L11" s="184"/>
      <c r="M11" s="185"/>
      <c r="N11" s="211">
        <v>1000</v>
      </c>
      <c r="O11" s="248" t="s">
        <v>109</v>
      </c>
      <c r="P11" s="176"/>
      <c r="Q11" s="178">
        <f t="shared" si="1"/>
        <v>500</v>
      </c>
      <c r="R11" s="177">
        <v>0</v>
      </c>
      <c r="S11" s="177">
        <v>0</v>
      </c>
      <c r="T11" s="177">
        <v>0</v>
      </c>
      <c r="U11" s="199">
        <v>500</v>
      </c>
      <c r="V11" s="177">
        <f t="shared" si="2"/>
        <v>500</v>
      </c>
      <c r="W11" s="186"/>
      <c r="X11" s="312">
        <f t="shared" ref="X11:X13" si="3">X10+U11</f>
        <v>13513</v>
      </c>
    </row>
    <row r="12" spans="1:24" s="114" customFormat="1" ht="60" x14ac:dyDescent="0.2">
      <c r="A12" s="179">
        <v>4</v>
      </c>
      <c r="B12" s="191" t="s">
        <v>26</v>
      </c>
      <c r="C12" s="207">
        <v>3523</v>
      </c>
      <c r="D12" s="179">
        <v>6351</v>
      </c>
      <c r="E12" s="179">
        <v>63</v>
      </c>
      <c r="F12" s="207">
        <v>14</v>
      </c>
      <c r="G12" s="207">
        <v>66014001700</v>
      </c>
      <c r="H12" s="207" t="s">
        <v>171</v>
      </c>
      <c r="I12" s="207" t="s">
        <v>162</v>
      </c>
      <c r="J12" s="105" t="s">
        <v>172</v>
      </c>
      <c r="K12" s="175" t="s">
        <v>173</v>
      </c>
      <c r="L12" s="184"/>
      <c r="M12" s="185"/>
      <c r="N12" s="211">
        <v>8070</v>
      </c>
      <c r="O12" s="248" t="s">
        <v>181</v>
      </c>
      <c r="P12" s="176"/>
      <c r="Q12" s="178">
        <f t="shared" si="1"/>
        <v>2360</v>
      </c>
      <c r="R12" s="177">
        <v>0</v>
      </c>
      <c r="S12" s="177">
        <v>0</v>
      </c>
      <c r="T12" s="177">
        <v>0</v>
      </c>
      <c r="U12" s="199">
        <v>2360</v>
      </c>
      <c r="V12" s="177">
        <f t="shared" si="2"/>
        <v>5710</v>
      </c>
      <c r="W12" s="186"/>
      <c r="X12" s="312">
        <f t="shared" si="3"/>
        <v>15873</v>
      </c>
    </row>
    <row r="13" spans="1:24" s="114" customFormat="1" ht="75.75" customHeight="1" x14ac:dyDescent="0.2">
      <c r="A13" s="207">
        <v>5</v>
      </c>
      <c r="B13" s="191" t="s">
        <v>26</v>
      </c>
      <c r="C13" s="207">
        <v>3523</v>
      </c>
      <c r="D13" s="179">
        <v>6351</v>
      </c>
      <c r="E13" s="179">
        <v>63</v>
      </c>
      <c r="F13" s="207">
        <v>14</v>
      </c>
      <c r="G13" s="207">
        <v>66014001700</v>
      </c>
      <c r="H13" s="207" t="s">
        <v>174</v>
      </c>
      <c r="I13" s="207" t="s">
        <v>162</v>
      </c>
      <c r="J13" s="105" t="s">
        <v>175</v>
      </c>
      <c r="K13" s="175" t="s">
        <v>176</v>
      </c>
      <c r="L13" s="184"/>
      <c r="M13" s="185"/>
      <c r="N13" s="211">
        <v>2234</v>
      </c>
      <c r="O13" s="248" t="s">
        <v>182</v>
      </c>
      <c r="P13" s="176"/>
      <c r="Q13" s="178">
        <f t="shared" si="1"/>
        <v>2234</v>
      </c>
      <c r="R13" s="177">
        <v>0</v>
      </c>
      <c r="S13" s="177">
        <v>0</v>
      </c>
      <c r="T13" s="177">
        <v>0</v>
      </c>
      <c r="U13" s="199">
        <v>2234</v>
      </c>
      <c r="V13" s="177">
        <f t="shared" si="2"/>
        <v>0</v>
      </c>
      <c r="W13" s="186"/>
      <c r="X13" s="312">
        <f t="shared" si="3"/>
        <v>18107</v>
      </c>
    </row>
    <row r="14" spans="1:24" s="114" customFormat="1" ht="60" x14ac:dyDescent="0.2">
      <c r="A14" s="207">
        <v>6</v>
      </c>
      <c r="B14" s="191" t="s">
        <v>26</v>
      </c>
      <c r="C14" s="207">
        <v>3523</v>
      </c>
      <c r="D14" s="179">
        <v>6351</v>
      </c>
      <c r="E14" s="179">
        <v>63</v>
      </c>
      <c r="F14" s="207">
        <v>14</v>
      </c>
      <c r="G14" s="207">
        <v>66014001700</v>
      </c>
      <c r="H14" s="207" t="s">
        <v>177</v>
      </c>
      <c r="I14" s="207" t="s">
        <v>162</v>
      </c>
      <c r="J14" s="105" t="s">
        <v>178</v>
      </c>
      <c r="K14" s="175" t="s">
        <v>179</v>
      </c>
      <c r="L14" s="184"/>
      <c r="M14" s="185"/>
      <c r="N14" s="211">
        <v>17170</v>
      </c>
      <c r="O14" s="248" t="s">
        <v>29</v>
      </c>
      <c r="P14" s="176"/>
      <c r="Q14" s="178">
        <f t="shared" si="1"/>
        <v>17170</v>
      </c>
      <c r="R14" s="177">
        <v>0</v>
      </c>
      <c r="S14" s="177">
        <v>0</v>
      </c>
      <c r="T14" s="177">
        <v>0</v>
      </c>
      <c r="U14" s="199">
        <v>17170</v>
      </c>
      <c r="V14" s="177">
        <f t="shared" si="2"/>
        <v>0</v>
      </c>
      <c r="W14" s="186"/>
      <c r="X14" s="312" t="e">
        <f>'Oblast zdravotnictví - ORJ 17'!#REF!+'Oblast zdravotnictví - ORJ 14 ž'!U14</f>
        <v>#REF!</v>
      </c>
    </row>
    <row r="15" spans="1:24" s="109" customFormat="1" ht="40.5" customHeight="1" x14ac:dyDescent="0.35">
      <c r="A15" s="362" t="s">
        <v>34</v>
      </c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4"/>
      <c r="N15" s="107">
        <f>N8</f>
        <v>51092</v>
      </c>
      <c r="O15" s="107"/>
      <c r="P15" s="107">
        <f t="shared" ref="P15:V15" si="4">P8</f>
        <v>273</v>
      </c>
      <c r="Q15" s="107">
        <f t="shared" si="4"/>
        <v>34277</v>
      </c>
      <c r="R15" s="107">
        <f t="shared" si="4"/>
        <v>0</v>
      </c>
      <c r="S15" s="107">
        <f t="shared" si="4"/>
        <v>0</v>
      </c>
      <c r="T15" s="107">
        <f t="shared" si="4"/>
        <v>0</v>
      </c>
      <c r="U15" s="107">
        <f t="shared" si="4"/>
        <v>34277</v>
      </c>
      <c r="V15" s="107">
        <f t="shared" si="4"/>
        <v>16815</v>
      </c>
      <c r="W15" s="107"/>
    </row>
    <row r="16" spans="1:24" x14ac:dyDescent="0.25">
      <c r="Q16" s="63"/>
      <c r="R16" s="63"/>
      <c r="S16" s="63"/>
      <c r="T16" s="63"/>
      <c r="U16" s="63"/>
    </row>
  </sheetData>
  <mergeCells count="21">
    <mergeCell ref="A15:M15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  <mergeCell ref="V6:V7"/>
    <mergeCell ref="W6:W7"/>
    <mergeCell ref="J6:J7"/>
    <mergeCell ref="K6:K7"/>
    <mergeCell ref="L6:L7"/>
    <mergeCell ref="M6:M7"/>
    <mergeCell ref="N6:N7"/>
    <mergeCell ref="O6:O7"/>
  </mergeCells>
  <pageMargins left="0.39370078740157483" right="0.39370078740157483" top="0.78740157480314965" bottom="0.78740157480314965" header="0.31496062992125984" footer="0.31496062992125984"/>
  <pageSetup paperSize="9" scale="54" firstPageNumber="150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13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Y21" sqref="Y21"/>
    </sheetView>
  </sheetViews>
  <sheetFormatPr defaultColWidth="9.140625" defaultRowHeight="15" outlineLevelCol="1" x14ac:dyDescent="0.25"/>
  <cols>
    <col min="1" max="1" width="6.42578125" style="62" customWidth="1"/>
    <col min="2" max="2" width="4.85546875" style="62" customWidth="1"/>
    <col min="3" max="4" width="9.140625" style="62" hidden="1" customWidth="1" outlineLevel="1"/>
    <col min="5" max="5" width="6.42578125" style="62" customWidth="1" collapsed="1"/>
    <col min="6" max="6" width="9.140625" style="62" hidden="1" customWidth="1" outlineLevel="1"/>
    <col min="7" max="7" width="16.28515625" style="62" hidden="1" customWidth="1" outlineLevel="1"/>
    <col min="8" max="8" width="12.5703125" style="62" hidden="1" customWidth="1" outlineLevel="1"/>
    <col min="9" max="9" width="8.28515625" style="62" hidden="1" customWidth="1" outlineLevel="1"/>
    <col min="10" max="10" width="59.42578125" style="62" customWidth="1" collapsed="1"/>
    <col min="11" max="11" width="57.42578125" style="62" customWidth="1"/>
    <col min="12" max="12" width="6.85546875" style="62" customWidth="1"/>
    <col min="13" max="13" width="9.7109375" style="62" customWidth="1"/>
    <col min="14" max="14" width="14.28515625" style="62" customWidth="1"/>
    <col min="15" max="16" width="12" style="62" customWidth="1"/>
    <col min="17" max="17" width="12.5703125" style="62" customWidth="1"/>
    <col min="18" max="18" width="12.140625" style="62" customWidth="1"/>
    <col min="19" max="20" width="9.7109375" style="62" customWidth="1"/>
    <col min="21" max="21" width="14.28515625" style="62" customWidth="1"/>
    <col min="22" max="22" width="12" style="62" customWidth="1"/>
    <col min="23" max="23" width="17.28515625" style="62" customWidth="1"/>
    <col min="24" max="250" width="15" style="62" customWidth="1"/>
    <col min="251" max="16384" width="9.140625" style="62"/>
  </cols>
  <sheetData>
    <row r="1" spans="1:24" s="70" customFormat="1" ht="20.25" x14ac:dyDescent="0.3">
      <c r="A1" s="1" t="s">
        <v>154</v>
      </c>
      <c r="B1" s="2"/>
      <c r="C1" s="2"/>
      <c r="D1" s="2"/>
      <c r="E1" s="2"/>
      <c r="F1" s="2"/>
      <c r="G1" s="2"/>
      <c r="H1" s="78"/>
      <c r="I1" s="4"/>
      <c r="J1" s="2"/>
      <c r="K1" s="76"/>
      <c r="L1" s="75"/>
      <c r="M1" s="7"/>
      <c r="N1" s="8"/>
      <c r="O1" s="75"/>
      <c r="P1" s="8"/>
      <c r="Q1" s="8"/>
      <c r="R1" s="9"/>
      <c r="S1" s="10"/>
      <c r="T1" s="74"/>
    </row>
    <row r="2" spans="1:24" s="70" customFormat="1" ht="15.75" x14ac:dyDescent="0.25">
      <c r="A2" s="14" t="s">
        <v>1</v>
      </c>
      <c r="B2" s="14"/>
      <c r="C2" s="14"/>
      <c r="D2" s="77"/>
      <c r="E2" s="14"/>
      <c r="F2" s="14"/>
      <c r="G2" s="14"/>
      <c r="J2" s="14" t="s">
        <v>2</v>
      </c>
      <c r="K2" s="16" t="s">
        <v>3</v>
      </c>
      <c r="L2" s="75"/>
      <c r="M2" s="18"/>
      <c r="N2" s="19"/>
      <c r="O2" s="75"/>
      <c r="P2" s="19"/>
      <c r="Q2" s="19"/>
      <c r="R2" s="19"/>
      <c r="S2" s="20"/>
      <c r="T2" s="74"/>
    </row>
    <row r="3" spans="1:24" s="70" customFormat="1" ht="17.25" customHeight="1" x14ac:dyDescent="0.25">
      <c r="A3" s="14"/>
      <c r="B3" s="14"/>
      <c r="C3" s="14"/>
      <c r="D3" s="77"/>
      <c r="E3" s="14"/>
      <c r="F3" s="14"/>
      <c r="G3" s="14"/>
      <c r="I3" s="21"/>
      <c r="J3" s="14" t="s">
        <v>4</v>
      </c>
      <c r="K3" s="76"/>
      <c r="L3" s="75"/>
      <c r="M3" s="18"/>
      <c r="N3" s="19"/>
      <c r="O3" s="75"/>
      <c r="P3" s="19"/>
      <c r="Q3" s="19"/>
      <c r="R3" s="75"/>
      <c r="S3" s="20"/>
      <c r="T3" s="74"/>
    </row>
    <row r="4" spans="1:24" s="70" customFormat="1" ht="17.25" customHeight="1" x14ac:dyDescent="0.25">
      <c r="A4" s="13"/>
      <c r="B4" s="13"/>
      <c r="C4" s="13"/>
      <c r="D4" s="13"/>
      <c r="E4" s="13"/>
      <c r="F4" s="13"/>
      <c r="G4" s="13"/>
      <c r="H4" s="13"/>
      <c r="I4" s="22"/>
      <c r="J4" s="13"/>
      <c r="K4" s="76"/>
      <c r="L4" s="75"/>
      <c r="M4" s="18"/>
      <c r="N4" s="19"/>
      <c r="O4" s="75"/>
      <c r="P4" s="19"/>
      <c r="Q4" s="19"/>
      <c r="S4" s="20"/>
      <c r="T4" s="74"/>
      <c r="V4" s="217" t="s">
        <v>5</v>
      </c>
    </row>
    <row r="5" spans="1:24" s="70" customFormat="1" ht="25.5" customHeight="1" x14ac:dyDescent="0.25">
      <c r="A5" s="341" t="s">
        <v>155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73"/>
      <c r="T5" s="72"/>
      <c r="U5" s="72"/>
      <c r="V5" s="71"/>
      <c r="W5" s="71"/>
    </row>
    <row r="6" spans="1:24" ht="22.5" customHeight="1" x14ac:dyDescent="0.25">
      <c r="A6" s="343" t="s">
        <v>7</v>
      </c>
      <c r="B6" s="343" t="s">
        <v>8</v>
      </c>
      <c r="C6" s="345" t="s">
        <v>9</v>
      </c>
      <c r="D6" s="345" t="s">
        <v>10</v>
      </c>
      <c r="E6" s="345" t="s">
        <v>11</v>
      </c>
      <c r="F6" s="345" t="s">
        <v>12</v>
      </c>
      <c r="G6" s="345" t="s">
        <v>13</v>
      </c>
      <c r="H6" s="358" t="s">
        <v>39</v>
      </c>
      <c r="I6" s="348" t="s">
        <v>38</v>
      </c>
      <c r="J6" s="345" t="s">
        <v>14</v>
      </c>
      <c r="K6" s="353" t="s">
        <v>15</v>
      </c>
      <c r="L6" s="372" t="s">
        <v>16</v>
      </c>
      <c r="M6" s="354" t="s">
        <v>17</v>
      </c>
      <c r="N6" s="353" t="s">
        <v>18</v>
      </c>
      <c r="O6" s="353" t="s">
        <v>19</v>
      </c>
      <c r="P6" s="350" t="s">
        <v>101</v>
      </c>
      <c r="Q6" s="352" t="s">
        <v>102</v>
      </c>
      <c r="R6" s="352"/>
      <c r="S6" s="352"/>
      <c r="T6" s="352"/>
      <c r="U6" s="352"/>
      <c r="V6" s="350" t="s">
        <v>309</v>
      </c>
      <c r="W6" s="350" t="s">
        <v>21</v>
      </c>
    </row>
    <row r="7" spans="1:24" s="69" customFormat="1" ht="54.75" customHeight="1" x14ac:dyDescent="0.25">
      <c r="A7" s="344"/>
      <c r="B7" s="344"/>
      <c r="C7" s="346"/>
      <c r="D7" s="346"/>
      <c r="E7" s="346"/>
      <c r="F7" s="346"/>
      <c r="G7" s="346"/>
      <c r="H7" s="358"/>
      <c r="I7" s="349"/>
      <c r="J7" s="346"/>
      <c r="K7" s="354"/>
      <c r="L7" s="373"/>
      <c r="M7" s="353"/>
      <c r="N7" s="357"/>
      <c r="O7" s="357"/>
      <c r="P7" s="351"/>
      <c r="Q7" s="24" t="s">
        <v>22</v>
      </c>
      <c r="R7" s="24" t="s">
        <v>23</v>
      </c>
      <c r="S7" s="24" t="s">
        <v>37</v>
      </c>
      <c r="T7" s="24" t="s">
        <v>36</v>
      </c>
      <c r="U7" s="24" t="s">
        <v>24</v>
      </c>
      <c r="V7" s="351"/>
      <c r="W7" s="351"/>
    </row>
    <row r="8" spans="1:24" s="28" customFormat="1" ht="25.5" customHeight="1" x14ac:dyDescent="0.3">
      <c r="A8" s="25" t="s">
        <v>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79"/>
      <c r="N8" s="26">
        <f>SUM(N9:N11)</f>
        <v>23595</v>
      </c>
      <c r="O8" s="26"/>
      <c r="P8" s="26">
        <f t="shared" ref="P8:V8" si="0">SUM(P9:P11)</f>
        <v>0</v>
      </c>
      <c r="Q8" s="26">
        <f t="shared" si="0"/>
        <v>1000</v>
      </c>
      <c r="R8" s="26">
        <f t="shared" si="0"/>
        <v>0</v>
      </c>
      <c r="S8" s="26">
        <f t="shared" si="0"/>
        <v>0</v>
      </c>
      <c r="T8" s="26">
        <f t="shared" si="0"/>
        <v>0</v>
      </c>
      <c r="U8" s="26">
        <f t="shared" si="0"/>
        <v>1000</v>
      </c>
      <c r="V8" s="26">
        <f t="shared" si="0"/>
        <v>22595</v>
      </c>
      <c r="W8" s="27"/>
    </row>
    <row r="9" spans="1:24" s="68" customFormat="1" ht="175.5" customHeight="1" x14ac:dyDescent="0.2">
      <c r="A9" s="179">
        <v>1</v>
      </c>
      <c r="B9" s="179" t="s">
        <v>26</v>
      </c>
      <c r="C9" s="207">
        <v>3533</v>
      </c>
      <c r="D9" s="207">
        <v>6121</v>
      </c>
      <c r="E9" s="207">
        <v>61</v>
      </c>
      <c r="F9" s="207">
        <v>14</v>
      </c>
      <c r="G9" s="207">
        <v>60005101700</v>
      </c>
      <c r="H9" s="179" t="s">
        <v>157</v>
      </c>
      <c r="I9" s="179" t="s">
        <v>158</v>
      </c>
      <c r="J9" s="192" t="s">
        <v>159</v>
      </c>
      <c r="K9" s="193" t="s">
        <v>160</v>
      </c>
      <c r="L9" s="194"/>
      <c r="M9" s="190"/>
      <c r="N9" s="212">
        <v>23595</v>
      </c>
      <c r="O9" s="247" t="s">
        <v>141</v>
      </c>
      <c r="P9" s="197">
        <v>0</v>
      </c>
      <c r="Q9" s="198">
        <f>SUM(R9:U9)</f>
        <v>1000</v>
      </c>
      <c r="R9" s="195">
        <v>0</v>
      </c>
      <c r="S9" s="195">
        <v>0</v>
      </c>
      <c r="T9" s="195">
        <v>0</v>
      </c>
      <c r="U9" s="199">
        <v>1000</v>
      </c>
      <c r="V9" s="195">
        <f>N9-Q9</f>
        <v>22595</v>
      </c>
      <c r="W9" s="182"/>
      <c r="X9" s="201">
        <f>U9</f>
        <v>1000</v>
      </c>
    </row>
    <row r="10" spans="1:24" s="114" customFormat="1" ht="15.75" hidden="1" x14ac:dyDescent="0.2">
      <c r="A10" s="215"/>
      <c r="B10" s="219"/>
      <c r="C10" s="207"/>
      <c r="D10" s="207"/>
      <c r="E10" s="207"/>
      <c r="F10" s="207"/>
      <c r="G10" s="207"/>
      <c r="H10" s="207"/>
      <c r="I10" s="207"/>
      <c r="J10" s="105"/>
      <c r="K10" s="175"/>
      <c r="L10" s="184"/>
      <c r="M10" s="185"/>
      <c r="N10" s="177"/>
      <c r="O10" s="180"/>
      <c r="P10" s="176"/>
      <c r="Q10" s="178">
        <f>SUM(R10:U10)</f>
        <v>0</v>
      </c>
      <c r="R10" s="177">
        <v>0</v>
      </c>
      <c r="S10" s="177">
        <v>0</v>
      </c>
      <c r="T10" s="177">
        <v>0</v>
      </c>
      <c r="U10" s="199"/>
      <c r="V10" s="177">
        <f>N10-Q10</f>
        <v>0</v>
      </c>
      <c r="W10" s="186"/>
    </row>
    <row r="11" spans="1:24" s="114" customFormat="1" ht="75.75" hidden="1" customHeight="1" x14ac:dyDescent="0.2">
      <c r="A11" s="215"/>
      <c r="B11" s="219"/>
      <c r="C11" s="207"/>
      <c r="D11" s="207"/>
      <c r="E11" s="207"/>
      <c r="F11" s="207"/>
      <c r="G11" s="207"/>
      <c r="H11" s="207"/>
      <c r="I11" s="207"/>
      <c r="J11" s="105"/>
      <c r="K11" s="175"/>
      <c r="L11" s="184"/>
      <c r="M11" s="185"/>
      <c r="N11" s="177"/>
      <c r="O11" s="180"/>
      <c r="P11" s="176"/>
      <c r="Q11" s="178">
        <f>SUM(R11:U11)</f>
        <v>0</v>
      </c>
      <c r="R11" s="177">
        <v>0</v>
      </c>
      <c r="S11" s="177">
        <v>0</v>
      </c>
      <c r="T11" s="177">
        <v>0</v>
      </c>
      <c r="U11" s="199"/>
      <c r="V11" s="177">
        <f>N11-Q11</f>
        <v>0</v>
      </c>
      <c r="W11" s="186"/>
    </row>
    <row r="12" spans="1:24" s="109" customFormat="1" ht="40.5" customHeight="1" x14ac:dyDescent="0.35">
      <c r="A12" s="362" t="s">
        <v>156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4"/>
      <c r="N12" s="205">
        <f>N8</f>
        <v>23595</v>
      </c>
      <c r="O12" s="205"/>
      <c r="P12" s="205">
        <f t="shared" ref="P12:V12" si="1">P8</f>
        <v>0</v>
      </c>
      <c r="Q12" s="205">
        <f t="shared" si="1"/>
        <v>1000</v>
      </c>
      <c r="R12" s="205">
        <f t="shared" si="1"/>
        <v>0</v>
      </c>
      <c r="S12" s="205">
        <f t="shared" si="1"/>
        <v>0</v>
      </c>
      <c r="T12" s="205">
        <f t="shared" si="1"/>
        <v>0</v>
      </c>
      <c r="U12" s="205">
        <f t="shared" si="1"/>
        <v>1000</v>
      </c>
      <c r="V12" s="205">
        <f t="shared" si="1"/>
        <v>22595</v>
      </c>
      <c r="W12" s="205"/>
    </row>
    <row r="13" spans="1:24" x14ac:dyDescent="0.25">
      <c r="Q13" s="63"/>
      <c r="R13" s="63"/>
      <c r="S13" s="63"/>
      <c r="T13" s="63"/>
      <c r="U13" s="63"/>
    </row>
  </sheetData>
  <mergeCells count="21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  <mergeCell ref="V6:V7"/>
    <mergeCell ref="W6:W7"/>
    <mergeCell ref="A12:M12"/>
    <mergeCell ref="J6:J7"/>
    <mergeCell ref="K6:K7"/>
    <mergeCell ref="L6:L7"/>
    <mergeCell ref="M6:M7"/>
    <mergeCell ref="N6:N7"/>
    <mergeCell ref="O6:O7"/>
  </mergeCells>
  <pageMargins left="0.39370078740157483" right="0.39370078740157483" top="0.78740157480314965" bottom="0.78740157480314965" header="0.31496062992125984" footer="0.31496062992125984"/>
  <pageSetup paperSize="9" scale="54" firstPageNumber="151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3"/>
  <sheetViews>
    <sheetView showGridLines="0" view="pageBreakPreview" zoomScale="70" zoomScaleNormal="66" zoomScaleSheetLayoutView="70" workbookViewId="0">
      <pane ySplit="7" topLeftCell="A8" activePane="bottomLeft" state="frozenSplit"/>
      <selection activeCell="B37" sqref="B37"/>
      <selection pane="bottomLeft" activeCell="O19" sqref="O19"/>
    </sheetView>
  </sheetViews>
  <sheetFormatPr defaultColWidth="9.140625" defaultRowHeight="12.75" outlineLevelCol="1" x14ac:dyDescent="0.2"/>
  <cols>
    <col min="1" max="1" width="5.42578125" style="12" customWidth="1"/>
    <col min="2" max="2" width="6" style="12" customWidth="1"/>
    <col min="3" max="3" width="6.85546875" style="12" hidden="1" customWidth="1" outlineLevel="1"/>
    <col min="4" max="4" width="7.140625" style="12" hidden="1" customWidth="1" outlineLevel="1"/>
    <col min="5" max="5" width="7" style="12" customWidth="1" collapsed="1"/>
    <col min="6" max="6" width="6.7109375" style="12" hidden="1" customWidth="1" outlineLevel="1"/>
    <col min="7" max="7" width="16" style="12" hidden="1" customWidth="1" outlineLevel="1"/>
    <col min="8" max="8" width="70.7109375" style="12" customWidth="1" collapsed="1"/>
    <col min="9" max="9" width="70.7109375" style="12" customWidth="1"/>
    <col min="10" max="10" width="7.140625" style="12" customWidth="1"/>
    <col min="11" max="11" width="14.7109375" style="5" customWidth="1"/>
    <col min="12" max="12" width="14.28515625" style="6" customWidth="1"/>
    <col min="13" max="13" width="13.7109375" style="61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0.7109375" style="57" customWidth="1"/>
    <col min="20" max="20" width="9.140625" style="12" customWidth="1"/>
    <col min="21" max="16384" width="9.140625" style="12"/>
  </cols>
  <sheetData>
    <row r="1" spans="1:20" ht="20.25" x14ac:dyDescent="0.3">
      <c r="A1" s="1" t="s">
        <v>0</v>
      </c>
      <c r="B1" s="2"/>
      <c r="C1" s="2"/>
      <c r="D1" s="2"/>
      <c r="E1" s="2"/>
      <c r="F1" s="2"/>
      <c r="G1" s="2"/>
      <c r="H1" s="3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3" t="s">
        <v>1</v>
      </c>
      <c r="B2" s="14"/>
      <c r="C2" s="14"/>
      <c r="D2" s="15"/>
      <c r="E2" s="14"/>
      <c r="F2" s="14"/>
      <c r="G2" s="14"/>
      <c r="H2" s="14" t="s">
        <v>2</v>
      </c>
      <c r="I2" s="16" t="s">
        <v>3</v>
      </c>
      <c r="J2" s="17"/>
      <c r="M2" s="18"/>
      <c r="N2" s="19"/>
      <c r="P2" s="19"/>
      <c r="Q2" s="19"/>
      <c r="R2" s="19"/>
      <c r="S2" s="20"/>
      <c r="T2" s="11"/>
    </row>
    <row r="3" spans="1:20" ht="17.25" customHeight="1" x14ac:dyDescent="0.2">
      <c r="A3" s="13"/>
      <c r="B3" s="14"/>
      <c r="C3" s="14"/>
      <c r="D3" s="15"/>
      <c r="E3" s="14"/>
      <c r="F3" s="14"/>
      <c r="G3" s="14"/>
      <c r="H3" s="14" t="s">
        <v>4</v>
      </c>
      <c r="I3" s="21"/>
      <c r="J3" s="14"/>
      <c r="M3" s="18"/>
      <c r="N3" s="19"/>
      <c r="P3" s="19"/>
      <c r="Q3" s="19"/>
      <c r="S3" s="20"/>
      <c r="T3" s="11"/>
    </row>
    <row r="4" spans="1:20" ht="17.25" customHeight="1" x14ac:dyDescent="0.2">
      <c r="A4" s="13"/>
      <c r="B4" s="13"/>
      <c r="C4" s="13"/>
      <c r="D4" s="13"/>
      <c r="E4" s="13"/>
      <c r="F4" s="13"/>
      <c r="G4" s="13"/>
      <c r="H4" s="13"/>
      <c r="I4" s="22"/>
      <c r="J4" s="13"/>
      <c r="M4" s="18"/>
      <c r="N4" s="19"/>
      <c r="P4" s="19"/>
      <c r="Q4" s="19"/>
      <c r="R4" s="218" t="s">
        <v>5</v>
      </c>
      <c r="S4" s="20"/>
      <c r="T4" s="11"/>
    </row>
    <row r="5" spans="1:20" ht="25.5" customHeight="1" x14ac:dyDescent="0.2">
      <c r="A5" s="359" t="s">
        <v>6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23"/>
    </row>
    <row r="6" spans="1:20" ht="25.5" customHeight="1" x14ac:dyDescent="0.2">
      <c r="A6" s="360" t="s">
        <v>7</v>
      </c>
      <c r="B6" s="360" t="s">
        <v>8</v>
      </c>
      <c r="C6" s="361" t="s">
        <v>9</v>
      </c>
      <c r="D6" s="361" t="s">
        <v>10</v>
      </c>
      <c r="E6" s="361" t="s">
        <v>11</v>
      </c>
      <c r="F6" s="361" t="s">
        <v>12</v>
      </c>
      <c r="G6" s="361" t="s">
        <v>13</v>
      </c>
      <c r="H6" s="361" t="s">
        <v>14</v>
      </c>
      <c r="I6" s="357" t="s">
        <v>15</v>
      </c>
      <c r="J6" s="365" t="s">
        <v>16</v>
      </c>
      <c r="K6" s="357" t="s">
        <v>17</v>
      </c>
      <c r="L6" s="357" t="s">
        <v>18</v>
      </c>
      <c r="M6" s="357" t="s">
        <v>19</v>
      </c>
      <c r="N6" s="351" t="s">
        <v>101</v>
      </c>
      <c r="O6" s="366" t="s">
        <v>102</v>
      </c>
      <c r="P6" s="366"/>
      <c r="Q6" s="366"/>
      <c r="R6" s="351" t="s">
        <v>116</v>
      </c>
      <c r="S6" s="351" t="s">
        <v>21</v>
      </c>
    </row>
    <row r="7" spans="1:20" ht="58.7" customHeight="1" x14ac:dyDescent="0.2">
      <c r="A7" s="360"/>
      <c r="B7" s="360"/>
      <c r="C7" s="361"/>
      <c r="D7" s="361"/>
      <c r="E7" s="361"/>
      <c r="F7" s="361"/>
      <c r="G7" s="361"/>
      <c r="H7" s="361"/>
      <c r="I7" s="357"/>
      <c r="J7" s="365"/>
      <c r="K7" s="357"/>
      <c r="L7" s="357"/>
      <c r="M7" s="357"/>
      <c r="N7" s="351"/>
      <c r="O7" s="24" t="s">
        <v>22</v>
      </c>
      <c r="P7" s="24" t="s">
        <v>23</v>
      </c>
      <c r="Q7" s="24" t="s">
        <v>24</v>
      </c>
      <c r="R7" s="351"/>
      <c r="S7" s="351"/>
    </row>
    <row r="8" spans="1:20" s="28" customFormat="1" ht="25.5" customHeight="1" x14ac:dyDescent="0.3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SUM(L9:L10)</f>
        <v>253000</v>
      </c>
      <c r="M8" s="26"/>
      <c r="N8" s="26">
        <f>SUM(N9:N10)</f>
        <v>2760</v>
      </c>
      <c r="O8" s="26">
        <f>SUM(O9:O10)</f>
        <v>20000</v>
      </c>
      <c r="P8" s="26">
        <f>SUM(P9:P10)</f>
        <v>0</v>
      </c>
      <c r="Q8" s="26">
        <f>SUM(Q9:Q10)</f>
        <v>20000</v>
      </c>
      <c r="R8" s="26">
        <f>SUM(R9:R10)</f>
        <v>230240</v>
      </c>
      <c r="S8" s="27"/>
    </row>
    <row r="9" spans="1:20" s="28" customFormat="1" ht="87.6" customHeight="1" x14ac:dyDescent="0.3">
      <c r="A9" s="319">
        <v>1</v>
      </c>
      <c r="B9" s="30" t="s">
        <v>26</v>
      </c>
      <c r="C9" s="30">
        <v>3523</v>
      </c>
      <c r="D9" s="30">
        <v>6121</v>
      </c>
      <c r="E9" s="30">
        <v>61</v>
      </c>
      <c r="F9" s="30">
        <v>14</v>
      </c>
      <c r="G9" s="31">
        <v>60005101314</v>
      </c>
      <c r="H9" s="32" t="s">
        <v>31</v>
      </c>
      <c r="I9" s="33" t="s">
        <v>32</v>
      </c>
      <c r="J9" s="30"/>
      <c r="K9" s="30" t="s">
        <v>28</v>
      </c>
      <c r="L9" s="34">
        <v>174000</v>
      </c>
      <c r="M9" s="84" t="s">
        <v>141</v>
      </c>
      <c r="N9" s="36">
        <v>2760</v>
      </c>
      <c r="O9" s="37">
        <f t="shared" ref="O9" si="0">P9+Q9</f>
        <v>10000</v>
      </c>
      <c r="P9" s="41">
        <v>0</v>
      </c>
      <c r="Q9" s="188">
        <v>10000</v>
      </c>
      <c r="R9" s="34">
        <f t="shared" ref="R9:R10" si="1">L9-N9-O9</f>
        <v>161240</v>
      </c>
      <c r="S9" s="38" t="s">
        <v>95</v>
      </c>
      <c r="T9" s="39" t="e">
        <f>'Oblast zdravotnictví - ORJ 14 ž'!X14+'Oblast zdravotnictví - ORJ 17'!Q9</f>
        <v>#REF!</v>
      </c>
    </row>
    <row r="10" spans="1:20" s="28" customFormat="1" ht="57.75" customHeight="1" x14ac:dyDescent="0.3">
      <c r="A10" s="214">
        <v>2</v>
      </c>
      <c r="B10" s="30" t="s">
        <v>30</v>
      </c>
      <c r="C10" s="30">
        <v>3533</v>
      </c>
      <c r="D10" s="30">
        <v>6121</v>
      </c>
      <c r="E10" s="29">
        <v>61</v>
      </c>
      <c r="F10" s="30">
        <v>14</v>
      </c>
      <c r="G10" s="40">
        <v>60005101186</v>
      </c>
      <c r="H10" s="32" t="s">
        <v>380</v>
      </c>
      <c r="I10" s="33" t="s">
        <v>381</v>
      </c>
      <c r="J10" s="30"/>
      <c r="K10" s="30" t="s">
        <v>28</v>
      </c>
      <c r="L10" s="34">
        <v>79000</v>
      </c>
      <c r="M10" s="35" t="s">
        <v>141</v>
      </c>
      <c r="N10" s="36">
        <v>0</v>
      </c>
      <c r="O10" s="37">
        <f t="shared" ref="O10" si="2">P10+Q10</f>
        <v>10000</v>
      </c>
      <c r="P10" s="318"/>
      <c r="Q10" s="188">
        <v>10000</v>
      </c>
      <c r="R10" s="34">
        <f t="shared" si="1"/>
        <v>69000</v>
      </c>
      <c r="S10" s="38"/>
      <c r="T10" s="39"/>
    </row>
    <row r="11" spans="1:20" ht="35.25" customHeight="1" x14ac:dyDescent="0.2">
      <c r="A11" s="362" t="s">
        <v>33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  <c r="L11" s="48">
        <f>+L8</f>
        <v>253000</v>
      </c>
      <c r="M11" s="49"/>
      <c r="N11" s="48">
        <f t="shared" ref="N11:R11" si="3">+N8</f>
        <v>2760</v>
      </c>
      <c r="O11" s="48">
        <f t="shared" si="3"/>
        <v>20000</v>
      </c>
      <c r="P11" s="48">
        <f t="shared" si="3"/>
        <v>0</v>
      </c>
      <c r="Q11" s="48">
        <f t="shared" si="3"/>
        <v>20000</v>
      </c>
      <c r="R11" s="48">
        <f t="shared" si="3"/>
        <v>230240</v>
      </c>
      <c r="S11" s="50"/>
    </row>
    <row r="12" spans="1:20" s="6" customFormat="1" x14ac:dyDescent="0.2">
      <c r="A12" s="5"/>
      <c r="B12" s="5"/>
      <c r="C12" s="5"/>
      <c r="D12" s="5"/>
      <c r="E12" s="5"/>
      <c r="F12" s="5"/>
      <c r="G12" s="5"/>
      <c r="H12" s="51"/>
      <c r="I12" s="5"/>
      <c r="J12" s="52"/>
      <c r="K12" s="53"/>
      <c r="L12" s="54"/>
      <c r="M12" s="55"/>
      <c r="N12" s="56"/>
      <c r="S12" s="57"/>
      <c r="T12" s="12"/>
    </row>
    <row r="13" spans="1:20" s="6" customFormat="1" x14ac:dyDescent="0.2">
      <c r="A13" s="5"/>
      <c r="B13" s="5"/>
      <c r="C13" s="5"/>
      <c r="D13" s="5"/>
      <c r="E13" s="5"/>
      <c r="F13" s="5"/>
      <c r="G13" s="5"/>
      <c r="H13" s="5"/>
      <c r="I13" s="5"/>
      <c r="J13" s="58"/>
      <c r="K13" s="59"/>
      <c r="L13" s="60"/>
      <c r="M13" s="61"/>
      <c r="S13" s="57"/>
      <c r="T13" s="12"/>
    </row>
    <row r="14" spans="1:20" s="6" customFormat="1" x14ac:dyDescent="0.2">
      <c r="A14" s="5"/>
      <c r="B14" s="5"/>
      <c r="C14" s="5"/>
      <c r="D14" s="5"/>
      <c r="E14" s="5"/>
      <c r="F14" s="5"/>
      <c r="G14" s="5"/>
      <c r="H14" s="5"/>
      <c r="I14" s="5"/>
      <c r="J14" s="58"/>
      <c r="K14" s="59"/>
      <c r="L14" s="60"/>
      <c r="M14" s="61"/>
      <c r="S14" s="57"/>
      <c r="T14" s="12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5"/>
      <c r="I15" s="5"/>
      <c r="J15" s="12"/>
      <c r="K15" s="59"/>
      <c r="L15" s="60"/>
      <c r="M15" s="61"/>
      <c r="S15" s="57"/>
      <c r="T15" s="12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12"/>
      <c r="K16" s="59"/>
      <c r="L16" s="60"/>
      <c r="M16" s="61"/>
      <c r="S16" s="57"/>
      <c r="T16" s="12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12"/>
      <c r="K17" s="59"/>
      <c r="L17" s="60"/>
      <c r="M17" s="61"/>
      <c r="S17" s="57"/>
      <c r="T17" s="12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2"/>
      <c r="K18" s="59"/>
      <c r="L18" s="60"/>
      <c r="M18" s="61"/>
      <c r="S18" s="57"/>
      <c r="T18" s="12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2"/>
      <c r="K19" s="59"/>
      <c r="L19" s="60"/>
      <c r="M19" s="61"/>
      <c r="S19" s="57"/>
      <c r="T19" s="12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2"/>
      <c r="K20" s="59"/>
      <c r="L20" s="60"/>
      <c r="M20" s="61"/>
      <c r="S20" s="57"/>
      <c r="T20" s="12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2"/>
      <c r="K21" s="59"/>
      <c r="L21" s="60"/>
      <c r="M21" s="61"/>
      <c r="S21" s="57"/>
      <c r="T21" s="12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2"/>
      <c r="K22" s="59"/>
      <c r="L22" s="60"/>
      <c r="M22" s="61"/>
      <c r="S22" s="57"/>
      <c r="T22" s="12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59"/>
      <c r="L23" s="60"/>
      <c r="M23" s="61"/>
      <c r="S23" s="57"/>
      <c r="T23" s="12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59"/>
      <c r="L24" s="60"/>
      <c r="M24" s="61"/>
      <c r="S24" s="57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59"/>
      <c r="L25" s="60"/>
      <c r="M25" s="61"/>
      <c r="S25" s="57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59"/>
      <c r="L26" s="60"/>
      <c r="M26" s="61"/>
      <c r="S26" s="57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59"/>
      <c r="L27" s="60"/>
      <c r="M27" s="61"/>
      <c r="S27" s="57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59"/>
      <c r="L28" s="60"/>
      <c r="M28" s="61"/>
      <c r="S28" s="57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59"/>
      <c r="L29" s="60"/>
      <c r="M29" s="61"/>
      <c r="S29" s="57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59"/>
      <c r="L30" s="60"/>
      <c r="M30" s="61"/>
      <c r="S30" s="57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59"/>
      <c r="L31" s="60"/>
      <c r="M31" s="61"/>
      <c r="S31" s="57"/>
      <c r="T31" s="12"/>
    </row>
    <row r="32" spans="1:20" s="6" customForma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5"/>
      <c r="L32" s="60"/>
      <c r="M32" s="61"/>
      <c r="S32" s="57"/>
      <c r="T32" s="12"/>
    </row>
    <row r="33" spans="1:20" s="6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5"/>
      <c r="L33" s="60"/>
      <c r="M33" s="61"/>
      <c r="S33" s="57"/>
      <c r="T33" s="12"/>
    </row>
  </sheetData>
  <mergeCells count="19">
    <mergeCell ref="A11:K11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ageMargins left="0.39370078740157483" right="0.39370078740157483" top="0.78740157480314965" bottom="0.78740157480314965" header="0.31496062992125984" footer="0.31496062992125984"/>
  <pageSetup paperSize="9" scale="50" firstPageNumber="152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38"/>
  <sheetViews>
    <sheetView showGridLines="0" view="pageBreakPreview" zoomScale="70" zoomScaleNormal="66" zoomScaleSheetLayoutView="70" workbookViewId="0">
      <pane ySplit="7" topLeftCell="A8" activePane="bottomLeft" state="frozenSplit"/>
      <selection activeCell="B37" sqref="B37"/>
      <selection pane="bottomLeft" activeCell="R12" sqref="R12"/>
    </sheetView>
  </sheetViews>
  <sheetFormatPr defaultColWidth="9.140625" defaultRowHeight="12.75" outlineLevelCol="1" x14ac:dyDescent="0.2"/>
  <cols>
    <col min="1" max="1" width="5.42578125" style="12" customWidth="1"/>
    <col min="2" max="2" width="6" style="12" customWidth="1"/>
    <col min="3" max="3" width="6.85546875" style="12" hidden="1" customWidth="1" outlineLevel="1"/>
    <col min="4" max="4" width="7.140625" style="12" hidden="1" customWidth="1" outlineLevel="1"/>
    <col min="5" max="5" width="7" style="12" customWidth="1" collapsed="1"/>
    <col min="6" max="6" width="6.7109375" style="12" hidden="1" customWidth="1" outlineLevel="1"/>
    <col min="7" max="7" width="16" style="12" hidden="1" customWidth="1" outlineLevel="1"/>
    <col min="8" max="8" width="62.28515625" style="12" customWidth="1" collapsed="1"/>
    <col min="9" max="9" width="62.7109375" style="12" customWidth="1"/>
    <col min="10" max="10" width="7.140625" style="12" customWidth="1"/>
    <col min="11" max="11" width="14.7109375" style="5" customWidth="1"/>
    <col min="12" max="12" width="14.28515625" style="6" customWidth="1"/>
    <col min="13" max="13" width="13.7109375" style="61" customWidth="1"/>
    <col min="14" max="14" width="15.140625" style="6" customWidth="1"/>
    <col min="15" max="15" width="14.85546875" style="6" customWidth="1"/>
    <col min="16" max="17" width="13.140625" style="6" customWidth="1"/>
    <col min="18" max="18" width="14.85546875" style="6" customWidth="1"/>
    <col min="19" max="19" width="14.42578125" style="6" customWidth="1"/>
    <col min="20" max="20" width="20.7109375" style="57" customWidth="1"/>
    <col min="21" max="21" width="9.140625" style="12" customWidth="1"/>
    <col min="22" max="16384" width="9.140625" style="12"/>
  </cols>
  <sheetData>
    <row r="1" spans="1:21" ht="20.25" x14ac:dyDescent="0.3">
      <c r="A1" s="1" t="s">
        <v>0</v>
      </c>
      <c r="B1" s="2"/>
      <c r="C1" s="2"/>
      <c r="D1" s="2"/>
      <c r="E1" s="2"/>
      <c r="F1" s="2"/>
      <c r="G1" s="2"/>
      <c r="H1" s="3"/>
      <c r="I1" s="4"/>
      <c r="J1" s="2"/>
      <c r="M1" s="7"/>
      <c r="N1" s="8"/>
      <c r="P1" s="8"/>
      <c r="Q1" s="8"/>
      <c r="R1" s="8"/>
      <c r="S1" s="9"/>
      <c r="T1" s="10"/>
      <c r="U1" s="11"/>
    </row>
    <row r="2" spans="1:21" ht="15.75" x14ac:dyDescent="0.25">
      <c r="A2" s="13" t="s">
        <v>1</v>
      </c>
      <c r="B2" s="14"/>
      <c r="C2" s="14"/>
      <c r="D2" s="15"/>
      <c r="E2" s="14"/>
      <c r="F2" s="14"/>
      <c r="G2" s="14"/>
      <c r="H2" s="14" t="s">
        <v>2</v>
      </c>
      <c r="I2" s="16" t="s">
        <v>3</v>
      </c>
      <c r="J2" s="17"/>
      <c r="M2" s="18"/>
      <c r="N2" s="19"/>
      <c r="P2" s="19"/>
      <c r="Q2" s="19"/>
      <c r="R2" s="19"/>
      <c r="S2" s="19"/>
      <c r="T2" s="20"/>
      <c r="U2" s="11"/>
    </row>
    <row r="3" spans="1:21" ht="17.25" customHeight="1" x14ac:dyDescent="0.2">
      <c r="A3" s="13"/>
      <c r="B3" s="14"/>
      <c r="C3" s="14"/>
      <c r="D3" s="15"/>
      <c r="E3" s="14"/>
      <c r="F3" s="14"/>
      <c r="G3" s="14"/>
      <c r="H3" s="14" t="s">
        <v>4</v>
      </c>
      <c r="I3" s="21"/>
      <c r="J3" s="14"/>
      <c r="M3" s="18"/>
      <c r="N3" s="19"/>
      <c r="P3" s="19"/>
      <c r="Q3" s="19"/>
      <c r="R3" s="19"/>
      <c r="T3" s="20"/>
      <c r="U3" s="11"/>
    </row>
    <row r="4" spans="1:21" ht="17.25" customHeight="1" x14ac:dyDescent="0.2">
      <c r="A4" s="13"/>
      <c r="B4" s="13"/>
      <c r="C4" s="13"/>
      <c r="D4" s="13"/>
      <c r="E4" s="13"/>
      <c r="F4" s="13"/>
      <c r="G4" s="13"/>
      <c r="H4" s="13"/>
      <c r="I4" s="22"/>
      <c r="J4" s="13"/>
      <c r="M4" s="18"/>
      <c r="N4" s="19"/>
      <c r="P4" s="19"/>
      <c r="Q4" s="19"/>
      <c r="R4" s="19"/>
      <c r="S4" s="218" t="s">
        <v>5</v>
      </c>
      <c r="T4" s="20"/>
      <c r="U4" s="11"/>
    </row>
    <row r="5" spans="1:21" ht="25.5" customHeight="1" x14ac:dyDescent="0.2">
      <c r="A5" s="359" t="s">
        <v>135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23"/>
    </row>
    <row r="6" spans="1:21" ht="25.5" customHeight="1" x14ac:dyDescent="0.2">
      <c r="A6" s="360" t="s">
        <v>7</v>
      </c>
      <c r="B6" s="360" t="s">
        <v>8</v>
      </c>
      <c r="C6" s="361" t="s">
        <v>9</v>
      </c>
      <c r="D6" s="361" t="s">
        <v>10</v>
      </c>
      <c r="E6" s="361" t="s">
        <v>11</v>
      </c>
      <c r="F6" s="361" t="s">
        <v>12</v>
      </c>
      <c r="G6" s="361" t="s">
        <v>13</v>
      </c>
      <c r="H6" s="361" t="s">
        <v>14</v>
      </c>
      <c r="I6" s="357" t="s">
        <v>15</v>
      </c>
      <c r="J6" s="365" t="s">
        <v>16</v>
      </c>
      <c r="K6" s="357" t="s">
        <v>17</v>
      </c>
      <c r="L6" s="357" t="s">
        <v>18</v>
      </c>
      <c r="M6" s="357" t="s">
        <v>19</v>
      </c>
      <c r="N6" s="351" t="s">
        <v>101</v>
      </c>
      <c r="O6" s="366" t="s">
        <v>102</v>
      </c>
      <c r="P6" s="366"/>
      <c r="Q6" s="366"/>
      <c r="R6" s="366"/>
      <c r="S6" s="351" t="s">
        <v>116</v>
      </c>
      <c r="T6" s="351" t="s">
        <v>21</v>
      </c>
    </row>
    <row r="7" spans="1:21" ht="58.7" customHeight="1" x14ac:dyDescent="0.2">
      <c r="A7" s="360"/>
      <c r="B7" s="360"/>
      <c r="C7" s="361"/>
      <c r="D7" s="361"/>
      <c r="E7" s="361"/>
      <c r="F7" s="361"/>
      <c r="G7" s="361"/>
      <c r="H7" s="361"/>
      <c r="I7" s="357"/>
      <c r="J7" s="365"/>
      <c r="K7" s="357"/>
      <c r="L7" s="357"/>
      <c r="M7" s="357"/>
      <c r="N7" s="351"/>
      <c r="O7" s="24" t="s">
        <v>22</v>
      </c>
      <c r="P7" s="172" t="s">
        <v>126</v>
      </c>
      <c r="Q7" s="172" t="s">
        <v>127</v>
      </c>
      <c r="R7" s="24" t="s">
        <v>128</v>
      </c>
      <c r="S7" s="351"/>
      <c r="T7" s="351"/>
    </row>
    <row r="8" spans="1:21" s="28" customFormat="1" ht="25.5" customHeight="1" x14ac:dyDescent="0.3">
      <c r="A8" s="25" t="s">
        <v>88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SUM(L9:L11)</f>
        <v>36662</v>
      </c>
      <c r="M8" s="26"/>
      <c r="N8" s="26">
        <f t="shared" ref="N8:S8" si="0">SUM(N9:N11)</f>
        <v>262</v>
      </c>
      <c r="O8" s="26">
        <f t="shared" si="0"/>
        <v>19797</v>
      </c>
      <c r="P8" s="26">
        <f t="shared" si="0"/>
        <v>19797</v>
      </c>
      <c r="Q8" s="26">
        <f t="shared" si="0"/>
        <v>1214</v>
      </c>
      <c r="R8" s="26">
        <f t="shared" si="0"/>
        <v>0</v>
      </c>
      <c r="S8" s="26">
        <f t="shared" si="0"/>
        <v>16603</v>
      </c>
      <c r="T8" s="27"/>
    </row>
    <row r="9" spans="1:21" s="28" customFormat="1" ht="60" customHeight="1" x14ac:dyDescent="0.3">
      <c r="A9" s="214">
        <v>1</v>
      </c>
      <c r="B9" s="30" t="s">
        <v>26</v>
      </c>
      <c r="C9" s="30">
        <v>3522</v>
      </c>
      <c r="D9" s="30">
        <v>6121</v>
      </c>
      <c r="E9" s="30">
        <v>61</v>
      </c>
      <c r="F9" s="30" t="s">
        <v>98</v>
      </c>
      <c r="G9" s="31">
        <v>60005101183</v>
      </c>
      <c r="H9" s="32" t="s">
        <v>130</v>
      </c>
      <c r="I9" s="33" t="s">
        <v>145</v>
      </c>
      <c r="J9" s="30"/>
      <c r="K9" s="30"/>
      <c r="L9" s="34">
        <v>2262</v>
      </c>
      <c r="M9" s="35">
        <v>2024</v>
      </c>
      <c r="N9" s="36">
        <v>262</v>
      </c>
      <c r="O9" s="37">
        <f t="shared" ref="O9:O11" si="1">P9+R9</f>
        <v>2000</v>
      </c>
      <c r="P9" s="244">
        <v>2000</v>
      </c>
      <c r="Q9" s="239">
        <v>420</v>
      </c>
      <c r="R9" s="240">
        <v>0</v>
      </c>
      <c r="S9" s="34">
        <f>L9-N9-O9</f>
        <v>0</v>
      </c>
      <c r="T9" s="38" t="s">
        <v>132</v>
      </c>
      <c r="U9" s="39"/>
    </row>
    <row r="10" spans="1:21" s="28" customFormat="1" ht="57.75" customHeight="1" x14ac:dyDescent="0.3">
      <c r="A10" s="214">
        <v>2</v>
      </c>
      <c r="B10" s="30" t="s">
        <v>45</v>
      </c>
      <c r="C10" s="30">
        <v>3522</v>
      </c>
      <c r="D10" s="30">
        <v>6121</v>
      </c>
      <c r="E10" s="30">
        <v>61</v>
      </c>
      <c r="F10" s="30" t="s">
        <v>98</v>
      </c>
      <c r="G10" s="31">
        <v>60005101701</v>
      </c>
      <c r="H10" s="32" t="s">
        <v>131</v>
      </c>
      <c r="I10" s="33" t="s">
        <v>146</v>
      </c>
      <c r="J10" s="30"/>
      <c r="K10" s="30"/>
      <c r="L10" s="34">
        <v>1400</v>
      </c>
      <c r="M10" s="35">
        <v>2024</v>
      </c>
      <c r="N10" s="36">
        <v>0</v>
      </c>
      <c r="O10" s="37">
        <f t="shared" si="1"/>
        <v>1400</v>
      </c>
      <c r="P10" s="244">
        <v>1400</v>
      </c>
      <c r="Q10" s="239">
        <v>294</v>
      </c>
      <c r="R10" s="238">
        <v>0</v>
      </c>
      <c r="S10" s="34">
        <f>L10-N10-O10</f>
        <v>0</v>
      </c>
      <c r="T10" s="38" t="s">
        <v>133</v>
      </c>
      <c r="U10" s="39"/>
    </row>
    <row r="11" spans="1:21" s="28" customFormat="1" ht="87.6" customHeight="1" x14ac:dyDescent="0.3">
      <c r="A11" s="214">
        <v>3</v>
      </c>
      <c r="B11" s="30" t="s">
        <v>45</v>
      </c>
      <c r="C11" s="30">
        <v>3522</v>
      </c>
      <c r="D11" s="30">
        <v>6121</v>
      </c>
      <c r="E11" s="29">
        <v>61</v>
      </c>
      <c r="F11" s="30" t="s">
        <v>98</v>
      </c>
      <c r="G11" s="31">
        <v>60005101702</v>
      </c>
      <c r="H11" s="32" t="s">
        <v>134</v>
      </c>
      <c r="I11" s="33" t="s">
        <v>147</v>
      </c>
      <c r="J11" s="30"/>
      <c r="K11" s="30"/>
      <c r="L11" s="34">
        <v>33000</v>
      </c>
      <c r="M11" s="35" t="s">
        <v>109</v>
      </c>
      <c r="N11" s="36">
        <v>0</v>
      </c>
      <c r="O11" s="37">
        <f t="shared" si="1"/>
        <v>16397</v>
      </c>
      <c r="P11" s="244">
        <f>19157-2760</f>
        <v>16397</v>
      </c>
      <c r="Q11" s="239">
        <v>500</v>
      </c>
      <c r="R11" s="238">
        <v>0</v>
      </c>
      <c r="S11" s="34">
        <f>L11-N11-O11</f>
        <v>16603</v>
      </c>
      <c r="T11" s="38" t="s">
        <v>133</v>
      </c>
      <c r="U11" s="39"/>
    </row>
    <row r="12" spans="1:21" s="28" customFormat="1" ht="25.5" customHeight="1" x14ac:dyDescent="0.3">
      <c r="A12" s="25" t="s">
        <v>123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>
        <f>SUM(L13:L15)</f>
        <v>0</v>
      </c>
      <c r="M12" s="26"/>
      <c r="N12" s="26">
        <f t="shared" ref="N12:S12" si="2">SUM(N13:N15)</f>
        <v>0</v>
      </c>
      <c r="O12" s="26">
        <f t="shared" si="2"/>
        <v>5579</v>
      </c>
      <c r="P12" s="26">
        <f t="shared" si="2"/>
        <v>4610</v>
      </c>
      <c r="Q12" s="26">
        <f t="shared" si="2"/>
        <v>969</v>
      </c>
      <c r="R12" s="26">
        <f t="shared" si="2"/>
        <v>0</v>
      </c>
      <c r="S12" s="26">
        <f t="shared" si="2"/>
        <v>0</v>
      </c>
      <c r="T12" s="27"/>
    </row>
    <row r="13" spans="1:21" s="28" customFormat="1" ht="74.25" customHeight="1" x14ac:dyDescent="0.3">
      <c r="A13" s="214">
        <v>1</v>
      </c>
      <c r="B13" s="30" t="s">
        <v>44</v>
      </c>
      <c r="C13" s="30">
        <v>3522</v>
      </c>
      <c r="D13" s="30">
        <v>6121</v>
      </c>
      <c r="E13" s="30">
        <v>61</v>
      </c>
      <c r="F13" s="30" t="s">
        <v>98</v>
      </c>
      <c r="G13" s="31">
        <v>60005101703</v>
      </c>
      <c r="H13" s="32" t="s">
        <v>124</v>
      </c>
      <c r="I13" s="33" t="s">
        <v>142</v>
      </c>
      <c r="J13" s="30"/>
      <c r="K13" s="30" t="s">
        <v>122</v>
      </c>
      <c r="L13" s="34"/>
      <c r="M13" s="35" t="s">
        <v>121</v>
      </c>
      <c r="N13" s="36">
        <v>0</v>
      </c>
      <c r="O13" s="37">
        <f>SUM(P13:R13)</f>
        <v>1634</v>
      </c>
      <c r="P13" s="242">
        <v>1350</v>
      </c>
      <c r="Q13" s="237">
        <v>284</v>
      </c>
      <c r="R13" s="240">
        <v>0</v>
      </c>
      <c r="S13" s="34">
        <v>0</v>
      </c>
      <c r="T13" s="38"/>
      <c r="U13" s="39"/>
    </row>
    <row r="14" spans="1:21" s="28" customFormat="1" ht="87.6" customHeight="1" x14ac:dyDescent="0.3">
      <c r="A14" s="214">
        <v>2</v>
      </c>
      <c r="B14" s="30" t="s">
        <v>45</v>
      </c>
      <c r="C14" s="30">
        <v>3522</v>
      </c>
      <c r="D14" s="30">
        <v>6121</v>
      </c>
      <c r="E14" s="30">
        <v>61</v>
      </c>
      <c r="F14" s="30" t="s">
        <v>98</v>
      </c>
      <c r="G14" s="31">
        <v>60005101704</v>
      </c>
      <c r="H14" s="32" t="s">
        <v>125</v>
      </c>
      <c r="I14" s="33" t="s">
        <v>143</v>
      </c>
      <c r="J14" s="30"/>
      <c r="K14" s="30" t="s">
        <v>122</v>
      </c>
      <c r="L14" s="34"/>
      <c r="M14" s="44" t="s">
        <v>121</v>
      </c>
      <c r="N14" s="36">
        <v>0</v>
      </c>
      <c r="O14" s="37">
        <f t="shared" ref="O14:O15" si="3">SUM(P14:R14)</f>
        <v>2130</v>
      </c>
      <c r="P14" s="243">
        <v>1760</v>
      </c>
      <c r="Q14" s="238">
        <v>370</v>
      </c>
      <c r="R14" s="238">
        <v>0</v>
      </c>
      <c r="S14" s="34">
        <v>0</v>
      </c>
      <c r="T14" s="38"/>
      <c r="U14" s="39"/>
    </row>
    <row r="15" spans="1:21" s="28" customFormat="1" ht="87.6" customHeight="1" x14ac:dyDescent="0.3">
      <c r="A15" s="214">
        <v>3</v>
      </c>
      <c r="B15" s="30" t="s">
        <v>45</v>
      </c>
      <c r="C15" s="30">
        <v>3522</v>
      </c>
      <c r="D15" s="30">
        <v>6121</v>
      </c>
      <c r="E15" s="30">
        <v>61</v>
      </c>
      <c r="F15" s="30" t="s">
        <v>98</v>
      </c>
      <c r="G15" s="31">
        <v>60005101705</v>
      </c>
      <c r="H15" s="32" t="s">
        <v>129</v>
      </c>
      <c r="I15" s="33" t="s">
        <v>144</v>
      </c>
      <c r="J15" s="30"/>
      <c r="K15" s="30" t="s">
        <v>122</v>
      </c>
      <c r="L15" s="34"/>
      <c r="M15" s="44" t="s">
        <v>121</v>
      </c>
      <c r="N15" s="36">
        <v>0</v>
      </c>
      <c r="O15" s="37">
        <f t="shared" si="3"/>
        <v>1815</v>
      </c>
      <c r="P15" s="243">
        <v>1500</v>
      </c>
      <c r="Q15" s="238">
        <v>315</v>
      </c>
      <c r="R15" s="238">
        <v>0</v>
      </c>
      <c r="S15" s="34">
        <v>0</v>
      </c>
      <c r="T15" s="38"/>
      <c r="U15" s="39"/>
    </row>
    <row r="16" spans="1:21" ht="35.25" customHeight="1" x14ac:dyDescent="0.2">
      <c r="A16" s="362" t="s">
        <v>136</v>
      </c>
      <c r="B16" s="363"/>
      <c r="C16" s="363"/>
      <c r="D16" s="363"/>
      <c r="E16" s="363"/>
      <c r="F16" s="363"/>
      <c r="G16" s="363"/>
      <c r="H16" s="363"/>
      <c r="I16" s="363"/>
      <c r="J16" s="363"/>
      <c r="K16" s="364"/>
      <c r="L16" s="48">
        <f>+L12+L8</f>
        <v>36662</v>
      </c>
      <c r="M16" s="49"/>
      <c r="N16" s="48">
        <f t="shared" ref="N16:S16" si="4">+N12+N8</f>
        <v>262</v>
      </c>
      <c r="O16" s="48">
        <f t="shared" si="4"/>
        <v>25376</v>
      </c>
      <c r="P16" s="48">
        <f t="shared" si="4"/>
        <v>24407</v>
      </c>
      <c r="Q16" s="48">
        <f t="shared" si="4"/>
        <v>2183</v>
      </c>
      <c r="R16" s="48">
        <f t="shared" si="4"/>
        <v>0</v>
      </c>
      <c r="S16" s="48">
        <f t="shared" si="4"/>
        <v>16603</v>
      </c>
      <c r="T16" s="50"/>
    </row>
    <row r="17" spans="1:21" s="6" customFormat="1" x14ac:dyDescent="0.2">
      <c r="A17" s="5"/>
      <c r="B17" s="5"/>
      <c r="C17" s="5"/>
      <c r="D17" s="5"/>
      <c r="E17" s="5"/>
      <c r="F17" s="5"/>
      <c r="G17" s="5"/>
      <c r="H17" s="51"/>
      <c r="I17" s="5"/>
      <c r="J17" s="52"/>
      <c r="K17" s="53"/>
      <c r="L17" s="54"/>
      <c r="M17" s="55"/>
      <c r="N17" s="56"/>
      <c r="T17" s="57"/>
      <c r="U17" s="12"/>
    </row>
    <row r="18" spans="1:21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58"/>
      <c r="K18" s="59"/>
      <c r="L18" s="60"/>
      <c r="M18" s="61"/>
      <c r="T18" s="57"/>
      <c r="U18" s="12"/>
    </row>
    <row r="19" spans="1:21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58"/>
      <c r="K19" s="59"/>
      <c r="L19" s="60"/>
      <c r="M19" s="61"/>
      <c r="N19" s="6" t="s">
        <v>148</v>
      </c>
      <c r="P19" s="6">
        <v>29407</v>
      </c>
      <c r="T19" s="57"/>
      <c r="U19" s="12"/>
    </row>
    <row r="20" spans="1:21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2"/>
      <c r="K20" s="59"/>
      <c r="L20" s="60"/>
      <c r="M20" s="61"/>
      <c r="O20" s="6" t="s">
        <v>149</v>
      </c>
      <c r="P20" s="6">
        <f>P16</f>
        <v>24407</v>
      </c>
      <c r="T20" s="57"/>
      <c r="U20" s="12"/>
    </row>
    <row r="21" spans="1:21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2"/>
      <c r="K21" s="59"/>
      <c r="L21" s="60"/>
      <c r="M21" s="61"/>
      <c r="O21" s="6" t="s">
        <v>150</v>
      </c>
      <c r="P21" s="6">
        <v>4000</v>
      </c>
      <c r="T21" s="57"/>
      <c r="U21" s="12"/>
    </row>
    <row r="22" spans="1:21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2"/>
      <c r="K22" s="59"/>
      <c r="L22" s="60"/>
      <c r="M22" s="61"/>
      <c r="O22" s="6" t="s">
        <v>151</v>
      </c>
      <c r="P22" s="6">
        <v>1000</v>
      </c>
      <c r="T22" s="57"/>
      <c r="U22" s="12"/>
    </row>
    <row r="23" spans="1:21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59"/>
      <c r="L23" s="60"/>
      <c r="M23" s="61"/>
      <c r="T23" s="57"/>
      <c r="U23" s="12"/>
    </row>
    <row r="24" spans="1:21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59"/>
      <c r="L24" s="60"/>
      <c r="M24" s="61"/>
      <c r="O24" s="6" t="s">
        <v>152</v>
      </c>
      <c r="P24" s="6">
        <f>P19-P20-P21-P22</f>
        <v>0</v>
      </c>
      <c r="T24" s="57"/>
      <c r="U24" s="12"/>
    </row>
    <row r="25" spans="1:21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59"/>
      <c r="L25" s="60"/>
      <c r="M25" s="61"/>
      <c r="T25" s="57"/>
      <c r="U25" s="12"/>
    </row>
    <row r="26" spans="1:21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59"/>
      <c r="L26" s="60"/>
      <c r="M26" s="61"/>
      <c r="T26" s="57"/>
      <c r="U26" s="12"/>
    </row>
    <row r="27" spans="1:21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59"/>
      <c r="L27" s="60"/>
      <c r="M27" s="61"/>
      <c r="T27" s="57"/>
      <c r="U27" s="12"/>
    </row>
    <row r="28" spans="1:21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59"/>
      <c r="L28" s="60"/>
      <c r="M28" s="61"/>
      <c r="T28" s="57"/>
      <c r="U28" s="12"/>
    </row>
    <row r="29" spans="1:21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59"/>
      <c r="L29" s="60"/>
      <c r="M29" s="61"/>
      <c r="T29" s="57"/>
      <c r="U29" s="12"/>
    </row>
    <row r="30" spans="1:21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59"/>
      <c r="L30" s="60"/>
      <c r="M30" s="61"/>
      <c r="T30" s="57"/>
      <c r="U30" s="12"/>
    </row>
    <row r="31" spans="1:21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59"/>
      <c r="L31" s="60"/>
      <c r="M31" s="61"/>
      <c r="T31" s="57"/>
      <c r="U31" s="12"/>
    </row>
    <row r="32" spans="1:21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2"/>
      <c r="K32" s="59"/>
      <c r="L32" s="60"/>
      <c r="M32" s="61"/>
      <c r="T32" s="57"/>
      <c r="U32" s="12"/>
    </row>
    <row r="33" spans="1:21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2"/>
      <c r="K33" s="59"/>
      <c r="L33" s="60"/>
      <c r="M33" s="61"/>
      <c r="T33" s="57"/>
      <c r="U33" s="12"/>
    </row>
    <row r="34" spans="1:21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2"/>
      <c r="K34" s="59"/>
      <c r="L34" s="60"/>
      <c r="M34" s="61"/>
      <c r="T34" s="57"/>
      <c r="U34" s="12"/>
    </row>
    <row r="35" spans="1:21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2"/>
      <c r="K35" s="59"/>
      <c r="L35" s="60"/>
      <c r="M35" s="61"/>
      <c r="T35" s="57"/>
      <c r="U35" s="12"/>
    </row>
    <row r="36" spans="1:21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2"/>
      <c r="K36" s="59"/>
      <c r="L36" s="60"/>
      <c r="M36" s="61"/>
      <c r="T36" s="57"/>
      <c r="U36" s="12"/>
    </row>
    <row r="37" spans="1:21" s="6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5"/>
      <c r="L37" s="60"/>
      <c r="M37" s="61"/>
      <c r="T37" s="57"/>
      <c r="U37" s="12"/>
    </row>
    <row r="38" spans="1:21" s="6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5"/>
      <c r="L38" s="60"/>
      <c r="M38" s="61"/>
      <c r="T38" s="57"/>
      <c r="U38" s="12"/>
    </row>
  </sheetData>
  <mergeCells count="19">
    <mergeCell ref="T6:T7"/>
    <mergeCell ref="A16:K16"/>
    <mergeCell ref="J6:J7"/>
    <mergeCell ref="K6:K7"/>
    <mergeCell ref="L6:L7"/>
    <mergeCell ref="M6:M7"/>
    <mergeCell ref="N6:N7"/>
    <mergeCell ref="O6:R6"/>
    <mergeCell ref="A5:S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S6:S7"/>
  </mergeCells>
  <pageMargins left="0.39370078740157483" right="0.39370078740157483" top="0.78740157480314965" bottom="0.78740157480314965" header="0.31496062992125984" footer="0.31496062992125984"/>
  <pageSetup paperSize="9" scale="50" firstPageNumber="153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99)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34"/>
  <sheetViews>
    <sheetView showGridLines="0" tabSelected="1" view="pageBreakPreview" zoomScale="70" zoomScaleNormal="66" zoomScaleSheetLayoutView="70" workbookViewId="0">
      <pane ySplit="7" topLeftCell="A8" activePane="bottomLeft" state="frozenSplit"/>
      <selection activeCell="B37" sqref="B37"/>
      <selection pane="bottomLeft" activeCell="H4" sqref="H4"/>
    </sheetView>
  </sheetViews>
  <sheetFormatPr defaultColWidth="9.140625" defaultRowHeight="12.75" outlineLevelCol="1" x14ac:dyDescent="0.2"/>
  <cols>
    <col min="1" max="1" width="5.42578125" style="12" customWidth="1"/>
    <col min="2" max="2" width="6" style="12" customWidth="1"/>
    <col min="3" max="4" width="5.5703125" style="12" hidden="1" customWidth="1" outlineLevel="1"/>
    <col min="5" max="5" width="7.28515625" style="12" customWidth="1" collapsed="1"/>
    <col min="6" max="6" width="6.28515625" style="12" hidden="1" customWidth="1" outlineLevel="1"/>
    <col min="7" max="7" width="13" style="12" hidden="1" customWidth="1" outlineLevel="1"/>
    <col min="8" max="8" width="52.28515625" style="12" customWidth="1" collapsed="1"/>
    <col min="9" max="9" width="85" style="12" customWidth="1"/>
    <col min="10" max="10" width="7.140625" style="12" customWidth="1"/>
    <col min="11" max="11" width="14.7109375" style="5" customWidth="1"/>
    <col min="12" max="12" width="14.28515625" style="6" customWidth="1"/>
    <col min="13" max="13" width="10.85546875" style="61" customWidth="1"/>
    <col min="14" max="14" width="12.425781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6.42578125" style="57" customWidth="1"/>
    <col min="20" max="20" width="9.140625" style="12" customWidth="1"/>
    <col min="21" max="16384" width="9.140625" style="12"/>
  </cols>
  <sheetData>
    <row r="1" spans="1:20" ht="20.25" x14ac:dyDescent="0.3">
      <c r="A1" s="1" t="s">
        <v>247</v>
      </c>
      <c r="B1" s="2"/>
      <c r="C1" s="2"/>
      <c r="D1" s="2"/>
      <c r="E1" s="2"/>
      <c r="F1" s="2"/>
      <c r="G1" s="2"/>
      <c r="H1" s="3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4" t="s">
        <v>248</v>
      </c>
      <c r="B2" s="14"/>
      <c r="C2" s="14"/>
      <c r="D2" s="15"/>
      <c r="E2" s="14"/>
      <c r="F2" s="14"/>
      <c r="G2" s="14"/>
      <c r="H2" s="14" t="s">
        <v>249</v>
      </c>
      <c r="I2" s="16" t="s">
        <v>250</v>
      </c>
      <c r="J2" s="17"/>
      <c r="M2" s="18"/>
      <c r="N2" s="19"/>
      <c r="P2" s="19"/>
      <c r="Q2" s="19"/>
      <c r="R2" s="19"/>
      <c r="S2" s="20"/>
      <c r="T2" s="11"/>
    </row>
    <row r="3" spans="1:20" ht="17.25" customHeight="1" x14ac:dyDescent="0.2">
      <c r="A3" s="14"/>
      <c r="B3" s="14"/>
      <c r="C3" s="14"/>
      <c r="D3" s="15"/>
      <c r="E3" s="14"/>
      <c r="F3" s="14"/>
      <c r="G3" s="14"/>
      <c r="H3" s="14" t="s">
        <v>4</v>
      </c>
      <c r="I3" s="21"/>
      <c r="J3" s="13"/>
      <c r="M3" s="18"/>
      <c r="N3" s="19"/>
      <c r="P3" s="19"/>
      <c r="Q3" s="19"/>
      <c r="S3" s="20"/>
      <c r="T3" s="11"/>
    </row>
    <row r="4" spans="1:20" ht="17.25" customHeight="1" x14ac:dyDescent="0.2">
      <c r="A4" s="14"/>
      <c r="B4" s="14"/>
      <c r="C4" s="14"/>
      <c r="D4" s="14"/>
      <c r="E4" s="14"/>
      <c r="F4" s="14"/>
      <c r="G4" s="14"/>
      <c r="H4" s="14"/>
      <c r="I4" s="21"/>
      <c r="J4" s="13"/>
      <c r="M4" s="18"/>
      <c r="N4" s="19"/>
      <c r="P4" s="19"/>
      <c r="Q4" s="19"/>
      <c r="R4" s="218" t="s">
        <v>5</v>
      </c>
      <c r="S4" s="20"/>
      <c r="T4" s="11"/>
    </row>
    <row r="5" spans="1:20" ht="25.5" customHeight="1" x14ac:dyDescent="0.2">
      <c r="A5" s="359" t="s">
        <v>251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23"/>
    </row>
    <row r="6" spans="1:20" ht="25.5" customHeight="1" x14ac:dyDescent="0.2">
      <c r="A6" s="360" t="s">
        <v>7</v>
      </c>
      <c r="B6" s="360" t="s">
        <v>8</v>
      </c>
      <c r="C6" s="361" t="s">
        <v>9</v>
      </c>
      <c r="D6" s="361" t="s">
        <v>10</v>
      </c>
      <c r="E6" s="361" t="s">
        <v>11</v>
      </c>
      <c r="F6" s="361" t="s">
        <v>12</v>
      </c>
      <c r="G6" s="361" t="s">
        <v>13</v>
      </c>
      <c r="H6" s="361" t="s">
        <v>14</v>
      </c>
      <c r="I6" s="357" t="s">
        <v>15</v>
      </c>
      <c r="J6" s="365" t="s">
        <v>16</v>
      </c>
      <c r="K6" s="357" t="s">
        <v>17</v>
      </c>
      <c r="L6" s="357" t="s">
        <v>18</v>
      </c>
      <c r="M6" s="357" t="s">
        <v>19</v>
      </c>
      <c r="N6" s="351" t="s">
        <v>101</v>
      </c>
      <c r="O6" s="366" t="s">
        <v>102</v>
      </c>
      <c r="P6" s="366"/>
      <c r="Q6" s="366"/>
      <c r="R6" s="351" t="s">
        <v>116</v>
      </c>
      <c r="S6" s="351" t="s">
        <v>21</v>
      </c>
    </row>
    <row r="7" spans="1:20" ht="58.7" customHeight="1" x14ac:dyDescent="0.2">
      <c r="A7" s="360"/>
      <c r="B7" s="360"/>
      <c r="C7" s="361"/>
      <c r="D7" s="361"/>
      <c r="E7" s="361"/>
      <c r="F7" s="361"/>
      <c r="G7" s="361"/>
      <c r="H7" s="361"/>
      <c r="I7" s="357"/>
      <c r="J7" s="365"/>
      <c r="K7" s="357"/>
      <c r="L7" s="357"/>
      <c r="M7" s="357"/>
      <c r="N7" s="351"/>
      <c r="O7" s="24" t="s">
        <v>22</v>
      </c>
      <c r="P7" s="24" t="s">
        <v>23</v>
      </c>
      <c r="Q7" s="24" t="s">
        <v>24</v>
      </c>
      <c r="R7" s="351"/>
      <c r="S7" s="351"/>
    </row>
    <row r="8" spans="1:20" s="28" customFormat="1" ht="25.5" customHeight="1" x14ac:dyDescent="0.3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SUM(L9:L11)</f>
        <v>5200</v>
      </c>
      <c r="M8" s="79"/>
      <c r="N8" s="26">
        <f>SUM(N9:N11)</f>
        <v>0</v>
      </c>
      <c r="O8" s="26">
        <f>SUM(O9:O11)</f>
        <v>5200</v>
      </c>
      <c r="P8" s="26">
        <f>SUM(P9:P11)</f>
        <v>0</v>
      </c>
      <c r="Q8" s="26">
        <f>SUM(Q9:Q11)</f>
        <v>5200</v>
      </c>
      <c r="R8" s="26">
        <f>SUM(R9:R11)</f>
        <v>0</v>
      </c>
      <c r="S8" s="27"/>
    </row>
    <row r="9" spans="1:20" s="82" customFormat="1" ht="54" customHeight="1" x14ac:dyDescent="0.2">
      <c r="A9" s="29">
        <v>1</v>
      </c>
      <c r="B9" s="29"/>
      <c r="C9" s="29">
        <v>6172</v>
      </c>
      <c r="D9" s="29">
        <v>6121</v>
      </c>
      <c r="E9" s="29">
        <v>61</v>
      </c>
      <c r="F9" s="29">
        <v>16</v>
      </c>
      <c r="G9" s="40">
        <v>60013000000</v>
      </c>
      <c r="H9" s="32" t="s">
        <v>252</v>
      </c>
      <c r="I9" s="33" t="s">
        <v>256</v>
      </c>
      <c r="J9" s="29"/>
      <c r="K9" s="29"/>
      <c r="L9" s="34">
        <v>2000</v>
      </c>
      <c r="M9" s="46">
        <v>2024</v>
      </c>
      <c r="N9" s="36">
        <v>0</v>
      </c>
      <c r="O9" s="37">
        <f>SUM(P9:Q9)</f>
        <v>2000</v>
      </c>
      <c r="P9" s="41">
        <v>0</v>
      </c>
      <c r="Q9" s="188">
        <v>2000</v>
      </c>
      <c r="R9" s="41">
        <f>L9-N9-O9</f>
        <v>0</v>
      </c>
      <c r="S9" s="42"/>
    </row>
    <row r="10" spans="1:20" ht="38.450000000000003" customHeight="1" x14ac:dyDescent="0.2">
      <c r="A10" s="29">
        <v>2</v>
      </c>
      <c r="B10" s="29"/>
      <c r="C10" s="29">
        <v>6172</v>
      </c>
      <c r="D10" s="29">
        <v>6121</v>
      </c>
      <c r="E10" s="29">
        <v>61</v>
      </c>
      <c r="F10" s="29">
        <v>16</v>
      </c>
      <c r="G10" s="45">
        <v>60013000000</v>
      </c>
      <c r="H10" s="32" t="s">
        <v>257</v>
      </c>
      <c r="I10" s="33" t="s">
        <v>258</v>
      </c>
      <c r="J10" s="29"/>
      <c r="K10" s="29"/>
      <c r="L10" s="34">
        <v>500</v>
      </c>
      <c r="M10" s="46">
        <v>2024</v>
      </c>
      <c r="N10" s="36">
        <v>0</v>
      </c>
      <c r="O10" s="37">
        <f t="shared" ref="O10:O11" si="0">SUM(P10:Q10)</f>
        <v>500</v>
      </c>
      <c r="P10" s="36">
        <v>0</v>
      </c>
      <c r="Q10" s="189">
        <v>500</v>
      </c>
      <c r="R10" s="34">
        <f t="shared" ref="R10" si="1">L10-N10-O10</f>
        <v>0</v>
      </c>
      <c r="S10" s="42"/>
    </row>
    <row r="11" spans="1:20" ht="91.5" customHeight="1" x14ac:dyDescent="0.2">
      <c r="A11" s="29">
        <v>3</v>
      </c>
      <c r="B11" s="29"/>
      <c r="C11" s="29">
        <v>6172</v>
      </c>
      <c r="D11" s="29">
        <v>6123</v>
      </c>
      <c r="E11" s="29">
        <v>61</v>
      </c>
      <c r="F11" s="29">
        <v>16</v>
      </c>
      <c r="G11" s="45">
        <v>60013000000</v>
      </c>
      <c r="H11" s="32" t="s">
        <v>254</v>
      </c>
      <c r="I11" s="33" t="s">
        <v>255</v>
      </c>
      <c r="J11" s="29"/>
      <c r="K11" s="29"/>
      <c r="L11" s="34">
        <v>2700</v>
      </c>
      <c r="M11" s="46">
        <v>2024</v>
      </c>
      <c r="N11" s="36">
        <v>0</v>
      </c>
      <c r="O11" s="37">
        <f t="shared" si="0"/>
        <v>2700</v>
      </c>
      <c r="P11" s="36">
        <v>0</v>
      </c>
      <c r="Q11" s="189">
        <v>2700</v>
      </c>
      <c r="R11" s="34">
        <f>L11-N11-O11</f>
        <v>0</v>
      </c>
      <c r="S11" s="42"/>
    </row>
    <row r="12" spans="1:20" ht="35.25" customHeight="1" x14ac:dyDescent="0.2">
      <c r="A12" s="362" t="s">
        <v>253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4"/>
      <c r="L12" s="48">
        <f>+L8</f>
        <v>5200</v>
      </c>
      <c r="M12" s="49"/>
      <c r="N12" s="48">
        <f>+N8</f>
        <v>0</v>
      </c>
      <c r="O12" s="48">
        <f>+O8</f>
        <v>5200</v>
      </c>
      <c r="P12" s="48">
        <f>+P8</f>
        <v>0</v>
      </c>
      <c r="Q12" s="48">
        <f>+Q8</f>
        <v>5200</v>
      </c>
      <c r="R12" s="48">
        <f>+R8</f>
        <v>0</v>
      </c>
      <c r="S12" s="50"/>
    </row>
    <row r="13" spans="1:20" s="6" customFormat="1" x14ac:dyDescent="0.2">
      <c r="A13" s="5"/>
      <c r="B13" s="5"/>
      <c r="C13" s="5"/>
      <c r="D13" s="5"/>
      <c r="E13" s="5"/>
      <c r="F13" s="5"/>
      <c r="G13" s="5"/>
      <c r="H13" s="51"/>
      <c r="I13" s="5"/>
      <c r="J13" s="52"/>
      <c r="K13" s="53"/>
      <c r="L13" s="54"/>
      <c r="M13" s="55"/>
      <c r="N13" s="56"/>
      <c r="S13" s="57"/>
      <c r="T13" s="12"/>
    </row>
    <row r="14" spans="1:20" s="6" customFormat="1" x14ac:dyDescent="0.2">
      <c r="A14" s="5"/>
      <c r="B14" s="5"/>
      <c r="C14" s="5"/>
      <c r="D14" s="5"/>
      <c r="E14" s="5"/>
      <c r="F14" s="5"/>
      <c r="G14" s="5"/>
      <c r="H14" s="5"/>
      <c r="I14" s="5"/>
      <c r="J14" s="58"/>
      <c r="K14" s="59"/>
      <c r="L14" s="60"/>
      <c r="M14" s="61"/>
      <c r="S14" s="57"/>
      <c r="T14" s="12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5"/>
      <c r="I15" s="5"/>
      <c r="J15" s="58"/>
      <c r="K15" s="59"/>
      <c r="L15" s="60"/>
      <c r="M15" s="61"/>
      <c r="S15" s="57"/>
      <c r="T15" s="12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12"/>
      <c r="K16" s="59"/>
      <c r="L16" s="60"/>
      <c r="M16" s="61"/>
      <c r="S16" s="57"/>
      <c r="T16" s="12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12"/>
      <c r="K17" s="59"/>
      <c r="L17" s="60"/>
      <c r="M17" s="61"/>
      <c r="S17" s="57"/>
      <c r="T17" s="12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2"/>
      <c r="K18" s="59"/>
      <c r="L18" s="60"/>
      <c r="M18" s="61"/>
      <c r="S18" s="57"/>
      <c r="T18" s="12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2"/>
      <c r="K19" s="59"/>
      <c r="L19" s="60"/>
      <c r="M19" s="61"/>
      <c r="S19" s="57"/>
      <c r="T19" s="12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2"/>
      <c r="K20" s="59"/>
      <c r="L20" s="60"/>
      <c r="M20" s="61"/>
      <c r="S20" s="57"/>
      <c r="T20" s="12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2"/>
      <c r="K21" s="59"/>
      <c r="L21" s="60"/>
      <c r="M21" s="61"/>
      <c r="S21" s="57"/>
      <c r="T21" s="12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2"/>
      <c r="K22" s="59"/>
      <c r="L22" s="60"/>
      <c r="M22" s="61"/>
      <c r="S22" s="57"/>
      <c r="T22" s="12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59"/>
      <c r="L23" s="60"/>
      <c r="M23" s="61"/>
      <c r="S23" s="57"/>
      <c r="T23" s="12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59"/>
      <c r="L24" s="60"/>
      <c r="M24" s="61"/>
      <c r="S24" s="57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59"/>
      <c r="L25" s="60"/>
      <c r="M25" s="61"/>
      <c r="S25" s="57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59"/>
      <c r="L26" s="60"/>
      <c r="M26" s="61"/>
      <c r="S26" s="57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59"/>
      <c r="L27" s="60"/>
      <c r="M27" s="61"/>
      <c r="S27" s="57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59"/>
      <c r="L28" s="60"/>
      <c r="M28" s="61"/>
      <c r="S28" s="57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59"/>
      <c r="L29" s="60"/>
      <c r="M29" s="61"/>
      <c r="S29" s="57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59"/>
      <c r="L30" s="60"/>
      <c r="M30" s="61"/>
      <c r="S30" s="57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59"/>
      <c r="L31" s="60"/>
      <c r="M31" s="61"/>
      <c r="S31" s="57"/>
      <c r="T31" s="12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2"/>
      <c r="K32" s="59"/>
      <c r="L32" s="60"/>
      <c r="M32" s="61"/>
      <c r="S32" s="57"/>
      <c r="T32" s="12"/>
    </row>
    <row r="33" spans="1:20" s="6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5"/>
      <c r="L33" s="60"/>
      <c r="M33" s="61"/>
      <c r="S33" s="57"/>
      <c r="T33" s="12"/>
    </row>
    <row r="34" spans="1:20" s="6" customForma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5"/>
      <c r="L34" s="60"/>
      <c r="M34" s="61"/>
      <c r="S34" s="57"/>
      <c r="T34" s="12"/>
    </row>
  </sheetData>
  <mergeCells count="19">
    <mergeCell ref="S6:S7"/>
    <mergeCell ref="A12:K12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39370078740157483" right="0.39370078740157483" top="0.78740157480314965" bottom="0.78740157480314965" header="0.31496062992125984" footer="0.31496062992125984"/>
  <pageSetup paperSize="9" scale="52" firstPageNumber="154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showGridLines="0" view="pageBreakPreview" zoomScale="70" zoomScaleNormal="66" zoomScaleSheetLayoutView="70" workbookViewId="0">
      <pane ySplit="7" topLeftCell="A8" activePane="bottomLeft" state="frozenSplit"/>
      <selection activeCell="AW16" sqref="AW16"/>
      <selection pane="bottomLeft" activeCell="A20" sqref="A20:K20"/>
    </sheetView>
  </sheetViews>
  <sheetFormatPr defaultColWidth="9.140625" defaultRowHeight="20.25" outlineLevelCol="1" x14ac:dyDescent="0.3"/>
  <cols>
    <col min="1" max="1" width="5.42578125" style="282" customWidth="1"/>
    <col min="2" max="2" width="6" style="282" customWidth="1"/>
    <col min="3" max="4" width="8.42578125" style="282" hidden="1" customWidth="1" outlineLevel="1"/>
    <col min="5" max="5" width="9" style="282" customWidth="1" collapsed="1"/>
    <col min="6" max="6" width="5.28515625" style="282" hidden="1" customWidth="1" outlineLevel="1"/>
    <col min="7" max="7" width="20.85546875" style="282" hidden="1" customWidth="1" outlineLevel="1"/>
    <col min="8" max="8" width="56.42578125" style="282" customWidth="1" collapsed="1"/>
    <col min="9" max="9" width="88.85546875" style="282" bestFit="1" customWidth="1"/>
    <col min="10" max="10" width="7.140625" style="282" customWidth="1"/>
    <col min="11" max="11" width="14.7109375" style="276" customWidth="1"/>
    <col min="12" max="12" width="18.28515625" style="277" customWidth="1"/>
    <col min="13" max="13" width="20.140625" style="300" customWidth="1"/>
    <col min="14" max="14" width="14.28515625" style="277" customWidth="1"/>
    <col min="15" max="15" width="16.28515625" style="277" customWidth="1"/>
    <col min="16" max="16" width="13.140625" style="277" customWidth="1"/>
    <col min="17" max="17" width="14.85546875" style="277" customWidth="1"/>
    <col min="18" max="18" width="14.42578125" style="277" customWidth="1"/>
    <col min="19" max="19" width="43.5703125" style="302" hidden="1" customWidth="1"/>
    <col min="20" max="20" width="0" style="282" hidden="1" customWidth="1"/>
    <col min="21" max="16384" width="9.140625" style="282"/>
  </cols>
  <sheetData>
    <row r="1" spans="1:26" x14ac:dyDescent="0.3">
      <c r="A1" s="273" t="s">
        <v>329</v>
      </c>
      <c r="B1" s="274"/>
      <c r="C1" s="274"/>
      <c r="D1" s="274"/>
      <c r="E1" s="274"/>
      <c r="F1" s="274"/>
      <c r="G1" s="274"/>
      <c r="H1" s="274"/>
      <c r="I1" s="275"/>
      <c r="J1" s="274"/>
      <c r="M1" s="278"/>
      <c r="N1" s="279"/>
      <c r="P1" s="279"/>
      <c r="Q1" s="279"/>
      <c r="R1" s="279"/>
      <c r="S1" s="280"/>
      <c r="T1" s="281"/>
    </row>
    <row r="2" spans="1:26" x14ac:dyDescent="0.3">
      <c r="A2" s="283" t="s">
        <v>1</v>
      </c>
      <c r="B2" s="283"/>
      <c r="C2" s="283"/>
      <c r="E2" s="283"/>
      <c r="F2" s="283"/>
      <c r="G2" s="283"/>
      <c r="H2" s="283" t="s">
        <v>330</v>
      </c>
      <c r="I2" s="284" t="s">
        <v>331</v>
      </c>
      <c r="J2" s="285"/>
      <c r="M2" s="286"/>
      <c r="N2" s="287"/>
      <c r="P2" s="287"/>
      <c r="Q2" s="287"/>
      <c r="R2" s="287"/>
      <c r="S2" s="288"/>
      <c r="T2" s="281"/>
    </row>
    <row r="3" spans="1:26" ht="17.25" customHeight="1" x14ac:dyDescent="0.3">
      <c r="A3" s="283"/>
      <c r="B3" s="283"/>
      <c r="C3" s="283"/>
      <c r="E3" s="283"/>
      <c r="F3" s="283"/>
      <c r="G3" s="283"/>
      <c r="H3" s="283" t="s">
        <v>4</v>
      </c>
      <c r="I3" s="289"/>
      <c r="J3" s="283"/>
      <c r="M3" s="286"/>
      <c r="N3" s="287"/>
      <c r="P3" s="287"/>
      <c r="Q3" s="287"/>
      <c r="S3" s="288"/>
      <c r="T3" s="281"/>
    </row>
    <row r="4" spans="1:26" ht="17.25" customHeight="1" x14ac:dyDescent="0.3">
      <c r="A4" s="283"/>
      <c r="B4" s="283"/>
      <c r="C4" s="283"/>
      <c r="D4" s="283"/>
      <c r="E4" s="283"/>
      <c r="F4" s="283"/>
      <c r="G4" s="283"/>
      <c r="H4" s="283"/>
      <c r="I4" s="289"/>
      <c r="J4" s="283"/>
      <c r="M4" s="286"/>
      <c r="N4" s="287"/>
      <c r="P4" s="287"/>
      <c r="Q4" s="287"/>
      <c r="R4" s="290" t="s">
        <v>5</v>
      </c>
      <c r="S4" s="288"/>
      <c r="T4" s="281"/>
    </row>
    <row r="5" spans="1:26" ht="25.5" customHeight="1" x14ac:dyDescent="0.3">
      <c r="A5" s="375" t="s">
        <v>332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291"/>
    </row>
    <row r="6" spans="1:26" ht="25.5" customHeight="1" x14ac:dyDescent="0.3">
      <c r="A6" s="360" t="s">
        <v>7</v>
      </c>
      <c r="B6" s="360" t="s">
        <v>8</v>
      </c>
      <c r="C6" s="361" t="s">
        <v>9</v>
      </c>
      <c r="D6" s="361" t="s">
        <v>10</v>
      </c>
      <c r="E6" s="361" t="s">
        <v>11</v>
      </c>
      <c r="F6" s="361" t="s">
        <v>12</v>
      </c>
      <c r="G6" s="361" t="s">
        <v>13</v>
      </c>
      <c r="H6" s="361" t="s">
        <v>14</v>
      </c>
      <c r="I6" s="357" t="s">
        <v>15</v>
      </c>
      <c r="J6" s="365" t="s">
        <v>16</v>
      </c>
      <c r="K6" s="357" t="s">
        <v>17</v>
      </c>
      <c r="L6" s="357" t="s">
        <v>18</v>
      </c>
      <c r="M6" s="357" t="s">
        <v>19</v>
      </c>
      <c r="N6" s="351" t="s">
        <v>101</v>
      </c>
      <c r="O6" s="366" t="s">
        <v>102</v>
      </c>
      <c r="P6" s="366"/>
      <c r="Q6" s="366"/>
      <c r="R6" s="351" t="s">
        <v>116</v>
      </c>
      <c r="S6" s="374" t="s">
        <v>21</v>
      </c>
    </row>
    <row r="7" spans="1:26" ht="58.7" customHeight="1" x14ac:dyDescent="0.3">
      <c r="A7" s="360"/>
      <c r="B7" s="360"/>
      <c r="C7" s="361"/>
      <c r="D7" s="361"/>
      <c r="E7" s="361"/>
      <c r="F7" s="361"/>
      <c r="G7" s="361"/>
      <c r="H7" s="361"/>
      <c r="I7" s="357"/>
      <c r="J7" s="365"/>
      <c r="K7" s="357"/>
      <c r="L7" s="357"/>
      <c r="M7" s="357"/>
      <c r="N7" s="351"/>
      <c r="O7" s="24" t="s">
        <v>22</v>
      </c>
      <c r="P7" s="24" t="s">
        <v>23</v>
      </c>
      <c r="Q7" s="24" t="s">
        <v>24</v>
      </c>
      <c r="R7" s="351"/>
      <c r="S7" s="374"/>
    </row>
    <row r="8" spans="1:26" s="292" customFormat="1" ht="25.5" customHeight="1" x14ac:dyDescent="0.3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SUM(L9:L19)</f>
        <v>32785</v>
      </c>
      <c r="M8" s="79"/>
      <c r="N8" s="26">
        <f>SUM(N9:N19)</f>
        <v>0</v>
      </c>
      <c r="O8" s="26">
        <f>SUM(O9:O19)</f>
        <v>30312</v>
      </c>
      <c r="P8" s="26">
        <f>SUM(P9:P19)</f>
        <v>0</v>
      </c>
      <c r="Q8" s="26">
        <f>SUM(Q9:Q19)</f>
        <v>30312</v>
      </c>
      <c r="R8" s="26">
        <f>SUM(R9:R19)</f>
        <v>2473</v>
      </c>
      <c r="S8" s="27"/>
    </row>
    <row r="9" spans="1:26" s="297" customFormat="1" ht="51.75" customHeight="1" x14ac:dyDescent="0.2">
      <c r="A9" s="306">
        <v>1</v>
      </c>
      <c r="B9" s="306" t="s">
        <v>26</v>
      </c>
      <c r="C9" s="306">
        <v>6172</v>
      </c>
      <c r="D9" s="306">
        <v>6111</v>
      </c>
      <c r="E9" s="306">
        <v>61</v>
      </c>
      <c r="F9" s="306">
        <v>16</v>
      </c>
      <c r="G9" s="306" t="s">
        <v>333</v>
      </c>
      <c r="H9" s="294" t="s">
        <v>334</v>
      </c>
      <c r="I9" s="295" t="s">
        <v>335</v>
      </c>
      <c r="J9" s="293"/>
      <c r="K9" s="293"/>
      <c r="L9" s="307">
        <v>4000</v>
      </c>
      <c r="M9" s="308">
        <v>2024</v>
      </c>
      <c r="N9" s="307">
        <v>0</v>
      </c>
      <c r="O9" s="311">
        <v>4000</v>
      </c>
      <c r="P9" s="309">
        <v>0</v>
      </c>
      <c r="Q9" s="188">
        <v>4000</v>
      </c>
      <c r="R9" s="309">
        <v>0</v>
      </c>
      <c r="S9" s="296"/>
    </row>
    <row r="10" spans="1:26" s="297" customFormat="1" ht="57.75" customHeight="1" x14ac:dyDescent="0.2">
      <c r="A10" s="306">
        <v>2</v>
      </c>
      <c r="B10" s="306" t="s">
        <v>26</v>
      </c>
      <c r="C10" s="306">
        <v>6172</v>
      </c>
      <c r="D10" s="306">
        <v>6125</v>
      </c>
      <c r="E10" s="306">
        <v>61</v>
      </c>
      <c r="F10" s="306">
        <v>16</v>
      </c>
      <c r="G10" s="306" t="s">
        <v>333</v>
      </c>
      <c r="H10" s="298" t="s">
        <v>336</v>
      </c>
      <c r="I10" s="295" t="s">
        <v>335</v>
      </c>
      <c r="J10" s="293"/>
      <c r="K10" s="293"/>
      <c r="L10" s="307">
        <v>4000</v>
      </c>
      <c r="M10" s="308">
        <v>2024</v>
      </c>
      <c r="N10" s="307">
        <v>0</v>
      </c>
      <c r="O10" s="311">
        <v>4000</v>
      </c>
      <c r="P10" s="309">
        <v>0</v>
      </c>
      <c r="Q10" s="188">
        <v>4000</v>
      </c>
      <c r="R10" s="309">
        <v>0</v>
      </c>
      <c r="S10" s="296"/>
    </row>
    <row r="11" spans="1:26" s="297" customFormat="1" ht="57" customHeight="1" x14ac:dyDescent="0.2">
      <c r="A11" s="306">
        <v>3</v>
      </c>
      <c r="B11" s="306" t="s">
        <v>26</v>
      </c>
      <c r="C11" s="306">
        <v>6172</v>
      </c>
      <c r="D11" s="306">
        <v>6125</v>
      </c>
      <c r="E11" s="306">
        <v>61</v>
      </c>
      <c r="F11" s="306">
        <v>16</v>
      </c>
      <c r="G11" s="306" t="s">
        <v>333</v>
      </c>
      <c r="H11" s="298" t="s">
        <v>337</v>
      </c>
      <c r="I11" s="295" t="s">
        <v>338</v>
      </c>
      <c r="J11" s="293"/>
      <c r="K11" s="293"/>
      <c r="L11" s="307">
        <v>2000</v>
      </c>
      <c r="M11" s="306">
        <v>2024</v>
      </c>
      <c r="N11" s="307">
        <v>0</v>
      </c>
      <c r="O11" s="311">
        <v>2000</v>
      </c>
      <c r="P11" s="307">
        <v>0</v>
      </c>
      <c r="Q11" s="189">
        <v>2000</v>
      </c>
      <c r="R11" s="307">
        <v>0</v>
      </c>
      <c r="S11" s="296"/>
      <c r="Z11" s="304"/>
    </row>
    <row r="12" spans="1:26" s="297" customFormat="1" ht="51" customHeight="1" x14ac:dyDescent="0.2">
      <c r="A12" s="306">
        <v>4</v>
      </c>
      <c r="B12" s="306" t="s">
        <v>26</v>
      </c>
      <c r="C12" s="306">
        <v>6172</v>
      </c>
      <c r="D12" s="306">
        <v>6125</v>
      </c>
      <c r="E12" s="306">
        <v>61</v>
      </c>
      <c r="F12" s="306">
        <v>16</v>
      </c>
      <c r="G12" s="306" t="s">
        <v>333</v>
      </c>
      <c r="H12" s="298" t="s">
        <v>339</v>
      </c>
      <c r="I12" s="295" t="s">
        <v>340</v>
      </c>
      <c r="J12" s="293"/>
      <c r="K12" s="293"/>
      <c r="L12" s="307">
        <v>600</v>
      </c>
      <c r="M12" s="306">
        <v>2024</v>
      </c>
      <c r="N12" s="307">
        <v>0</v>
      </c>
      <c r="O12" s="311">
        <v>600</v>
      </c>
      <c r="P12" s="307">
        <v>0</v>
      </c>
      <c r="Q12" s="189">
        <v>600</v>
      </c>
      <c r="R12" s="307">
        <v>0</v>
      </c>
      <c r="S12" s="296"/>
    </row>
    <row r="13" spans="1:26" s="297" customFormat="1" ht="45" x14ac:dyDescent="0.2">
      <c r="A13" s="306">
        <v>5</v>
      </c>
      <c r="B13" s="306" t="s">
        <v>26</v>
      </c>
      <c r="C13" s="306">
        <v>6172</v>
      </c>
      <c r="D13" s="306">
        <v>6111</v>
      </c>
      <c r="E13" s="306">
        <v>61</v>
      </c>
      <c r="F13" s="306">
        <v>16</v>
      </c>
      <c r="G13" s="306" t="s">
        <v>333</v>
      </c>
      <c r="H13" s="298" t="s">
        <v>341</v>
      </c>
      <c r="I13" s="295" t="s">
        <v>342</v>
      </c>
      <c r="J13" s="293"/>
      <c r="K13" s="293"/>
      <c r="L13" s="307">
        <v>258</v>
      </c>
      <c r="M13" s="306">
        <v>2024</v>
      </c>
      <c r="N13" s="307">
        <v>0</v>
      </c>
      <c r="O13" s="311">
        <v>258</v>
      </c>
      <c r="P13" s="307">
        <v>0</v>
      </c>
      <c r="Q13" s="189">
        <v>258</v>
      </c>
      <c r="R13" s="307">
        <v>0</v>
      </c>
      <c r="S13" s="296" t="s">
        <v>320</v>
      </c>
      <c r="T13" s="297" t="s">
        <v>321</v>
      </c>
    </row>
    <row r="14" spans="1:26" s="297" customFormat="1" ht="38.25" customHeight="1" x14ac:dyDescent="0.2">
      <c r="A14" s="306">
        <v>6</v>
      </c>
      <c r="B14" s="306" t="s">
        <v>26</v>
      </c>
      <c r="C14" s="306">
        <v>6172</v>
      </c>
      <c r="D14" s="306">
        <v>6125</v>
      </c>
      <c r="E14" s="306">
        <v>61</v>
      </c>
      <c r="F14" s="306">
        <v>16</v>
      </c>
      <c r="G14" s="306" t="s">
        <v>333</v>
      </c>
      <c r="H14" s="298" t="s">
        <v>343</v>
      </c>
      <c r="I14" s="305" t="s">
        <v>344</v>
      </c>
      <c r="J14" s="293"/>
      <c r="K14" s="293"/>
      <c r="L14" s="307">
        <v>3520</v>
      </c>
      <c r="M14" s="306">
        <v>2024</v>
      </c>
      <c r="N14" s="307">
        <v>0</v>
      </c>
      <c r="O14" s="311">
        <v>3520</v>
      </c>
      <c r="P14" s="307">
        <v>0</v>
      </c>
      <c r="Q14" s="189">
        <v>3520</v>
      </c>
      <c r="R14" s="307">
        <v>0</v>
      </c>
      <c r="S14" s="296"/>
    </row>
    <row r="15" spans="1:26" s="297" customFormat="1" ht="42" customHeight="1" x14ac:dyDescent="0.2">
      <c r="A15" s="306">
        <v>7</v>
      </c>
      <c r="B15" s="306" t="s">
        <v>26</v>
      </c>
      <c r="C15" s="306">
        <v>6172</v>
      </c>
      <c r="D15" s="306">
        <v>6111</v>
      </c>
      <c r="E15" s="306">
        <v>61</v>
      </c>
      <c r="F15" s="306">
        <v>16</v>
      </c>
      <c r="G15" s="306" t="s">
        <v>333</v>
      </c>
      <c r="H15" s="298" t="s">
        <v>345</v>
      </c>
      <c r="I15" s="305" t="s">
        <v>346</v>
      </c>
      <c r="J15" s="293"/>
      <c r="K15" s="293"/>
      <c r="L15" s="307">
        <v>200</v>
      </c>
      <c r="M15" s="306">
        <v>2024</v>
      </c>
      <c r="N15" s="307">
        <v>0</v>
      </c>
      <c r="O15" s="311">
        <v>200</v>
      </c>
      <c r="P15" s="307">
        <v>0</v>
      </c>
      <c r="Q15" s="189">
        <v>200</v>
      </c>
      <c r="R15" s="307">
        <v>0</v>
      </c>
      <c r="S15" s="296"/>
    </row>
    <row r="16" spans="1:26" s="297" customFormat="1" ht="38.25" customHeight="1" x14ac:dyDescent="0.2">
      <c r="A16" s="306">
        <v>8</v>
      </c>
      <c r="B16" s="306" t="s">
        <v>26</v>
      </c>
      <c r="C16" s="306">
        <v>6172</v>
      </c>
      <c r="D16" s="306">
        <v>6125</v>
      </c>
      <c r="E16" s="306">
        <v>61</v>
      </c>
      <c r="F16" s="306">
        <v>16</v>
      </c>
      <c r="G16" s="306" t="s">
        <v>333</v>
      </c>
      <c r="H16" s="298" t="s">
        <v>347</v>
      </c>
      <c r="I16" s="305" t="s">
        <v>348</v>
      </c>
      <c r="J16" s="293"/>
      <c r="K16" s="293"/>
      <c r="L16" s="307">
        <v>1600</v>
      </c>
      <c r="M16" s="306">
        <v>2024</v>
      </c>
      <c r="N16" s="307">
        <v>0</v>
      </c>
      <c r="O16" s="311">
        <v>1600</v>
      </c>
      <c r="P16" s="307">
        <v>0</v>
      </c>
      <c r="Q16" s="189">
        <v>1600</v>
      </c>
      <c r="R16" s="307">
        <v>0</v>
      </c>
      <c r="S16" s="296"/>
    </row>
    <row r="17" spans="1:20" s="297" customFormat="1" ht="58.5" customHeight="1" x14ac:dyDescent="0.2">
      <c r="A17" s="306">
        <v>9</v>
      </c>
      <c r="B17" s="306" t="s">
        <v>26</v>
      </c>
      <c r="C17" s="306">
        <v>6172</v>
      </c>
      <c r="D17" s="306">
        <v>6125</v>
      </c>
      <c r="E17" s="306">
        <v>61</v>
      </c>
      <c r="F17" s="306">
        <v>16</v>
      </c>
      <c r="G17" s="306" t="s">
        <v>333</v>
      </c>
      <c r="H17" s="298" t="s">
        <v>349</v>
      </c>
      <c r="I17" s="305" t="s">
        <v>350</v>
      </c>
      <c r="J17" s="293"/>
      <c r="K17" s="293"/>
      <c r="L17" s="307">
        <v>920</v>
      </c>
      <c r="M17" s="306">
        <v>2024</v>
      </c>
      <c r="N17" s="307">
        <v>0</v>
      </c>
      <c r="O17" s="311">
        <v>920</v>
      </c>
      <c r="P17" s="307">
        <v>0</v>
      </c>
      <c r="Q17" s="189">
        <v>920</v>
      </c>
      <c r="R17" s="307">
        <v>0</v>
      </c>
      <c r="S17" s="296"/>
    </row>
    <row r="18" spans="1:20" s="297" customFormat="1" ht="57" customHeight="1" x14ac:dyDescent="0.2">
      <c r="A18" s="306">
        <v>10</v>
      </c>
      <c r="B18" s="306" t="s">
        <v>26</v>
      </c>
      <c r="C18" s="306">
        <v>6172</v>
      </c>
      <c r="D18" s="306">
        <v>6111</v>
      </c>
      <c r="E18" s="306">
        <v>61</v>
      </c>
      <c r="F18" s="306">
        <v>16</v>
      </c>
      <c r="G18" s="306" t="s">
        <v>333</v>
      </c>
      <c r="H18" s="299" t="s">
        <v>351</v>
      </c>
      <c r="I18" s="305" t="s">
        <v>352</v>
      </c>
      <c r="J18" s="293"/>
      <c r="K18" s="293"/>
      <c r="L18" s="307">
        <v>5687</v>
      </c>
      <c r="M18" s="306">
        <v>2024</v>
      </c>
      <c r="N18" s="307">
        <v>0</v>
      </c>
      <c r="O18" s="311">
        <v>3214</v>
      </c>
      <c r="P18" s="307">
        <v>0</v>
      </c>
      <c r="Q18" s="189">
        <v>3214</v>
      </c>
      <c r="R18" s="310">
        <f>L18-N18-O18</f>
        <v>2473</v>
      </c>
      <c r="S18" s="296"/>
    </row>
    <row r="19" spans="1:20" s="297" customFormat="1" ht="57" customHeight="1" x14ac:dyDescent="0.2">
      <c r="A19" s="306">
        <v>11</v>
      </c>
      <c r="B19" s="306" t="s">
        <v>26</v>
      </c>
      <c r="C19" s="306">
        <v>6172</v>
      </c>
      <c r="D19" s="306">
        <v>6125</v>
      </c>
      <c r="E19" s="306">
        <v>61</v>
      </c>
      <c r="F19" s="306">
        <v>16</v>
      </c>
      <c r="G19" s="306" t="s">
        <v>333</v>
      </c>
      <c r="H19" s="299" t="s">
        <v>405</v>
      </c>
      <c r="I19" s="305" t="s">
        <v>404</v>
      </c>
      <c r="J19" s="293"/>
      <c r="K19" s="293"/>
      <c r="L19" s="307">
        <v>10000</v>
      </c>
      <c r="M19" s="306">
        <v>2024</v>
      </c>
      <c r="N19" s="307">
        <v>0</v>
      </c>
      <c r="O19" s="311">
        <v>10000</v>
      </c>
      <c r="P19" s="307">
        <v>0</v>
      </c>
      <c r="Q19" s="189">
        <v>10000</v>
      </c>
      <c r="R19" s="310">
        <v>0</v>
      </c>
      <c r="S19" s="296"/>
    </row>
    <row r="20" spans="1:20" s="12" customFormat="1" ht="35.25" customHeight="1" x14ac:dyDescent="0.2">
      <c r="A20" s="362" t="s">
        <v>353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  <c r="L20" s="48">
        <f>+L8</f>
        <v>32785</v>
      </c>
      <c r="M20" s="49"/>
      <c r="N20" s="48">
        <f t="shared" ref="N20:R20" si="0">+N8</f>
        <v>0</v>
      </c>
      <c r="O20" s="48">
        <f t="shared" si="0"/>
        <v>30312</v>
      </c>
      <c r="P20" s="48">
        <f t="shared" si="0"/>
        <v>0</v>
      </c>
      <c r="Q20" s="48">
        <f t="shared" si="0"/>
        <v>30312</v>
      </c>
      <c r="R20" s="48">
        <f t="shared" si="0"/>
        <v>2473</v>
      </c>
      <c r="S20" s="50"/>
    </row>
    <row r="21" spans="1:20" s="277" customFormat="1" x14ac:dyDescent="0.3">
      <c r="A21" s="276"/>
      <c r="B21" s="276"/>
      <c r="C21" s="276"/>
      <c r="D21" s="276"/>
      <c r="E21" s="276"/>
      <c r="F21" s="276"/>
      <c r="G21" s="276"/>
      <c r="H21" s="276"/>
      <c r="I21" s="276"/>
      <c r="J21" s="282"/>
      <c r="K21" s="303"/>
      <c r="L21" s="301"/>
      <c r="M21" s="300"/>
      <c r="S21" s="302"/>
      <c r="T21" s="282"/>
    </row>
    <row r="22" spans="1:20" s="277" customFormat="1" x14ac:dyDescent="0.3">
      <c r="A22" s="276"/>
      <c r="B22" s="276"/>
      <c r="C22" s="276"/>
      <c r="D22" s="276"/>
      <c r="E22" s="276"/>
      <c r="F22" s="276"/>
      <c r="G22" s="276"/>
      <c r="H22" s="276"/>
      <c r="I22" s="276"/>
      <c r="J22" s="282"/>
      <c r="K22" s="303"/>
      <c r="L22" s="301"/>
      <c r="M22" s="300"/>
      <c r="S22" s="302"/>
      <c r="T22" s="282"/>
    </row>
    <row r="23" spans="1:20" s="277" customFormat="1" x14ac:dyDescent="0.3">
      <c r="A23" s="276"/>
      <c r="B23" s="276"/>
      <c r="C23" s="276"/>
      <c r="D23" s="276"/>
      <c r="E23" s="276"/>
      <c r="F23" s="276"/>
      <c r="G23" s="276"/>
      <c r="H23" s="276"/>
      <c r="I23" s="276"/>
      <c r="J23" s="282"/>
      <c r="K23" s="303"/>
      <c r="L23" s="301"/>
      <c r="M23" s="300"/>
      <c r="S23" s="302"/>
      <c r="T23" s="282"/>
    </row>
    <row r="24" spans="1:20" s="277" customFormat="1" x14ac:dyDescent="0.3">
      <c r="A24" s="276"/>
      <c r="B24" s="276"/>
      <c r="C24" s="276"/>
      <c r="D24" s="276"/>
      <c r="E24" s="276"/>
      <c r="F24" s="276"/>
      <c r="G24" s="276"/>
      <c r="H24" s="276"/>
      <c r="I24" s="276"/>
      <c r="J24" s="282"/>
      <c r="K24" s="303"/>
      <c r="L24" s="301"/>
      <c r="M24" s="300"/>
      <c r="S24" s="302"/>
      <c r="T24" s="282"/>
    </row>
    <row r="25" spans="1:20" s="277" customFormat="1" x14ac:dyDescent="0.3">
      <c r="A25" s="276"/>
      <c r="B25" s="276"/>
      <c r="C25" s="276"/>
      <c r="D25" s="276"/>
      <c r="E25" s="276"/>
      <c r="F25" s="276"/>
      <c r="G25" s="276"/>
      <c r="H25" s="276"/>
      <c r="I25" s="276"/>
      <c r="J25" s="282"/>
      <c r="K25" s="303"/>
      <c r="L25" s="301"/>
      <c r="M25" s="300"/>
      <c r="S25" s="302"/>
      <c r="T25" s="282"/>
    </row>
    <row r="26" spans="1:20" s="277" customFormat="1" x14ac:dyDescent="0.3">
      <c r="A26" s="276"/>
      <c r="B26" s="276"/>
      <c r="C26" s="276"/>
      <c r="D26" s="276"/>
      <c r="E26" s="276"/>
      <c r="F26" s="276"/>
      <c r="G26" s="276"/>
      <c r="H26" s="276"/>
      <c r="I26" s="276"/>
      <c r="J26" s="282"/>
      <c r="K26" s="303"/>
      <c r="L26" s="301"/>
      <c r="M26" s="300"/>
      <c r="S26" s="302"/>
      <c r="T26" s="282"/>
    </row>
    <row r="27" spans="1:20" s="277" customFormat="1" x14ac:dyDescent="0.3">
      <c r="A27" s="276"/>
      <c r="B27" s="276"/>
      <c r="C27" s="276"/>
      <c r="D27" s="276"/>
      <c r="E27" s="276"/>
      <c r="F27" s="276"/>
      <c r="G27" s="276"/>
      <c r="H27" s="276"/>
      <c r="I27" s="276"/>
      <c r="J27" s="282"/>
      <c r="K27" s="303"/>
      <c r="L27" s="301"/>
      <c r="M27" s="300"/>
      <c r="S27" s="302"/>
      <c r="T27" s="282"/>
    </row>
    <row r="28" spans="1:20" s="277" customFormat="1" x14ac:dyDescent="0.3">
      <c r="A28" s="276"/>
      <c r="B28" s="276"/>
      <c r="C28" s="276"/>
      <c r="D28" s="276"/>
      <c r="E28" s="276"/>
      <c r="F28" s="276"/>
      <c r="G28" s="276"/>
      <c r="H28" s="276"/>
      <c r="I28" s="276"/>
      <c r="J28" s="282"/>
      <c r="K28" s="303"/>
      <c r="L28" s="301"/>
      <c r="M28" s="300"/>
      <c r="S28" s="302"/>
      <c r="T28" s="282"/>
    </row>
    <row r="29" spans="1:20" s="277" customFormat="1" x14ac:dyDescent="0.3">
      <c r="A29" s="276"/>
      <c r="B29" s="276"/>
      <c r="C29" s="276"/>
      <c r="D29" s="276"/>
      <c r="E29" s="276"/>
      <c r="F29" s="276"/>
      <c r="G29" s="276"/>
      <c r="H29" s="276"/>
      <c r="I29" s="276"/>
      <c r="J29" s="282"/>
      <c r="K29" s="303"/>
      <c r="L29" s="301"/>
      <c r="M29" s="300"/>
      <c r="S29" s="302"/>
      <c r="T29" s="282"/>
    </row>
    <row r="30" spans="1:20" s="277" customFormat="1" x14ac:dyDescent="0.3">
      <c r="A30" s="276"/>
      <c r="B30" s="276"/>
      <c r="C30" s="276"/>
      <c r="D30" s="276"/>
      <c r="E30" s="276"/>
      <c r="F30" s="276"/>
      <c r="G30" s="276"/>
      <c r="H30" s="276"/>
      <c r="I30" s="276"/>
      <c r="J30" s="282"/>
      <c r="K30" s="303"/>
      <c r="L30" s="301"/>
      <c r="M30" s="300"/>
      <c r="S30" s="302"/>
      <c r="T30" s="282"/>
    </row>
    <row r="31" spans="1:20" s="277" customFormat="1" x14ac:dyDescent="0.3">
      <c r="A31" s="276"/>
      <c r="B31" s="276"/>
      <c r="C31" s="276"/>
      <c r="D31" s="276"/>
      <c r="E31" s="276"/>
      <c r="F31" s="276"/>
      <c r="G31" s="276"/>
      <c r="H31" s="276"/>
      <c r="I31" s="276"/>
      <c r="J31" s="282"/>
      <c r="K31" s="303"/>
      <c r="L31" s="301"/>
      <c r="M31" s="300"/>
      <c r="S31" s="302"/>
      <c r="T31" s="282"/>
    </row>
    <row r="32" spans="1:20" s="277" customFormat="1" x14ac:dyDescent="0.3">
      <c r="A32" s="276"/>
      <c r="B32" s="276"/>
      <c r="C32" s="276"/>
      <c r="D32" s="276"/>
      <c r="E32" s="276"/>
      <c r="F32" s="276"/>
      <c r="G32" s="276"/>
      <c r="H32" s="276"/>
      <c r="I32" s="276"/>
      <c r="J32" s="282"/>
      <c r="K32" s="303"/>
      <c r="L32" s="301"/>
      <c r="M32" s="300"/>
      <c r="S32" s="302"/>
      <c r="T32" s="282"/>
    </row>
    <row r="33" spans="1:20" s="277" customFormat="1" x14ac:dyDescent="0.3">
      <c r="A33" s="276"/>
      <c r="B33" s="276"/>
      <c r="C33" s="276"/>
      <c r="D33" s="276"/>
      <c r="E33" s="276"/>
      <c r="F33" s="276"/>
      <c r="G33" s="276"/>
      <c r="H33" s="276"/>
      <c r="I33" s="276"/>
      <c r="J33" s="282"/>
      <c r="K33" s="303"/>
      <c r="L33" s="301"/>
      <c r="M33" s="300"/>
      <c r="S33" s="302"/>
      <c r="T33" s="282"/>
    </row>
    <row r="34" spans="1:20" s="277" customFormat="1" x14ac:dyDescent="0.3">
      <c r="A34" s="276"/>
      <c r="B34" s="276"/>
      <c r="C34" s="276"/>
      <c r="D34" s="276"/>
      <c r="E34" s="276"/>
      <c r="F34" s="276"/>
      <c r="G34" s="276"/>
      <c r="H34" s="276"/>
      <c r="I34" s="276"/>
      <c r="J34" s="282"/>
      <c r="K34" s="303"/>
      <c r="L34" s="301"/>
      <c r="M34" s="300"/>
      <c r="S34" s="302"/>
      <c r="T34" s="282"/>
    </row>
    <row r="35" spans="1:20" s="277" customFormat="1" x14ac:dyDescent="0.3">
      <c r="A35" s="276"/>
      <c r="B35" s="276"/>
      <c r="C35" s="276"/>
      <c r="D35" s="276"/>
      <c r="E35" s="276"/>
      <c r="F35" s="276"/>
      <c r="G35" s="276"/>
      <c r="H35" s="276"/>
      <c r="I35" s="276"/>
      <c r="J35" s="282"/>
      <c r="K35" s="303"/>
      <c r="L35" s="301"/>
      <c r="M35" s="300"/>
      <c r="S35" s="302"/>
      <c r="T35" s="282"/>
    </row>
    <row r="36" spans="1:20" s="277" customFormat="1" x14ac:dyDescent="0.3">
      <c r="A36" s="276"/>
      <c r="B36" s="276"/>
      <c r="C36" s="276"/>
      <c r="D36" s="276"/>
      <c r="E36" s="276"/>
      <c r="F36" s="276"/>
      <c r="G36" s="276"/>
      <c r="H36" s="276"/>
      <c r="I36" s="276"/>
      <c r="J36" s="282"/>
      <c r="K36" s="303"/>
      <c r="L36" s="301"/>
      <c r="M36" s="300"/>
      <c r="S36" s="302"/>
      <c r="T36" s="282"/>
    </row>
    <row r="37" spans="1:20" s="277" customFormat="1" x14ac:dyDescent="0.3">
      <c r="A37" s="276"/>
      <c r="B37" s="276"/>
      <c r="C37" s="276"/>
      <c r="D37" s="276"/>
      <c r="E37" s="276"/>
      <c r="F37" s="276"/>
      <c r="G37" s="276"/>
      <c r="H37" s="276"/>
      <c r="I37" s="276"/>
      <c r="J37" s="282"/>
      <c r="K37" s="303"/>
      <c r="L37" s="301"/>
      <c r="M37" s="300"/>
      <c r="S37" s="302"/>
      <c r="T37" s="282"/>
    </row>
    <row r="38" spans="1:20" s="277" customFormat="1" x14ac:dyDescent="0.3">
      <c r="A38" s="276"/>
      <c r="B38" s="276"/>
      <c r="C38" s="276"/>
      <c r="D38" s="276"/>
      <c r="E38" s="276"/>
      <c r="F38" s="276"/>
      <c r="G38" s="276"/>
      <c r="H38" s="276"/>
      <c r="I38" s="276"/>
      <c r="J38" s="282"/>
      <c r="K38" s="303"/>
      <c r="L38" s="301"/>
      <c r="M38" s="300"/>
      <c r="S38" s="302"/>
      <c r="T38" s="282"/>
    </row>
    <row r="39" spans="1:20" s="277" customFormat="1" x14ac:dyDescent="0.3">
      <c r="A39" s="276"/>
      <c r="B39" s="276"/>
      <c r="C39" s="276"/>
      <c r="D39" s="276"/>
      <c r="E39" s="276"/>
      <c r="F39" s="276"/>
      <c r="G39" s="276"/>
      <c r="H39" s="276"/>
      <c r="I39" s="276"/>
      <c r="J39" s="282"/>
      <c r="K39" s="303"/>
      <c r="L39" s="301"/>
      <c r="M39" s="300"/>
      <c r="S39" s="302"/>
      <c r="T39" s="282"/>
    </row>
    <row r="40" spans="1:20" s="277" customFormat="1" x14ac:dyDescent="0.3">
      <c r="A40" s="282"/>
      <c r="B40" s="282"/>
      <c r="C40" s="282"/>
      <c r="D40" s="282"/>
      <c r="E40" s="282"/>
      <c r="F40" s="282"/>
      <c r="G40" s="282"/>
      <c r="H40" s="282"/>
      <c r="I40" s="282"/>
      <c r="J40" s="282"/>
      <c r="K40" s="276"/>
      <c r="L40" s="301"/>
      <c r="M40" s="300"/>
      <c r="S40" s="302"/>
      <c r="T40" s="282"/>
    </row>
    <row r="41" spans="1:20" s="277" customFormat="1" x14ac:dyDescent="0.3">
      <c r="A41" s="282"/>
      <c r="B41" s="282"/>
      <c r="C41" s="282"/>
      <c r="D41" s="282"/>
      <c r="E41" s="282"/>
      <c r="F41" s="282"/>
      <c r="G41" s="282"/>
      <c r="H41" s="282"/>
      <c r="I41" s="282"/>
      <c r="J41" s="282"/>
      <c r="K41" s="276"/>
      <c r="L41" s="301"/>
      <c r="M41" s="300"/>
      <c r="S41" s="302"/>
      <c r="T41" s="282"/>
    </row>
  </sheetData>
  <mergeCells count="19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A20:K20"/>
    <mergeCell ref="J6:J7"/>
    <mergeCell ref="K6:K7"/>
    <mergeCell ref="L6:L7"/>
    <mergeCell ref="M6:M7"/>
    <mergeCell ref="N6:N7"/>
    <mergeCell ref="O6:Q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rstPageNumber="155" fitToHeight="2" orientation="landscape" useFirstPageNumber="1" r:id="rId1"/>
  <headerFooter alignWithMargins="0"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34"/>
  <sheetViews>
    <sheetView showGridLines="0" view="pageBreakPreview" zoomScale="70" zoomScaleNormal="80" zoomScaleSheetLayoutView="70" workbookViewId="0">
      <pane ySplit="7" topLeftCell="A8" activePane="bottomLeft" state="frozenSplit"/>
      <selection activeCell="B37" sqref="B37"/>
      <selection pane="bottomLeft" activeCell="X9" sqref="X9"/>
    </sheetView>
  </sheetViews>
  <sheetFormatPr defaultColWidth="9.140625" defaultRowHeight="12.75" outlineLevelCol="1" x14ac:dyDescent="0.2"/>
  <cols>
    <col min="1" max="1" width="4.85546875" style="12" customWidth="1"/>
    <col min="2" max="2" width="6" style="12" customWidth="1"/>
    <col min="3" max="4" width="5.5703125" style="12" hidden="1" customWidth="1" outlineLevel="1"/>
    <col min="5" max="5" width="6.7109375" style="12" customWidth="1" collapsed="1"/>
    <col min="6" max="6" width="5" style="12" hidden="1" customWidth="1" outlineLevel="1"/>
    <col min="7" max="7" width="13" style="12" hidden="1" customWidth="1" outlineLevel="1"/>
    <col min="8" max="8" width="70.7109375" style="12" customWidth="1" collapsed="1"/>
    <col min="9" max="9" width="108.5703125" style="12" customWidth="1"/>
    <col min="10" max="10" width="7.140625" style="12" customWidth="1"/>
    <col min="11" max="11" width="14.7109375" style="5" customWidth="1"/>
    <col min="12" max="12" width="14.28515625" style="6" customWidth="1"/>
    <col min="13" max="13" width="13.7109375" style="61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57" hidden="1" customWidth="1"/>
    <col min="20" max="20" width="0" style="12" hidden="1" customWidth="1"/>
    <col min="21" max="16384" width="9.140625" style="12"/>
  </cols>
  <sheetData>
    <row r="1" spans="1:20" ht="20.25" x14ac:dyDescent="0.3">
      <c r="A1" s="1" t="s">
        <v>313</v>
      </c>
      <c r="B1" s="2"/>
      <c r="C1" s="2"/>
      <c r="D1" s="2"/>
      <c r="E1" s="2"/>
      <c r="F1" s="2"/>
      <c r="G1" s="2"/>
      <c r="H1" s="3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4" t="s">
        <v>248</v>
      </c>
      <c r="B2" s="14"/>
      <c r="C2" s="14"/>
      <c r="D2" s="15"/>
      <c r="E2" s="14"/>
      <c r="F2" s="14"/>
      <c r="G2" s="14"/>
      <c r="H2" s="14" t="s">
        <v>314</v>
      </c>
      <c r="I2" s="16" t="s">
        <v>315</v>
      </c>
      <c r="J2" s="17"/>
      <c r="M2" s="18"/>
      <c r="N2" s="19"/>
      <c r="P2" s="19"/>
      <c r="Q2" s="19"/>
      <c r="R2" s="19"/>
      <c r="S2" s="20"/>
      <c r="T2" s="11"/>
    </row>
    <row r="3" spans="1:20" ht="17.25" customHeight="1" x14ac:dyDescent="0.2">
      <c r="A3" s="14"/>
      <c r="B3" s="14"/>
      <c r="C3" s="14"/>
      <c r="D3" s="15"/>
      <c r="E3" s="14"/>
      <c r="F3" s="14"/>
      <c r="G3" s="14"/>
      <c r="H3" s="14" t="s">
        <v>316</v>
      </c>
      <c r="I3" s="21"/>
      <c r="J3" s="13"/>
      <c r="M3" s="18"/>
      <c r="N3" s="19"/>
      <c r="P3" s="19"/>
      <c r="Q3" s="19"/>
      <c r="S3" s="20"/>
      <c r="T3" s="11"/>
    </row>
    <row r="4" spans="1:20" ht="17.25" customHeight="1" x14ac:dyDescent="0.2">
      <c r="A4" s="14"/>
      <c r="B4" s="14"/>
      <c r="C4" s="14"/>
      <c r="D4" s="14"/>
      <c r="E4" s="14"/>
      <c r="F4" s="14"/>
      <c r="G4" s="14"/>
      <c r="H4" s="14"/>
      <c r="I4" s="21"/>
      <c r="J4" s="13"/>
      <c r="M4" s="18"/>
      <c r="N4" s="19"/>
      <c r="P4" s="19"/>
      <c r="Q4" s="19"/>
      <c r="R4" s="218" t="s">
        <v>5</v>
      </c>
      <c r="S4" s="20"/>
      <c r="T4" s="11"/>
    </row>
    <row r="5" spans="1:20" ht="25.5" customHeight="1" x14ac:dyDescent="0.2">
      <c r="A5" s="359" t="s">
        <v>317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23"/>
    </row>
    <row r="6" spans="1:20" ht="25.5" customHeight="1" x14ac:dyDescent="0.2">
      <c r="A6" s="360" t="s">
        <v>7</v>
      </c>
      <c r="B6" s="360" t="s">
        <v>8</v>
      </c>
      <c r="C6" s="361" t="s">
        <v>9</v>
      </c>
      <c r="D6" s="361" t="s">
        <v>10</v>
      </c>
      <c r="E6" s="361" t="s">
        <v>11</v>
      </c>
      <c r="F6" s="361" t="s">
        <v>12</v>
      </c>
      <c r="G6" s="361" t="s">
        <v>13</v>
      </c>
      <c r="H6" s="361" t="s">
        <v>14</v>
      </c>
      <c r="I6" s="357" t="s">
        <v>15</v>
      </c>
      <c r="J6" s="365" t="s">
        <v>16</v>
      </c>
      <c r="K6" s="357" t="s">
        <v>17</v>
      </c>
      <c r="L6" s="357" t="s">
        <v>18</v>
      </c>
      <c r="M6" s="357" t="s">
        <v>19</v>
      </c>
      <c r="N6" s="351" t="s">
        <v>101</v>
      </c>
      <c r="O6" s="366" t="s">
        <v>102</v>
      </c>
      <c r="P6" s="366"/>
      <c r="Q6" s="366"/>
      <c r="R6" s="351" t="s">
        <v>116</v>
      </c>
      <c r="S6" s="351" t="s">
        <v>21</v>
      </c>
    </row>
    <row r="7" spans="1:20" ht="58.7" customHeight="1" x14ac:dyDescent="0.2">
      <c r="A7" s="360"/>
      <c r="B7" s="360"/>
      <c r="C7" s="361"/>
      <c r="D7" s="361"/>
      <c r="E7" s="361"/>
      <c r="F7" s="361"/>
      <c r="G7" s="361"/>
      <c r="H7" s="361"/>
      <c r="I7" s="357"/>
      <c r="J7" s="365"/>
      <c r="K7" s="357"/>
      <c r="L7" s="357"/>
      <c r="M7" s="357"/>
      <c r="N7" s="351"/>
      <c r="O7" s="24" t="s">
        <v>22</v>
      </c>
      <c r="P7" s="24" t="s">
        <v>23</v>
      </c>
      <c r="Q7" s="24" t="s">
        <v>24</v>
      </c>
      <c r="R7" s="351"/>
      <c r="S7" s="351"/>
    </row>
    <row r="8" spans="1:20" s="28" customFormat="1" ht="25.5" customHeight="1" x14ac:dyDescent="0.3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SUM(L9:L11)</f>
        <v>28000</v>
      </c>
      <c r="M8" s="79"/>
      <c r="N8" s="26">
        <f>SUM(N9:N11)</f>
        <v>0</v>
      </c>
      <c r="O8" s="26">
        <f>SUM(O9:O11)</f>
        <v>28000</v>
      </c>
      <c r="P8" s="26">
        <f>SUM(P9:P11)</f>
        <v>0</v>
      </c>
      <c r="Q8" s="26">
        <f>SUM(Q9:Q11)</f>
        <v>28000</v>
      </c>
      <c r="R8" s="26">
        <f>SUM(R9:R11)</f>
        <v>0</v>
      </c>
      <c r="S8" s="27"/>
    </row>
    <row r="9" spans="1:20" s="82" customFormat="1" ht="270.60000000000002" customHeight="1" x14ac:dyDescent="0.2">
      <c r="A9" s="214">
        <v>1</v>
      </c>
      <c r="B9" s="29" t="s">
        <v>318</v>
      </c>
      <c r="C9" s="29">
        <v>5511</v>
      </c>
      <c r="D9" s="29">
        <v>6122</v>
      </c>
      <c r="E9" s="29">
        <v>61</v>
      </c>
      <c r="F9" s="29">
        <v>405</v>
      </c>
      <c r="G9" s="40">
        <v>30405003012</v>
      </c>
      <c r="H9" s="259" t="s">
        <v>325</v>
      </c>
      <c r="I9" s="260" t="s">
        <v>319</v>
      </c>
      <c r="J9" s="29"/>
      <c r="K9" s="29" t="s">
        <v>328</v>
      </c>
      <c r="L9" s="34">
        <v>14000</v>
      </c>
      <c r="M9" s="80">
        <v>2024</v>
      </c>
      <c r="N9" s="36">
        <v>0</v>
      </c>
      <c r="O9" s="37">
        <f>SUM(P9:Q9)</f>
        <v>14000</v>
      </c>
      <c r="P9" s="41">
        <v>0</v>
      </c>
      <c r="Q9" s="188">
        <v>14000</v>
      </c>
      <c r="R9" s="41">
        <f>L9-N9-O9</f>
        <v>0</v>
      </c>
      <c r="S9" s="42"/>
    </row>
    <row r="10" spans="1:20" ht="124.5" customHeight="1" x14ac:dyDescent="0.2">
      <c r="A10" s="214">
        <v>2</v>
      </c>
      <c r="B10" s="29" t="s">
        <v>318</v>
      </c>
      <c r="C10" s="29">
        <v>5511</v>
      </c>
      <c r="D10" s="29">
        <v>6121</v>
      </c>
      <c r="E10" s="29">
        <v>61</v>
      </c>
      <c r="F10" s="29">
        <v>405</v>
      </c>
      <c r="G10" s="45">
        <v>30405003012</v>
      </c>
      <c r="H10" s="261" t="s">
        <v>326</v>
      </c>
      <c r="I10" s="262" t="s">
        <v>327</v>
      </c>
      <c r="J10" s="29"/>
      <c r="K10" s="29" t="s">
        <v>46</v>
      </c>
      <c r="L10" s="34">
        <v>14000</v>
      </c>
      <c r="M10" s="46">
        <v>2024</v>
      </c>
      <c r="N10" s="36">
        <v>0</v>
      </c>
      <c r="O10" s="37">
        <f>SUM(P10:Q10)</f>
        <v>14000</v>
      </c>
      <c r="P10" s="36">
        <v>0</v>
      </c>
      <c r="Q10" s="189">
        <v>14000</v>
      </c>
      <c r="R10" s="41">
        <f t="shared" ref="R10:R11" si="0">L10-N10-O10</f>
        <v>0</v>
      </c>
      <c r="S10" s="42" t="s">
        <v>320</v>
      </c>
      <c r="T10" s="12" t="s">
        <v>321</v>
      </c>
    </row>
    <row r="11" spans="1:20" ht="182.25" hidden="1" customHeight="1" x14ac:dyDescent="0.2">
      <c r="A11" s="263">
        <v>3</v>
      </c>
      <c r="B11" s="264" t="s">
        <v>318</v>
      </c>
      <c r="C11" s="264">
        <v>5511</v>
      </c>
      <c r="D11" s="264">
        <v>6123</v>
      </c>
      <c r="E11" s="264">
        <v>61</v>
      </c>
      <c r="F11" s="264">
        <v>406</v>
      </c>
      <c r="G11" s="265">
        <v>30406003012</v>
      </c>
      <c r="H11" s="266" t="s">
        <v>322</v>
      </c>
      <c r="I11" s="267" t="s">
        <v>323</v>
      </c>
      <c r="J11" s="264"/>
      <c r="K11" s="264"/>
      <c r="L11" s="268">
        <v>0</v>
      </c>
      <c r="M11" s="269">
        <v>2023</v>
      </c>
      <c r="N11" s="268">
        <v>0</v>
      </c>
      <c r="O11" s="270">
        <v>0</v>
      </c>
      <c r="P11" s="268">
        <v>0</v>
      </c>
      <c r="Q11" s="271">
        <v>0</v>
      </c>
      <c r="R11" s="272">
        <f t="shared" si="0"/>
        <v>0</v>
      </c>
      <c r="S11" s="42"/>
    </row>
    <row r="12" spans="1:20" ht="35.25" customHeight="1" x14ac:dyDescent="0.2">
      <c r="A12" s="362" t="s">
        <v>324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4"/>
      <c r="L12" s="48">
        <f>+L8</f>
        <v>28000</v>
      </c>
      <c r="M12" s="49"/>
      <c r="N12" s="48">
        <f>+N8</f>
        <v>0</v>
      </c>
      <c r="O12" s="48">
        <f>+O8</f>
        <v>28000</v>
      </c>
      <c r="P12" s="48">
        <f>+P8</f>
        <v>0</v>
      </c>
      <c r="Q12" s="48">
        <f>+Q8</f>
        <v>28000</v>
      </c>
      <c r="R12" s="48">
        <f>+R8</f>
        <v>0</v>
      </c>
      <c r="S12" s="50"/>
    </row>
    <row r="13" spans="1:20" s="6" customFormat="1" x14ac:dyDescent="0.2">
      <c r="A13" s="5"/>
      <c r="B13" s="5"/>
      <c r="C13" s="5"/>
      <c r="D13" s="5"/>
      <c r="E13" s="5"/>
      <c r="F13" s="5"/>
      <c r="G13" s="5"/>
      <c r="H13" s="51"/>
      <c r="I13" s="5"/>
      <c r="J13" s="52"/>
      <c r="K13" s="53"/>
      <c r="L13" s="54"/>
      <c r="M13" s="55"/>
      <c r="N13" s="56"/>
      <c r="S13" s="57"/>
      <c r="T13" s="12"/>
    </row>
    <row r="14" spans="1:20" s="6" customFormat="1" x14ac:dyDescent="0.2">
      <c r="A14" s="5"/>
      <c r="B14" s="5"/>
      <c r="C14" s="5"/>
      <c r="D14" s="5"/>
      <c r="E14" s="5"/>
      <c r="F14" s="5"/>
      <c r="G14" s="5"/>
      <c r="H14" s="5"/>
      <c r="I14" s="5"/>
      <c r="J14" s="58"/>
      <c r="K14" s="59"/>
      <c r="L14" s="60"/>
      <c r="M14" s="61"/>
      <c r="S14" s="57"/>
      <c r="T14" s="12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5"/>
      <c r="I15" s="5"/>
      <c r="J15" s="58"/>
      <c r="K15" s="59"/>
      <c r="L15" s="60"/>
      <c r="M15" s="61"/>
      <c r="S15" s="57"/>
      <c r="T15" s="12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12"/>
      <c r="K16" s="59"/>
      <c r="L16" s="60"/>
      <c r="M16" s="61"/>
      <c r="S16" s="57"/>
      <c r="T16" s="12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12"/>
      <c r="K17" s="59"/>
      <c r="L17" s="60"/>
      <c r="M17" s="61"/>
      <c r="S17" s="57"/>
      <c r="T17" s="12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2"/>
      <c r="K18" s="59"/>
      <c r="L18" s="60"/>
      <c r="M18" s="61"/>
      <c r="S18" s="57"/>
      <c r="T18" s="12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2"/>
      <c r="K19" s="59"/>
      <c r="L19" s="60"/>
      <c r="M19" s="61"/>
      <c r="S19" s="57"/>
      <c r="T19" s="12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2"/>
      <c r="K20" s="59"/>
      <c r="L20" s="60"/>
      <c r="M20" s="61"/>
      <c r="S20" s="57"/>
      <c r="T20" s="12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2"/>
      <c r="K21" s="59"/>
      <c r="L21" s="60"/>
      <c r="M21" s="61"/>
      <c r="S21" s="57"/>
      <c r="T21" s="12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2"/>
      <c r="K22" s="59"/>
      <c r="L22" s="60"/>
      <c r="M22" s="61"/>
      <c r="S22" s="57"/>
      <c r="T22" s="12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59"/>
      <c r="L23" s="60"/>
      <c r="M23" s="61"/>
      <c r="S23" s="57"/>
      <c r="T23" s="12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59"/>
      <c r="L24" s="60"/>
      <c r="M24" s="61"/>
      <c r="S24" s="57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59"/>
      <c r="L25" s="60"/>
      <c r="M25" s="61"/>
      <c r="S25" s="57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59"/>
      <c r="L26" s="60"/>
      <c r="M26" s="61"/>
      <c r="S26" s="57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59"/>
      <c r="L27" s="60"/>
      <c r="M27" s="61"/>
      <c r="S27" s="57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59"/>
      <c r="L28" s="60"/>
      <c r="M28" s="61"/>
      <c r="S28" s="57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59"/>
      <c r="L29" s="60"/>
      <c r="M29" s="61"/>
      <c r="S29" s="57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59"/>
      <c r="L30" s="60"/>
      <c r="M30" s="61"/>
      <c r="S30" s="57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59"/>
      <c r="L31" s="60"/>
      <c r="M31" s="61"/>
      <c r="S31" s="57"/>
      <c r="T31" s="12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2"/>
      <c r="K32" s="59"/>
      <c r="L32" s="60"/>
      <c r="M32" s="61"/>
      <c r="S32" s="57"/>
      <c r="T32" s="12"/>
    </row>
    <row r="33" spans="1:20" s="6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5"/>
      <c r="L33" s="60"/>
      <c r="M33" s="61"/>
      <c r="S33" s="57"/>
      <c r="T33" s="12"/>
    </row>
    <row r="34" spans="1:20" s="6" customForma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5"/>
      <c r="L34" s="60"/>
      <c r="M34" s="61"/>
      <c r="S34" s="57"/>
      <c r="T34" s="12"/>
    </row>
  </sheetData>
  <mergeCells count="19">
    <mergeCell ref="S6:S7"/>
    <mergeCell ref="A12:K12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39370078740157483" right="0.39370078740157483" top="0.78740157480314965" bottom="0.78740157480314965" header="0.31496062992125984" footer="0.31496062992125984"/>
  <pageSetup paperSize="9" scale="44" firstPageNumber="156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17"/>
  <sheetViews>
    <sheetView showGridLines="0" view="pageBreakPreview" zoomScale="70" zoomScaleNormal="90" zoomScaleSheetLayoutView="70" zoomScalePageLayoutView="70" workbookViewId="0">
      <selection activeCell="X9" sqref="X9"/>
    </sheetView>
  </sheetViews>
  <sheetFormatPr defaultColWidth="8.85546875" defaultRowHeight="15" outlineLevelCol="1" x14ac:dyDescent="0.25"/>
  <cols>
    <col min="1" max="1" width="4.140625" style="62" customWidth="1"/>
    <col min="2" max="2" width="4.85546875" style="62" customWidth="1"/>
    <col min="3" max="4" width="9.140625" style="62" hidden="1" customWidth="1" outlineLevel="1"/>
    <col min="5" max="5" width="7.28515625" style="62" customWidth="1" collapsed="1"/>
    <col min="6" max="6" width="9.140625" style="62" hidden="1" customWidth="1" outlineLevel="1"/>
    <col min="7" max="7" width="14.7109375" style="62" hidden="1" customWidth="1" outlineLevel="1"/>
    <col min="8" max="8" width="12" style="62" hidden="1" customWidth="1" outlineLevel="1"/>
    <col min="9" max="9" width="7.28515625" style="62" hidden="1" customWidth="1" outlineLevel="1"/>
    <col min="10" max="10" width="59.140625" style="62" customWidth="1" collapsed="1"/>
    <col min="11" max="11" width="58.42578125" style="62" customWidth="1"/>
    <col min="12" max="12" width="8.140625" style="62" customWidth="1"/>
    <col min="13" max="13" width="9.7109375" style="62" customWidth="1"/>
    <col min="14" max="14" width="11.5703125" style="62" customWidth="1"/>
    <col min="15" max="15" width="9.7109375" style="62" customWidth="1"/>
    <col min="16" max="16" width="12.140625" style="62" customWidth="1"/>
    <col min="17" max="17" width="11.42578125" style="62" customWidth="1"/>
    <col min="18" max="18" width="11.7109375" style="62" customWidth="1"/>
    <col min="19" max="20" width="9.7109375" style="62" customWidth="1"/>
    <col min="21" max="21" width="12.42578125" style="62" customWidth="1"/>
    <col min="22" max="22" width="13" style="62" customWidth="1"/>
    <col min="23" max="23" width="17.28515625" style="62" customWidth="1"/>
    <col min="24" max="250" width="15" style="62" customWidth="1"/>
    <col min="251" max="16384" width="8.85546875" style="62"/>
  </cols>
  <sheetData>
    <row r="1" spans="1:24" s="70" customFormat="1" ht="26.25" customHeight="1" x14ac:dyDescent="0.3">
      <c r="A1" s="1" t="s">
        <v>60</v>
      </c>
      <c r="B1" s="2"/>
      <c r="C1" s="2"/>
      <c r="D1" s="2"/>
      <c r="E1" s="2"/>
      <c r="F1" s="2"/>
      <c r="G1" s="2"/>
      <c r="H1" s="78"/>
      <c r="I1" s="4"/>
      <c r="J1" s="2"/>
      <c r="K1" s="76"/>
      <c r="L1" s="75"/>
      <c r="M1" s="7"/>
      <c r="N1" s="8"/>
      <c r="O1" s="75"/>
      <c r="P1" s="8"/>
      <c r="Q1" s="8"/>
      <c r="R1" s="9"/>
      <c r="S1" s="10"/>
      <c r="T1" s="74"/>
    </row>
    <row r="2" spans="1:24" s="70" customFormat="1" ht="15.75" x14ac:dyDescent="0.25">
      <c r="A2" s="14" t="s">
        <v>1</v>
      </c>
      <c r="B2" s="14"/>
      <c r="C2" s="14"/>
      <c r="D2" s="77"/>
      <c r="E2" s="14"/>
      <c r="F2" s="14"/>
      <c r="G2" s="14"/>
      <c r="J2" s="14" t="s">
        <v>61</v>
      </c>
      <c r="K2" s="16" t="s">
        <v>62</v>
      </c>
      <c r="L2" s="75"/>
      <c r="M2" s="18"/>
      <c r="N2" s="19"/>
      <c r="O2" s="75"/>
      <c r="P2" s="19"/>
      <c r="Q2" s="19"/>
      <c r="R2" s="19"/>
      <c r="S2" s="20"/>
      <c r="T2" s="74"/>
    </row>
    <row r="3" spans="1:24" s="70" customFormat="1" ht="17.25" customHeight="1" x14ac:dyDescent="0.25">
      <c r="A3" s="14"/>
      <c r="B3" s="14"/>
      <c r="C3" s="14"/>
      <c r="D3" s="77"/>
      <c r="E3" s="14"/>
      <c r="F3" s="14"/>
      <c r="G3" s="14"/>
      <c r="I3" s="21"/>
      <c r="J3" s="14" t="s">
        <v>4</v>
      </c>
      <c r="K3" s="76"/>
      <c r="L3" s="75"/>
      <c r="M3" s="18"/>
      <c r="N3" s="19"/>
      <c r="O3" s="75"/>
      <c r="P3" s="19"/>
      <c r="Q3" s="19"/>
      <c r="R3" s="75"/>
      <c r="S3" s="20"/>
      <c r="T3" s="74"/>
    </row>
    <row r="4" spans="1:24" s="70" customFormat="1" ht="17.25" customHeight="1" x14ac:dyDescent="0.25">
      <c r="A4" s="13"/>
      <c r="B4" s="13"/>
      <c r="C4" s="13"/>
      <c r="D4" s="13"/>
      <c r="E4" s="13"/>
      <c r="F4" s="13"/>
      <c r="G4" s="13"/>
      <c r="H4" s="13"/>
      <c r="I4" s="22"/>
      <c r="J4" s="13"/>
      <c r="K4" s="76"/>
      <c r="L4" s="75"/>
      <c r="M4" s="18"/>
      <c r="N4" s="19"/>
      <c r="O4" s="75"/>
      <c r="P4" s="19"/>
      <c r="Q4" s="19"/>
      <c r="S4" s="20"/>
      <c r="T4" s="74"/>
      <c r="V4" s="217" t="s">
        <v>5</v>
      </c>
    </row>
    <row r="5" spans="1:24" s="70" customFormat="1" ht="25.5" customHeight="1" x14ac:dyDescent="0.25">
      <c r="A5" s="341" t="s">
        <v>63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73"/>
      <c r="T5" s="72"/>
      <c r="U5" s="72"/>
      <c r="V5" s="71"/>
      <c r="W5" s="71"/>
    </row>
    <row r="6" spans="1:24" ht="22.5" customHeight="1" x14ac:dyDescent="0.25">
      <c r="A6" s="343" t="s">
        <v>7</v>
      </c>
      <c r="B6" s="343" t="s">
        <v>8</v>
      </c>
      <c r="C6" s="345" t="s">
        <v>9</v>
      </c>
      <c r="D6" s="345" t="s">
        <v>10</v>
      </c>
      <c r="E6" s="345" t="s">
        <v>11</v>
      </c>
      <c r="F6" s="345" t="s">
        <v>12</v>
      </c>
      <c r="G6" s="345" t="s">
        <v>13</v>
      </c>
      <c r="H6" s="347" t="s">
        <v>39</v>
      </c>
      <c r="I6" s="348" t="s">
        <v>38</v>
      </c>
      <c r="J6" s="345" t="s">
        <v>14</v>
      </c>
      <c r="K6" s="353" t="s">
        <v>15</v>
      </c>
      <c r="L6" s="355" t="s">
        <v>16</v>
      </c>
      <c r="M6" s="354" t="s">
        <v>17</v>
      </c>
      <c r="N6" s="353" t="s">
        <v>18</v>
      </c>
      <c r="O6" s="353" t="s">
        <v>19</v>
      </c>
      <c r="P6" s="350" t="s">
        <v>101</v>
      </c>
      <c r="Q6" s="352" t="s">
        <v>102</v>
      </c>
      <c r="R6" s="352"/>
      <c r="S6" s="352"/>
      <c r="T6" s="352"/>
      <c r="U6" s="352"/>
      <c r="V6" s="350" t="s">
        <v>20</v>
      </c>
      <c r="W6" s="350" t="s">
        <v>21</v>
      </c>
    </row>
    <row r="7" spans="1:24" s="69" customFormat="1" ht="50.25" customHeight="1" x14ac:dyDescent="0.25">
      <c r="A7" s="344"/>
      <c r="B7" s="344"/>
      <c r="C7" s="346"/>
      <c r="D7" s="346"/>
      <c r="E7" s="346"/>
      <c r="F7" s="346"/>
      <c r="G7" s="346"/>
      <c r="H7" s="348"/>
      <c r="I7" s="349"/>
      <c r="J7" s="346"/>
      <c r="K7" s="354"/>
      <c r="L7" s="356"/>
      <c r="M7" s="353"/>
      <c r="N7" s="357"/>
      <c r="O7" s="357"/>
      <c r="P7" s="351"/>
      <c r="Q7" s="24" t="s">
        <v>22</v>
      </c>
      <c r="R7" s="24" t="s">
        <v>23</v>
      </c>
      <c r="S7" s="24" t="s">
        <v>37</v>
      </c>
      <c r="T7" s="24" t="s">
        <v>36</v>
      </c>
      <c r="U7" s="24" t="s">
        <v>24</v>
      </c>
      <c r="V7" s="351"/>
      <c r="W7" s="351"/>
    </row>
    <row r="8" spans="1:24" s="85" customFormat="1" ht="22.5" customHeight="1" x14ac:dyDescent="0.25">
      <c r="A8" s="25" t="s">
        <v>25</v>
      </c>
      <c r="B8" s="86"/>
      <c r="C8" s="87"/>
      <c r="D8" s="87"/>
      <c r="E8" s="87"/>
      <c r="F8" s="87"/>
      <c r="G8" s="87"/>
      <c r="H8" s="88"/>
      <c r="I8" s="89"/>
      <c r="J8" s="87"/>
      <c r="K8" s="90"/>
      <c r="L8" s="91"/>
      <c r="M8" s="92"/>
      <c r="N8" s="95">
        <f>SUM(N9:N14)</f>
        <v>30017.205000000002</v>
      </c>
      <c r="O8" s="93"/>
      <c r="P8" s="96">
        <f t="shared" ref="P8:V8" si="0">SUM(P9:P14)</f>
        <v>0</v>
      </c>
      <c r="Q8" s="97">
        <f t="shared" si="0"/>
        <v>4881</v>
      </c>
      <c r="R8" s="97">
        <f t="shared" si="0"/>
        <v>0</v>
      </c>
      <c r="S8" s="97">
        <f t="shared" si="0"/>
        <v>0</v>
      </c>
      <c r="T8" s="97">
        <f t="shared" si="0"/>
        <v>0</v>
      </c>
      <c r="U8" s="97">
        <f>SUM(U9:U14)</f>
        <v>4881</v>
      </c>
      <c r="V8" s="96">
        <f t="shared" si="0"/>
        <v>25136.205000000002</v>
      </c>
      <c r="W8" s="94"/>
    </row>
    <row r="9" spans="1:24" s="209" customFormat="1" ht="107.25" customHeight="1" x14ac:dyDescent="0.2">
      <c r="A9" s="317">
        <v>1</v>
      </c>
      <c r="B9" s="180" t="s">
        <v>30</v>
      </c>
      <c r="C9" s="207">
        <v>3122</v>
      </c>
      <c r="D9" s="207">
        <v>6351</v>
      </c>
      <c r="E9" s="207">
        <v>63</v>
      </c>
      <c r="F9" s="207">
        <v>10</v>
      </c>
      <c r="G9" s="207">
        <v>66010001175</v>
      </c>
      <c r="H9" s="176" t="s">
        <v>274</v>
      </c>
      <c r="I9" s="176" t="s">
        <v>275</v>
      </c>
      <c r="J9" s="105" t="s">
        <v>276</v>
      </c>
      <c r="K9" s="175" t="s">
        <v>307</v>
      </c>
      <c r="L9" s="175"/>
      <c r="M9" s="176"/>
      <c r="N9" s="211">
        <v>1300</v>
      </c>
      <c r="O9" s="248" t="s">
        <v>109</v>
      </c>
      <c r="P9" s="176"/>
      <c r="Q9" s="178">
        <f t="shared" ref="Q9:Q14" si="1">SUM(R9:U9)</f>
        <v>300</v>
      </c>
      <c r="R9" s="177"/>
      <c r="S9" s="177"/>
      <c r="T9" s="177"/>
      <c r="U9" s="199">
        <v>300</v>
      </c>
      <c r="V9" s="177">
        <f t="shared" ref="V9:V14" si="2">N9-P9-Q9</f>
        <v>1000</v>
      </c>
      <c r="W9" s="177"/>
      <c r="X9" s="208"/>
    </row>
    <row r="10" spans="1:24" s="209" customFormat="1" ht="108" customHeight="1" x14ac:dyDescent="0.2">
      <c r="A10" s="317">
        <v>2</v>
      </c>
      <c r="B10" s="180" t="s">
        <v>45</v>
      </c>
      <c r="C10" s="207">
        <v>3121</v>
      </c>
      <c r="D10" s="207">
        <v>6351</v>
      </c>
      <c r="E10" s="207">
        <v>63</v>
      </c>
      <c r="F10" s="207">
        <v>10</v>
      </c>
      <c r="G10" s="207">
        <v>66010001109</v>
      </c>
      <c r="H10" s="176" t="s">
        <v>277</v>
      </c>
      <c r="I10" s="176" t="s">
        <v>278</v>
      </c>
      <c r="J10" s="105" t="s">
        <v>279</v>
      </c>
      <c r="K10" s="175" t="s">
        <v>280</v>
      </c>
      <c r="L10" s="175"/>
      <c r="M10" s="176"/>
      <c r="N10" s="211">
        <v>2162</v>
      </c>
      <c r="O10" s="180">
        <v>2024</v>
      </c>
      <c r="P10" s="176">
        <v>0</v>
      </c>
      <c r="Q10" s="178">
        <f t="shared" si="1"/>
        <v>2162</v>
      </c>
      <c r="R10" s="177"/>
      <c r="S10" s="177"/>
      <c r="T10" s="177"/>
      <c r="U10" s="199">
        <v>2162</v>
      </c>
      <c r="V10" s="177">
        <f t="shared" si="2"/>
        <v>0</v>
      </c>
      <c r="W10" s="313">
        <v>2162.0967300000002</v>
      </c>
    </row>
    <row r="11" spans="1:24" s="209" customFormat="1" ht="150" x14ac:dyDescent="0.2">
      <c r="A11" s="317">
        <v>3</v>
      </c>
      <c r="B11" s="180" t="s">
        <v>26</v>
      </c>
      <c r="C11" s="207">
        <v>3121</v>
      </c>
      <c r="D11" s="207">
        <v>6351</v>
      </c>
      <c r="E11" s="207">
        <v>63</v>
      </c>
      <c r="F11" s="207">
        <v>10</v>
      </c>
      <c r="G11" s="207">
        <v>66010001102</v>
      </c>
      <c r="H11" s="176" t="s">
        <v>281</v>
      </c>
      <c r="I11" s="176" t="s">
        <v>282</v>
      </c>
      <c r="J11" s="105" t="s">
        <v>283</v>
      </c>
      <c r="K11" s="175" t="s">
        <v>284</v>
      </c>
      <c r="L11" s="175"/>
      <c r="M11" s="176"/>
      <c r="N11" s="211">
        <v>25136.205000000002</v>
      </c>
      <c r="O11" s="248" t="s">
        <v>109</v>
      </c>
      <c r="P11" s="176"/>
      <c r="Q11" s="178">
        <f t="shared" si="1"/>
        <v>1000</v>
      </c>
      <c r="R11" s="177"/>
      <c r="S11" s="177"/>
      <c r="T11" s="177"/>
      <c r="U11" s="199">
        <v>1000</v>
      </c>
      <c r="V11" s="177">
        <f t="shared" si="2"/>
        <v>24136.205000000002</v>
      </c>
      <c r="W11" s="177"/>
      <c r="X11" s="208"/>
    </row>
    <row r="12" spans="1:24" s="209" customFormat="1" ht="193.5" customHeight="1" x14ac:dyDescent="0.2">
      <c r="A12" s="317">
        <v>4</v>
      </c>
      <c r="B12" s="180" t="s">
        <v>26</v>
      </c>
      <c r="C12" s="207">
        <v>3233</v>
      </c>
      <c r="D12" s="207">
        <v>6351</v>
      </c>
      <c r="E12" s="207">
        <v>63</v>
      </c>
      <c r="F12" s="207">
        <v>10</v>
      </c>
      <c r="G12" s="207">
        <v>66010001350</v>
      </c>
      <c r="H12" s="176" t="s">
        <v>285</v>
      </c>
      <c r="I12" s="176" t="s">
        <v>286</v>
      </c>
      <c r="J12" s="105" t="s">
        <v>287</v>
      </c>
      <c r="K12" s="175" t="s">
        <v>288</v>
      </c>
      <c r="L12" s="175"/>
      <c r="M12" s="176"/>
      <c r="N12" s="211">
        <v>500</v>
      </c>
      <c r="O12" s="180">
        <v>2024</v>
      </c>
      <c r="P12" s="176">
        <v>0</v>
      </c>
      <c r="Q12" s="178">
        <f t="shared" si="1"/>
        <v>500</v>
      </c>
      <c r="R12" s="177"/>
      <c r="S12" s="177"/>
      <c r="T12" s="177"/>
      <c r="U12" s="199">
        <v>500</v>
      </c>
      <c r="V12" s="177">
        <f t="shared" si="2"/>
        <v>0</v>
      </c>
      <c r="W12" s="177"/>
    </row>
    <row r="13" spans="1:24" s="209" customFormat="1" ht="137.25" customHeight="1" x14ac:dyDescent="0.2">
      <c r="A13" s="317">
        <v>5</v>
      </c>
      <c r="B13" s="180" t="s">
        <v>30</v>
      </c>
      <c r="C13" s="207">
        <v>3121</v>
      </c>
      <c r="D13" s="207">
        <v>6351</v>
      </c>
      <c r="E13" s="207">
        <v>63</v>
      </c>
      <c r="F13" s="207">
        <v>10</v>
      </c>
      <c r="G13" s="207">
        <v>66010001113</v>
      </c>
      <c r="H13" s="176" t="s">
        <v>289</v>
      </c>
      <c r="I13" s="176" t="s">
        <v>290</v>
      </c>
      <c r="J13" s="105" t="s">
        <v>291</v>
      </c>
      <c r="K13" s="175" t="s">
        <v>306</v>
      </c>
      <c r="L13" s="175"/>
      <c r="M13" s="176"/>
      <c r="N13" s="211">
        <v>769</v>
      </c>
      <c r="O13" s="180">
        <v>2024</v>
      </c>
      <c r="P13" s="176">
        <v>0</v>
      </c>
      <c r="Q13" s="178">
        <f t="shared" si="1"/>
        <v>769</v>
      </c>
      <c r="R13" s="177"/>
      <c r="S13" s="177"/>
      <c r="T13" s="177"/>
      <c r="U13" s="199">
        <v>769</v>
      </c>
      <c r="V13" s="177">
        <f t="shared" si="2"/>
        <v>0</v>
      </c>
      <c r="W13" s="177"/>
      <c r="X13" s="208"/>
    </row>
    <row r="14" spans="1:24" s="209" customFormat="1" ht="104.25" customHeight="1" x14ac:dyDescent="0.2">
      <c r="A14" s="317">
        <v>6</v>
      </c>
      <c r="B14" s="180" t="s">
        <v>30</v>
      </c>
      <c r="C14" s="207">
        <v>3127</v>
      </c>
      <c r="D14" s="207">
        <v>6351</v>
      </c>
      <c r="E14" s="207">
        <v>63</v>
      </c>
      <c r="F14" s="207">
        <v>10</v>
      </c>
      <c r="G14" s="207">
        <v>66010001226</v>
      </c>
      <c r="H14" s="176" t="s">
        <v>294</v>
      </c>
      <c r="I14" s="176" t="s">
        <v>295</v>
      </c>
      <c r="J14" s="105" t="s">
        <v>296</v>
      </c>
      <c r="K14" s="175" t="s">
        <v>297</v>
      </c>
      <c r="L14" s="175"/>
      <c r="M14" s="176"/>
      <c r="N14" s="211">
        <v>150</v>
      </c>
      <c r="O14" s="180">
        <v>2024</v>
      </c>
      <c r="P14" s="176">
        <v>0</v>
      </c>
      <c r="Q14" s="178">
        <f t="shared" si="1"/>
        <v>150</v>
      </c>
      <c r="R14" s="177"/>
      <c r="S14" s="177"/>
      <c r="T14" s="177"/>
      <c r="U14" s="199">
        <v>150</v>
      </c>
      <c r="V14" s="177">
        <f t="shared" si="2"/>
        <v>0</v>
      </c>
      <c r="W14" s="177"/>
      <c r="X14" s="208"/>
    </row>
    <row r="15" spans="1:24" s="64" customFormat="1" ht="36.75" customHeight="1" x14ac:dyDescent="0.3">
      <c r="A15" s="47" t="s">
        <v>64</v>
      </c>
      <c r="B15" s="67"/>
      <c r="C15" s="67"/>
      <c r="D15" s="67"/>
      <c r="E15" s="67"/>
      <c r="F15" s="67"/>
      <c r="G15" s="67"/>
      <c r="H15" s="67"/>
      <c r="I15" s="66"/>
      <c r="J15" s="66"/>
      <c r="K15" s="66"/>
      <c r="L15" s="66"/>
      <c r="M15" s="66"/>
      <c r="N15" s="107">
        <f>N8</f>
        <v>30017.205000000002</v>
      </c>
      <c r="O15" s="107"/>
      <c r="P15" s="107">
        <f t="shared" ref="P15:V15" si="3">P8</f>
        <v>0</v>
      </c>
      <c r="Q15" s="107">
        <f t="shared" si="3"/>
        <v>4881</v>
      </c>
      <c r="R15" s="107">
        <f t="shared" si="3"/>
        <v>0</v>
      </c>
      <c r="S15" s="107">
        <f t="shared" si="3"/>
        <v>0</v>
      </c>
      <c r="T15" s="107">
        <f t="shared" si="3"/>
        <v>0</v>
      </c>
      <c r="U15" s="107">
        <f t="shared" si="3"/>
        <v>4881</v>
      </c>
      <c r="V15" s="107">
        <f t="shared" si="3"/>
        <v>25136.205000000002</v>
      </c>
      <c r="W15" s="65"/>
    </row>
    <row r="16" spans="1:24" x14ac:dyDescent="0.25">
      <c r="Q16" s="63"/>
      <c r="R16" s="63"/>
      <c r="S16" s="63"/>
      <c r="T16" s="63"/>
      <c r="U16" s="63"/>
    </row>
    <row r="17" spans="17:21" x14ac:dyDescent="0.25">
      <c r="Q17" s="63"/>
      <c r="R17" s="63"/>
      <c r="S17" s="63"/>
      <c r="T17" s="63"/>
      <c r="U17" s="63"/>
    </row>
  </sheetData>
  <mergeCells count="20">
    <mergeCell ref="V6:V7"/>
    <mergeCell ref="W6:W7"/>
    <mergeCell ref="J6:J7"/>
    <mergeCell ref="K6:K7"/>
    <mergeCell ref="L6:L7"/>
    <mergeCell ref="M6:M7"/>
    <mergeCell ref="N6:N7"/>
    <mergeCell ref="O6:O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</mergeCells>
  <pageMargins left="0.39370078740157483" right="0.39370078740157483" top="0.78740157480314965" bottom="0.78740157480314965" header="0.31496062992125984" footer="0.31496062992125984"/>
  <pageSetup paperSize="9" scale="56" firstPageNumber="140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16"/>
  <sheetViews>
    <sheetView showGridLines="0" view="pageBreakPreview" zoomScale="70" zoomScaleNormal="90" zoomScaleSheetLayoutView="70" workbookViewId="0">
      <selection activeCell="Y10" sqref="Y10"/>
    </sheetView>
  </sheetViews>
  <sheetFormatPr defaultColWidth="8.85546875" defaultRowHeight="15" outlineLevelCol="1" x14ac:dyDescent="0.25"/>
  <cols>
    <col min="1" max="1" width="4.140625" style="62" customWidth="1"/>
    <col min="2" max="2" width="4.85546875" style="62" customWidth="1"/>
    <col min="3" max="4" width="9.140625" style="62" hidden="1" customWidth="1" outlineLevel="1"/>
    <col min="5" max="5" width="5.85546875" style="62" customWidth="1" collapsed="1"/>
    <col min="6" max="6" width="9.140625" style="62" hidden="1" customWidth="1" outlineLevel="1"/>
    <col min="7" max="7" width="17.85546875" style="62" hidden="1" customWidth="1" outlineLevel="1"/>
    <col min="8" max="8" width="13.85546875" style="62" hidden="1" customWidth="1" outlineLevel="1"/>
    <col min="9" max="9" width="7.28515625" style="62" hidden="1" customWidth="1" outlineLevel="1"/>
    <col min="10" max="10" width="53" style="62" customWidth="1" collapsed="1"/>
    <col min="11" max="11" width="50.85546875" style="62" customWidth="1"/>
    <col min="12" max="12" width="6.85546875" style="62" customWidth="1"/>
    <col min="13" max="13" width="9.85546875" style="62" customWidth="1"/>
    <col min="14" max="14" width="13.5703125" style="62" customWidth="1"/>
    <col min="15" max="15" width="9.7109375" style="62" customWidth="1"/>
    <col min="16" max="16" width="12.5703125" style="62" customWidth="1"/>
    <col min="17" max="17" width="15.28515625" style="62" customWidth="1"/>
    <col min="18" max="18" width="11.85546875" style="62" customWidth="1"/>
    <col min="19" max="20" width="9.7109375" style="62" customWidth="1"/>
    <col min="21" max="21" width="12.42578125" style="62" customWidth="1"/>
    <col min="22" max="22" width="13.140625" style="62" customWidth="1"/>
    <col min="23" max="23" width="17.28515625" style="62" customWidth="1"/>
    <col min="24" max="249" width="15" style="62" customWidth="1"/>
    <col min="250" max="16384" width="8.85546875" style="62"/>
  </cols>
  <sheetData>
    <row r="1" spans="1:24" s="70" customFormat="1" ht="26.25" customHeight="1" x14ac:dyDescent="0.3">
      <c r="A1" s="1" t="s">
        <v>54</v>
      </c>
      <c r="B1" s="2"/>
      <c r="C1" s="2"/>
      <c r="D1" s="2"/>
      <c r="E1" s="2"/>
      <c r="F1" s="2"/>
      <c r="G1" s="2"/>
      <c r="H1" s="78"/>
      <c r="I1" s="4"/>
      <c r="J1" s="2"/>
      <c r="K1" s="76"/>
      <c r="L1" s="75"/>
      <c r="M1" s="7"/>
      <c r="N1" s="8"/>
      <c r="O1" s="75"/>
      <c r="P1" s="8"/>
      <c r="Q1" s="8"/>
      <c r="R1" s="9"/>
      <c r="S1" s="10"/>
      <c r="T1" s="74"/>
    </row>
    <row r="2" spans="1:24" s="70" customFormat="1" ht="15.75" x14ac:dyDescent="0.25">
      <c r="A2" s="14" t="s">
        <v>1</v>
      </c>
      <c r="B2" s="14"/>
      <c r="C2" s="14"/>
      <c r="D2" s="77"/>
      <c r="E2" s="14"/>
      <c r="F2" s="14"/>
      <c r="G2" s="14"/>
      <c r="J2" s="14" t="s">
        <v>2</v>
      </c>
      <c r="K2" s="16" t="s">
        <v>3</v>
      </c>
      <c r="L2" s="75"/>
      <c r="M2" s="18"/>
      <c r="N2" s="19"/>
      <c r="O2" s="75"/>
      <c r="P2" s="19"/>
      <c r="Q2" s="19"/>
      <c r="R2" s="19"/>
      <c r="S2" s="20"/>
      <c r="T2" s="74"/>
    </row>
    <row r="3" spans="1:24" s="70" customFormat="1" ht="17.25" customHeight="1" x14ac:dyDescent="0.25">
      <c r="A3" s="14"/>
      <c r="B3" s="14"/>
      <c r="C3" s="14"/>
      <c r="D3" s="77"/>
      <c r="E3" s="14"/>
      <c r="F3" s="14"/>
      <c r="G3" s="14"/>
      <c r="I3" s="21"/>
      <c r="J3" s="14" t="s">
        <v>4</v>
      </c>
      <c r="K3" s="76"/>
      <c r="L3" s="75"/>
      <c r="M3" s="18"/>
      <c r="N3" s="19"/>
      <c r="O3" s="75"/>
      <c r="P3" s="19"/>
      <c r="Q3" s="19"/>
      <c r="R3" s="75"/>
      <c r="S3" s="20"/>
      <c r="T3" s="74"/>
    </row>
    <row r="4" spans="1:24" s="70" customFormat="1" ht="17.25" customHeight="1" x14ac:dyDescent="0.25">
      <c r="A4" s="13"/>
      <c r="B4" s="13"/>
      <c r="C4" s="13"/>
      <c r="D4" s="13"/>
      <c r="E4" s="13"/>
      <c r="F4" s="13"/>
      <c r="G4" s="13"/>
      <c r="H4" s="13"/>
      <c r="I4" s="22"/>
      <c r="J4" s="13"/>
      <c r="K4" s="76"/>
      <c r="L4" s="75"/>
      <c r="M4" s="18"/>
      <c r="N4" s="19"/>
      <c r="O4" s="75"/>
      <c r="P4" s="19"/>
      <c r="Q4" s="19"/>
      <c r="S4" s="20"/>
      <c r="T4" s="74"/>
      <c r="V4" s="217" t="s">
        <v>5</v>
      </c>
    </row>
    <row r="5" spans="1:24" s="70" customFormat="1" ht="25.5" customHeight="1" x14ac:dyDescent="0.25">
      <c r="A5" s="341" t="s">
        <v>96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73"/>
      <c r="T5" s="72"/>
      <c r="U5" s="72"/>
      <c r="V5" s="71"/>
      <c r="W5" s="71"/>
    </row>
    <row r="6" spans="1:24" ht="22.5" customHeight="1" x14ac:dyDescent="0.25">
      <c r="A6" s="343" t="s">
        <v>7</v>
      </c>
      <c r="B6" s="343" t="s">
        <v>8</v>
      </c>
      <c r="C6" s="345" t="s">
        <v>9</v>
      </c>
      <c r="D6" s="345" t="s">
        <v>10</v>
      </c>
      <c r="E6" s="345" t="s">
        <v>11</v>
      </c>
      <c r="F6" s="345" t="s">
        <v>12</v>
      </c>
      <c r="G6" s="345" t="s">
        <v>13</v>
      </c>
      <c r="H6" s="358" t="s">
        <v>39</v>
      </c>
      <c r="I6" s="348" t="s">
        <v>38</v>
      </c>
      <c r="J6" s="345" t="s">
        <v>14</v>
      </c>
      <c r="K6" s="353" t="s">
        <v>15</v>
      </c>
      <c r="L6" s="355" t="s">
        <v>16</v>
      </c>
      <c r="M6" s="354" t="s">
        <v>17</v>
      </c>
      <c r="N6" s="353" t="s">
        <v>18</v>
      </c>
      <c r="O6" s="353" t="s">
        <v>19</v>
      </c>
      <c r="P6" s="350" t="s">
        <v>101</v>
      </c>
      <c r="Q6" s="352" t="s">
        <v>102</v>
      </c>
      <c r="R6" s="352"/>
      <c r="S6" s="352"/>
      <c r="T6" s="352"/>
      <c r="U6" s="352"/>
      <c r="V6" s="350" t="s">
        <v>116</v>
      </c>
      <c r="W6" s="350" t="s">
        <v>21</v>
      </c>
    </row>
    <row r="7" spans="1:24" s="69" customFormat="1" ht="48.75" customHeight="1" x14ac:dyDescent="0.25">
      <c r="A7" s="344"/>
      <c r="B7" s="344"/>
      <c r="C7" s="346"/>
      <c r="D7" s="346"/>
      <c r="E7" s="346"/>
      <c r="F7" s="346"/>
      <c r="G7" s="346"/>
      <c r="H7" s="358"/>
      <c r="I7" s="349"/>
      <c r="J7" s="346"/>
      <c r="K7" s="354"/>
      <c r="L7" s="356"/>
      <c r="M7" s="353"/>
      <c r="N7" s="357"/>
      <c r="O7" s="357"/>
      <c r="P7" s="351"/>
      <c r="Q7" s="24" t="s">
        <v>22</v>
      </c>
      <c r="R7" s="24" t="s">
        <v>23</v>
      </c>
      <c r="S7" s="24" t="s">
        <v>37</v>
      </c>
      <c r="T7" s="24" t="s">
        <v>36</v>
      </c>
      <c r="U7" s="24" t="s">
        <v>24</v>
      </c>
      <c r="V7" s="351"/>
      <c r="W7" s="351"/>
    </row>
    <row r="8" spans="1:24" s="85" customFormat="1" ht="22.5" customHeight="1" x14ac:dyDescent="0.25">
      <c r="A8" s="25" t="s">
        <v>55</v>
      </c>
      <c r="B8" s="86"/>
      <c r="C8" s="87"/>
      <c r="D8" s="87"/>
      <c r="E8" s="87"/>
      <c r="F8" s="87"/>
      <c r="G8" s="87"/>
      <c r="H8" s="88"/>
      <c r="I8" s="89"/>
      <c r="J8" s="87"/>
      <c r="K8" s="90"/>
      <c r="L8" s="91"/>
      <c r="M8" s="92"/>
      <c r="N8" s="95">
        <f>SUM(N9:N13)</f>
        <v>31020</v>
      </c>
      <c r="O8" s="93"/>
      <c r="P8" s="96">
        <f t="shared" ref="P8:V8" si="0">SUM(P9:P13)</f>
        <v>0</v>
      </c>
      <c r="Q8" s="97">
        <f t="shared" si="0"/>
        <v>2750</v>
      </c>
      <c r="R8" s="97">
        <f t="shared" si="0"/>
        <v>0</v>
      </c>
      <c r="S8" s="97">
        <f t="shared" si="0"/>
        <v>0</v>
      </c>
      <c r="T8" s="97">
        <f t="shared" si="0"/>
        <v>0</v>
      </c>
      <c r="U8" s="97">
        <f t="shared" si="0"/>
        <v>2750</v>
      </c>
      <c r="V8" s="96">
        <f t="shared" si="0"/>
        <v>28270</v>
      </c>
      <c r="W8" s="94"/>
    </row>
    <row r="9" spans="1:24" s="209" customFormat="1" ht="90" customHeight="1" x14ac:dyDescent="0.2">
      <c r="A9" s="180">
        <v>1</v>
      </c>
      <c r="B9" s="180" t="s">
        <v>35</v>
      </c>
      <c r="C9" s="207">
        <v>3122</v>
      </c>
      <c r="D9" s="207">
        <v>6121</v>
      </c>
      <c r="E9" s="207">
        <v>61</v>
      </c>
      <c r="F9" s="207">
        <v>10</v>
      </c>
      <c r="G9" s="207">
        <v>60001101648</v>
      </c>
      <c r="H9" s="176" t="s">
        <v>259</v>
      </c>
      <c r="I9" s="176" t="s">
        <v>260</v>
      </c>
      <c r="J9" s="105" t="s">
        <v>261</v>
      </c>
      <c r="K9" s="175" t="s">
        <v>262</v>
      </c>
      <c r="L9" s="175"/>
      <c r="M9" s="320" t="s">
        <v>27</v>
      </c>
      <c r="N9" s="211">
        <v>2000</v>
      </c>
      <c r="O9" s="248" t="s">
        <v>109</v>
      </c>
      <c r="P9" s="176"/>
      <c r="Q9" s="178">
        <f>SUM(R9:U9)</f>
        <v>250</v>
      </c>
      <c r="R9" s="177"/>
      <c r="S9" s="177"/>
      <c r="T9" s="177"/>
      <c r="U9" s="199">
        <v>250</v>
      </c>
      <c r="V9" s="177">
        <f>N9-P9-Q9</f>
        <v>1750</v>
      </c>
      <c r="W9" s="177"/>
      <c r="X9" s="208"/>
    </row>
    <row r="10" spans="1:24" s="209" customFormat="1" ht="207" customHeight="1" x14ac:dyDescent="0.2">
      <c r="A10" s="180">
        <v>2</v>
      </c>
      <c r="B10" s="180" t="s">
        <v>26</v>
      </c>
      <c r="C10" s="207">
        <v>3122</v>
      </c>
      <c r="D10" s="207">
        <v>6121</v>
      </c>
      <c r="E10" s="207">
        <v>61</v>
      </c>
      <c r="F10" s="207">
        <v>10</v>
      </c>
      <c r="G10" s="207">
        <v>60001101649</v>
      </c>
      <c r="H10" s="176" t="s">
        <v>263</v>
      </c>
      <c r="I10" s="176" t="s">
        <v>264</v>
      </c>
      <c r="J10" s="105" t="s">
        <v>265</v>
      </c>
      <c r="K10" s="175" t="s">
        <v>266</v>
      </c>
      <c r="L10" s="175"/>
      <c r="M10" s="320" t="s">
        <v>27</v>
      </c>
      <c r="N10" s="211">
        <v>3520</v>
      </c>
      <c r="O10" s="248" t="s">
        <v>109</v>
      </c>
      <c r="P10" s="176"/>
      <c r="Q10" s="178">
        <f>SUM(R10:U10)</f>
        <v>600</v>
      </c>
      <c r="R10" s="177">
        <v>0</v>
      </c>
      <c r="S10" s="177"/>
      <c r="T10" s="177"/>
      <c r="U10" s="199">
        <v>600</v>
      </c>
      <c r="V10" s="177">
        <f>N10-P10-Q10</f>
        <v>2920</v>
      </c>
      <c r="W10" s="177"/>
      <c r="X10" s="208"/>
    </row>
    <row r="11" spans="1:24" s="335" customFormat="1" ht="77.25" hidden="1" customHeight="1" x14ac:dyDescent="0.2">
      <c r="A11" s="325">
        <v>3</v>
      </c>
      <c r="B11" s="325" t="s">
        <v>26</v>
      </c>
      <c r="C11" s="326">
        <v>3127</v>
      </c>
      <c r="D11" s="326">
        <v>6121</v>
      </c>
      <c r="E11" s="326">
        <v>61</v>
      </c>
      <c r="F11" s="326">
        <v>10</v>
      </c>
      <c r="G11" s="326">
        <v>60001101650</v>
      </c>
      <c r="H11" s="327" t="s">
        <v>267</v>
      </c>
      <c r="I11" s="327" t="s">
        <v>268</v>
      </c>
      <c r="J11" s="336" t="s">
        <v>298</v>
      </c>
      <c r="K11" s="337" t="s">
        <v>269</v>
      </c>
      <c r="L11" s="328"/>
      <c r="M11" s="329" t="s">
        <v>27</v>
      </c>
      <c r="N11" s="330"/>
      <c r="O11" s="325" t="s">
        <v>109</v>
      </c>
      <c r="P11" s="327"/>
      <c r="Q11" s="331">
        <f>SUM(R11:U11)</f>
        <v>0</v>
      </c>
      <c r="R11" s="332"/>
      <c r="S11" s="332"/>
      <c r="T11" s="332"/>
      <c r="U11" s="333"/>
      <c r="V11" s="332">
        <f>N11-P11-Q11</f>
        <v>0</v>
      </c>
      <c r="W11" s="338" t="s">
        <v>403</v>
      </c>
      <c r="X11" s="334"/>
    </row>
    <row r="12" spans="1:24" s="209" customFormat="1" ht="88.5" customHeight="1" x14ac:dyDescent="0.2">
      <c r="A12" s="180">
        <v>3</v>
      </c>
      <c r="B12" s="180" t="s">
        <v>26</v>
      </c>
      <c r="C12" s="207">
        <v>3122</v>
      </c>
      <c r="D12" s="207">
        <v>6121</v>
      </c>
      <c r="E12" s="207">
        <v>61</v>
      </c>
      <c r="F12" s="207">
        <v>10</v>
      </c>
      <c r="G12" s="207">
        <v>60001101651</v>
      </c>
      <c r="H12" s="176" t="s">
        <v>270</v>
      </c>
      <c r="I12" s="176" t="s">
        <v>271</v>
      </c>
      <c r="J12" s="105" t="s">
        <v>272</v>
      </c>
      <c r="K12" s="175" t="s">
        <v>273</v>
      </c>
      <c r="L12" s="175"/>
      <c r="M12" s="320" t="s">
        <v>27</v>
      </c>
      <c r="N12" s="211">
        <v>5500</v>
      </c>
      <c r="O12" s="248" t="s">
        <v>109</v>
      </c>
      <c r="P12" s="176"/>
      <c r="Q12" s="178">
        <f>SUM(R12:U12)</f>
        <v>800</v>
      </c>
      <c r="R12" s="177"/>
      <c r="S12" s="177"/>
      <c r="T12" s="177"/>
      <c r="U12" s="199">
        <v>800</v>
      </c>
      <c r="V12" s="177">
        <f>N12-P12-Q12</f>
        <v>4700</v>
      </c>
      <c r="W12" s="177"/>
    </row>
    <row r="13" spans="1:24" s="209" customFormat="1" ht="109.5" customHeight="1" x14ac:dyDescent="0.2">
      <c r="A13" s="180">
        <v>4</v>
      </c>
      <c r="B13" s="180" t="s">
        <v>26</v>
      </c>
      <c r="C13" s="207">
        <v>3127</v>
      </c>
      <c r="D13" s="207">
        <v>6121</v>
      </c>
      <c r="E13" s="207">
        <v>61</v>
      </c>
      <c r="F13" s="207">
        <v>10</v>
      </c>
      <c r="G13" s="207">
        <v>60001101652</v>
      </c>
      <c r="H13" s="176" t="s">
        <v>292</v>
      </c>
      <c r="I13" s="176" t="s">
        <v>293</v>
      </c>
      <c r="J13" s="105" t="s">
        <v>401</v>
      </c>
      <c r="K13" s="324" t="s">
        <v>402</v>
      </c>
      <c r="L13" s="175"/>
      <c r="M13" s="320" t="s">
        <v>27</v>
      </c>
      <c r="N13" s="211">
        <v>20000</v>
      </c>
      <c r="O13" s="248" t="s">
        <v>109</v>
      </c>
      <c r="P13" s="176"/>
      <c r="Q13" s="178">
        <f>SUM(R13:U13)</f>
        <v>1100</v>
      </c>
      <c r="R13" s="177"/>
      <c r="S13" s="177"/>
      <c r="T13" s="177"/>
      <c r="U13" s="199">
        <v>1100</v>
      </c>
      <c r="V13" s="177">
        <f>N13-P13-Q13</f>
        <v>18900</v>
      </c>
      <c r="W13" s="177"/>
      <c r="X13" s="208"/>
    </row>
    <row r="14" spans="1:24" s="64" customFormat="1" ht="36.75" customHeight="1" x14ac:dyDescent="0.3">
      <c r="A14" s="47" t="s">
        <v>97</v>
      </c>
      <c r="B14" s="67"/>
      <c r="C14" s="67"/>
      <c r="D14" s="67"/>
      <c r="E14" s="67"/>
      <c r="F14" s="67"/>
      <c r="G14" s="67"/>
      <c r="H14" s="67"/>
      <c r="I14" s="66"/>
      <c r="J14" s="66"/>
      <c r="K14" s="66"/>
      <c r="L14" s="66"/>
      <c r="M14" s="66"/>
      <c r="N14" s="107">
        <f>N8</f>
        <v>31020</v>
      </c>
      <c r="O14" s="107"/>
      <c r="P14" s="107">
        <f t="shared" ref="P14:V14" si="1">P8</f>
        <v>0</v>
      </c>
      <c r="Q14" s="107">
        <f t="shared" si="1"/>
        <v>2750</v>
      </c>
      <c r="R14" s="107">
        <f t="shared" si="1"/>
        <v>0</v>
      </c>
      <c r="S14" s="107">
        <f t="shared" si="1"/>
        <v>0</v>
      </c>
      <c r="T14" s="107">
        <f t="shared" si="1"/>
        <v>0</v>
      </c>
      <c r="U14" s="107">
        <f t="shared" si="1"/>
        <v>2750</v>
      </c>
      <c r="V14" s="107">
        <f t="shared" si="1"/>
        <v>28270</v>
      </c>
      <c r="W14" s="65"/>
    </row>
    <row r="15" spans="1:24" x14ac:dyDescent="0.25">
      <c r="Q15" s="63"/>
      <c r="R15" s="63"/>
      <c r="S15" s="63"/>
      <c r="T15" s="63"/>
      <c r="U15" s="63"/>
    </row>
    <row r="16" spans="1:24" x14ac:dyDescent="0.25">
      <c r="Q16" s="63"/>
      <c r="R16" s="63"/>
      <c r="S16" s="63"/>
      <c r="T16" s="63"/>
      <c r="U16" s="63"/>
    </row>
  </sheetData>
  <mergeCells count="20">
    <mergeCell ref="V6:V7"/>
    <mergeCell ref="W6:W7"/>
    <mergeCell ref="J6:J7"/>
    <mergeCell ref="K6:K7"/>
    <mergeCell ref="L6:L7"/>
    <mergeCell ref="M6:M7"/>
    <mergeCell ref="N6:N7"/>
    <mergeCell ref="O6:O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</mergeCells>
  <pageMargins left="0.39370078740157483" right="0.39370078740157483" top="0.78740157480314965" bottom="0.78740157480314965" header="0.31496062992125984" footer="0.31496062992125984"/>
  <pageSetup paperSize="9" scale="58" firstPageNumber="142" fitToHeight="0" orientation="landscape" useFirstPageNumber="1" r:id="rId1"/>
  <headerFooter>
    <oddFooter xml:space="preserve">&amp;L&amp;"Arial,Kurzíva"&amp;11Zastupitelstvo Olomouckého kraje 11.12.2023
2.1. - Rozpočet OK na rok  2024 - návrh rozpočtu  
Příloha č. 5d) - Nové investice&amp;R&amp;"Arial,Kurzíva"&amp;11Strana &amp;P (celkem 216)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25"/>
  <sheetViews>
    <sheetView showGridLines="0" view="pageBreakPreview" zoomScale="70" zoomScaleNormal="66" zoomScaleSheetLayoutView="70" workbookViewId="0">
      <pane ySplit="7" topLeftCell="A8" activePane="bottomLeft" state="frozenSplit"/>
      <selection activeCell="B37" sqref="B37"/>
      <selection pane="bottomLeft" activeCell="Q16" sqref="Q16"/>
    </sheetView>
  </sheetViews>
  <sheetFormatPr defaultColWidth="9.140625" defaultRowHeight="12.75" outlineLevelCol="1" x14ac:dyDescent="0.2"/>
  <cols>
    <col min="1" max="1" width="5.42578125" style="12" customWidth="1"/>
    <col min="2" max="2" width="6" style="12" customWidth="1"/>
    <col min="3" max="4" width="5.5703125" style="12" hidden="1" customWidth="1" outlineLevel="1"/>
    <col min="5" max="5" width="6.5703125" style="12" customWidth="1" collapsed="1"/>
    <col min="6" max="6" width="5.28515625" style="12" hidden="1" customWidth="1" outlineLevel="1"/>
    <col min="7" max="7" width="15" style="12" hidden="1" customWidth="1" outlineLevel="1"/>
    <col min="8" max="8" width="70.7109375" style="12" customWidth="1" collapsed="1"/>
    <col min="9" max="9" width="70.7109375" style="12" customWidth="1"/>
    <col min="10" max="10" width="7.140625" style="12" customWidth="1"/>
    <col min="11" max="11" width="14.7109375" style="5" customWidth="1"/>
    <col min="12" max="12" width="15.7109375" style="6" customWidth="1"/>
    <col min="13" max="13" width="13.7109375" style="61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0.7109375" style="57" customWidth="1"/>
    <col min="20" max="20" width="9.140625" style="12" customWidth="1"/>
    <col min="21" max="16384" width="9.140625" style="12"/>
  </cols>
  <sheetData>
    <row r="1" spans="1:20" ht="20.25" x14ac:dyDescent="0.3">
      <c r="A1" s="1" t="s">
        <v>54</v>
      </c>
      <c r="B1" s="2"/>
      <c r="C1" s="2"/>
      <c r="D1" s="2"/>
      <c r="E1" s="2"/>
      <c r="F1" s="2"/>
      <c r="G1" s="2"/>
      <c r="H1" s="3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4" t="s">
        <v>1</v>
      </c>
      <c r="B2" s="14"/>
      <c r="C2" s="14"/>
      <c r="D2" s="15"/>
      <c r="E2" s="14"/>
      <c r="F2" s="14"/>
      <c r="G2" s="14"/>
      <c r="H2" s="14" t="s">
        <v>2</v>
      </c>
      <c r="I2" s="16" t="s">
        <v>3</v>
      </c>
      <c r="J2" s="17"/>
      <c r="M2" s="18"/>
      <c r="N2" s="19"/>
      <c r="P2" s="19"/>
      <c r="Q2" s="19"/>
      <c r="R2" s="19"/>
      <c r="S2" s="20"/>
      <c r="T2" s="11"/>
    </row>
    <row r="3" spans="1:20" ht="17.25" customHeight="1" x14ac:dyDescent="0.2">
      <c r="A3" s="14"/>
      <c r="B3" s="14"/>
      <c r="C3" s="14"/>
      <c r="D3" s="15"/>
      <c r="E3" s="14"/>
      <c r="F3" s="14"/>
      <c r="G3" s="14"/>
      <c r="H3" s="14" t="s">
        <v>4</v>
      </c>
      <c r="I3" s="21"/>
      <c r="J3" s="14"/>
      <c r="M3" s="18"/>
      <c r="N3" s="19"/>
      <c r="P3" s="19"/>
      <c r="Q3" s="19"/>
      <c r="S3" s="20"/>
      <c r="T3" s="11"/>
    </row>
    <row r="4" spans="1:20" ht="17.25" customHeight="1" x14ac:dyDescent="0.2">
      <c r="A4" s="14"/>
      <c r="B4" s="14"/>
      <c r="C4" s="14"/>
      <c r="D4" s="14"/>
      <c r="E4" s="14"/>
      <c r="F4" s="14"/>
      <c r="G4" s="14"/>
      <c r="H4" s="14"/>
      <c r="I4" s="21"/>
      <c r="J4" s="14"/>
      <c r="M4" s="18"/>
      <c r="N4" s="19"/>
      <c r="P4" s="19"/>
      <c r="Q4" s="19"/>
      <c r="R4" s="218" t="s">
        <v>5</v>
      </c>
      <c r="S4" s="20"/>
      <c r="T4" s="11"/>
    </row>
    <row r="5" spans="1:20" ht="25.5" customHeight="1" x14ac:dyDescent="0.2">
      <c r="A5" s="359" t="s">
        <v>56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23"/>
    </row>
    <row r="6" spans="1:20" ht="25.5" customHeight="1" x14ac:dyDescent="0.2">
      <c r="A6" s="360" t="s">
        <v>7</v>
      </c>
      <c r="B6" s="360" t="s">
        <v>8</v>
      </c>
      <c r="C6" s="361" t="s">
        <v>9</v>
      </c>
      <c r="D6" s="361" t="s">
        <v>10</v>
      </c>
      <c r="E6" s="361" t="s">
        <v>11</v>
      </c>
      <c r="F6" s="361" t="s">
        <v>12</v>
      </c>
      <c r="G6" s="361" t="s">
        <v>13</v>
      </c>
      <c r="H6" s="361" t="s">
        <v>14</v>
      </c>
      <c r="I6" s="357" t="s">
        <v>15</v>
      </c>
      <c r="J6" s="365" t="s">
        <v>16</v>
      </c>
      <c r="K6" s="357" t="s">
        <v>17</v>
      </c>
      <c r="L6" s="357" t="s">
        <v>18</v>
      </c>
      <c r="M6" s="357" t="s">
        <v>19</v>
      </c>
      <c r="N6" s="351" t="s">
        <v>101</v>
      </c>
      <c r="O6" s="366" t="s">
        <v>102</v>
      </c>
      <c r="P6" s="366"/>
      <c r="Q6" s="366"/>
      <c r="R6" s="351" t="s">
        <v>116</v>
      </c>
      <c r="S6" s="351" t="s">
        <v>21</v>
      </c>
    </row>
    <row r="7" spans="1:20" ht="58.7" customHeight="1" x14ac:dyDescent="0.2">
      <c r="A7" s="360"/>
      <c r="B7" s="360"/>
      <c r="C7" s="361"/>
      <c r="D7" s="361"/>
      <c r="E7" s="361"/>
      <c r="F7" s="361"/>
      <c r="G7" s="361"/>
      <c r="H7" s="361"/>
      <c r="I7" s="357"/>
      <c r="J7" s="365"/>
      <c r="K7" s="357"/>
      <c r="L7" s="357"/>
      <c r="M7" s="357"/>
      <c r="N7" s="351"/>
      <c r="O7" s="24" t="s">
        <v>22</v>
      </c>
      <c r="P7" s="24" t="s">
        <v>23</v>
      </c>
      <c r="Q7" s="24" t="s">
        <v>24</v>
      </c>
      <c r="R7" s="351"/>
      <c r="S7" s="351"/>
    </row>
    <row r="8" spans="1:20" s="28" customFormat="1" ht="25.5" customHeight="1" x14ac:dyDescent="0.3">
      <c r="A8" s="25" t="s">
        <v>57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315">
        <f>SUM(L9:L17)</f>
        <v>165250</v>
      </c>
      <c r="M8" s="316"/>
      <c r="N8" s="314">
        <f>SUM(N9:N17)</f>
        <v>2667</v>
      </c>
      <c r="O8" s="314">
        <f>SUM(O9:O17)</f>
        <v>118447</v>
      </c>
      <c r="P8" s="314">
        <f>SUM(P9:P17)</f>
        <v>0</v>
      </c>
      <c r="Q8" s="314">
        <f>SUM(Q9:Q17)</f>
        <v>118447</v>
      </c>
      <c r="R8" s="314">
        <f>SUM(R9:R17)</f>
        <v>44136</v>
      </c>
      <c r="S8" s="27"/>
    </row>
    <row r="9" spans="1:20" s="82" customFormat="1" ht="54" customHeight="1" x14ac:dyDescent="0.2">
      <c r="A9" s="214">
        <v>1</v>
      </c>
      <c r="B9" s="214" t="s">
        <v>26</v>
      </c>
      <c r="C9" s="214">
        <v>3146</v>
      </c>
      <c r="D9" s="214">
        <v>6121</v>
      </c>
      <c r="E9" s="214">
        <v>61</v>
      </c>
      <c r="F9" s="220">
        <v>10</v>
      </c>
      <c r="G9" s="221">
        <v>60001101421</v>
      </c>
      <c r="H9" s="32" t="s">
        <v>110</v>
      </c>
      <c r="I9" s="229" t="s">
        <v>111</v>
      </c>
      <c r="J9" s="220" t="s">
        <v>27</v>
      </c>
      <c r="K9" s="220" t="s">
        <v>28</v>
      </c>
      <c r="L9" s="34">
        <v>18321</v>
      </c>
      <c r="M9" s="84">
        <v>2024</v>
      </c>
      <c r="N9" s="36">
        <v>349</v>
      </c>
      <c r="O9" s="37">
        <f t="shared" ref="O9:O17" si="0">P9+Q9</f>
        <v>17972</v>
      </c>
      <c r="P9" s="41"/>
      <c r="Q9" s="188">
        <v>17972</v>
      </c>
      <c r="R9" s="41">
        <f t="shared" ref="R9:R17" si="1">L9-N9-O9</f>
        <v>0</v>
      </c>
      <c r="S9" s="228" t="s">
        <v>382</v>
      </c>
      <c r="T9" s="83"/>
    </row>
    <row r="10" spans="1:20" s="82" customFormat="1" ht="64.5" customHeight="1" x14ac:dyDescent="0.2">
      <c r="A10" s="214">
        <v>2</v>
      </c>
      <c r="B10" s="214" t="s">
        <v>44</v>
      </c>
      <c r="C10" s="214">
        <v>3124</v>
      </c>
      <c r="D10" s="214">
        <v>6121</v>
      </c>
      <c r="E10" s="214">
        <v>61</v>
      </c>
      <c r="F10" s="220">
        <v>10</v>
      </c>
      <c r="G10" s="221">
        <v>60001101388</v>
      </c>
      <c r="H10" s="32" t="s">
        <v>107</v>
      </c>
      <c r="I10" s="230" t="s">
        <v>108</v>
      </c>
      <c r="J10" s="220" t="s">
        <v>27</v>
      </c>
      <c r="K10" s="220" t="s">
        <v>28</v>
      </c>
      <c r="L10" s="34">
        <v>10162</v>
      </c>
      <c r="M10" s="84">
        <v>2024</v>
      </c>
      <c r="N10" s="36">
        <v>151</v>
      </c>
      <c r="O10" s="37">
        <f t="shared" si="0"/>
        <v>10011</v>
      </c>
      <c r="P10" s="41"/>
      <c r="Q10" s="188">
        <v>10011</v>
      </c>
      <c r="R10" s="41">
        <f t="shared" si="1"/>
        <v>0</v>
      </c>
      <c r="S10" s="228" t="s">
        <v>382</v>
      </c>
      <c r="T10" s="83"/>
    </row>
    <row r="11" spans="1:20" s="82" customFormat="1" ht="64.5" customHeight="1" x14ac:dyDescent="0.2">
      <c r="A11" s="214">
        <v>3</v>
      </c>
      <c r="B11" s="214" t="s">
        <v>26</v>
      </c>
      <c r="C11" s="214">
        <v>3123</v>
      </c>
      <c r="D11" s="214">
        <v>6121</v>
      </c>
      <c r="E11" s="214">
        <v>61</v>
      </c>
      <c r="F11" s="220">
        <v>10</v>
      </c>
      <c r="G11" s="221">
        <v>60001101372</v>
      </c>
      <c r="H11" s="32" t="s">
        <v>105</v>
      </c>
      <c r="I11" s="229" t="s">
        <v>106</v>
      </c>
      <c r="J11" s="220" t="s">
        <v>27</v>
      </c>
      <c r="K11" s="220" t="s">
        <v>28</v>
      </c>
      <c r="L11" s="34">
        <v>22334</v>
      </c>
      <c r="M11" s="84">
        <v>2024</v>
      </c>
      <c r="N11" s="36">
        <v>305</v>
      </c>
      <c r="O11" s="37">
        <f t="shared" si="0"/>
        <v>22029</v>
      </c>
      <c r="P11" s="41"/>
      <c r="Q11" s="188">
        <v>22029</v>
      </c>
      <c r="R11" s="41">
        <f t="shared" si="1"/>
        <v>0</v>
      </c>
      <c r="S11" s="228" t="s">
        <v>387</v>
      </c>
      <c r="T11" s="83"/>
    </row>
    <row r="12" spans="1:20" s="82" customFormat="1" ht="79.5" customHeight="1" x14ac:dyDescent="0.2">
      <c r="A12" s="214">
        <v>4</v>
      </c>
      <c r="B12" s="214" t="s">
        <v>26</v>
      </c>
      <c r="C12" s="214">
        <v>3127</v>
      </c>
      <c r="D12" s="214">
        <v>6121</v>
      </c>
      <c r="E12" s="214">
        <v>61</v>
      </c>
      <c r="F12" s="220">
        <v>10</v>
      </c>
      <c r="G12" s="221">
        <v>60001101466</v>
      </c>
      <c r="H12" s="32" t="s">
        <v>114</v>
      </c>
      <c r="I12" s="231" t="s">
        <v>115</v>
      </c>
      <c r="J12" s="220" t="s">
        <v>27</v>
      </c>
      <c r="K12" s="220" t="s">
        <v>28</v>
      </c>
      <c r="L12" s="34">
        <v>9576</v>
      </c>
      <c r="M12" s="84">
        <v>2024</v>
      </c>
      <c r="N12" s="36">
        <v>186</v>
      </c>
      <c r="O12" s="37">
        <f t="shared" si="0"/>
        <v>9390</v>
      </c>
      <c r="P12" s="41"/>
      <c r="Q12" s="188">
        <v>9390</v>
      </c>
      <c r="R12" s="41">
        <f t="shared" si="1"/>
        <v>0</v>
      </c>
      <c r="S12" s="42" t="s">
        <v>382</v>
      </c>
      <c r="T12" s="83"/>
    </row>
    <row r="13" spans="1:20" s="82" customFormat="1" ht="102.75" customHeight="1" x14ac:dyDescent="0.2">
      <c r="A13" s="214">
        <v>5</v>
      </c>
      <c r="B13" s="214" t="s">
        <v>26</v>
      </c>
      <c r="C13" s="214">
        <v>3114</v>
      </c>
      <c r="D13" s="214">
        <v>6121</v>
      </c>
      <c r="E13" s="214">
        <v>61</v>
      </c>
      <c r="F13" s="220">
        <v>10</v>
      </c>
      <c r="G13" s="221">
        <v>60001101465</v>
      </c>
      <c r="H13" s="32" t="s">
        <v>112</v>
      </c>
      <c r="I13" s="231" t="s">
        <v>113</v>
      </c>
      <c r="J13" s="220" t="s">
        <v>27</v>
      </c>
      <c r="K13" s="220" t="s">
        <v>28</v>
      </c>
      <c r="L13" s="34">
        <v>4691</v>
      </c>
      <c r="M13" s="84">
        <v>2024</v>
      </c>
      <c r="N13" s="36">
        <v>184</v>
      </c>
      <c r="O13" s="37">
        <f t="shared" si="0"/>
        <v>4507</v>
      </c>
      <c r="P13" s="41"/>
      <c r="Q13" s="188">
        <v>4507</v>
      </c>
      <c r="R13" s="41">
        <f t="shared" si="1"/>
        <v>0</v>
      </c>
      <c r="S13" s="228" t="s">
        <v>384</v>
      </c>
      <c r="T13" s="83"/>
    </row>
    <row r="14" spans="1:20" s="82" customFormat="1" ht="78" customHeight="1" x14ac:dyDescent="0.2">
      <c r="A14" s="214">
        <v>6</v>
      </c>
      <c r="B14" s="214" t="s">
        <v>26</v>
      </c>
      <c r="C14" s="214">
        <v>3114</v>
      </c>
      <c r="D14" s="214">
        <v>6121</v>
      </c>
      <c r="E14" s="214">
        <v>61</v>
      </c>
      <c r="F14" s="29">
        <v>10</v>
      </c>
      <c r="G14" s="40">
        <v>60001101364</v>
      </c>
      <c r="H14" s="32" t="s">
        <v>137</v>
      </c>
      <c r="I14" s="181" t="s">
        <v>138</v>
      </c>
      <c r="J14" s="29" t="s">
        <v>27</v>
      </c>
      <c r="K14" s="29" t="s">
        <v>28</v>
      </c>
      <c r="L14" s="34">
        <v>8764</v>
      </c>
      <c r="M14" s="84">
        <v>2024</v>
      </c>
      <c r="N14" s="36">
        <v>145</v>
      </c>
      <c r="O14" s="37">
        <f t="shared" si="0"/>
        <v>8619</v>
      </c>
      <c r="P14" s="41"/>
      <c r="Q14" s="188">
        <v>8619</v>
      </c>
      <c r="R14" s="41">
        <f t="shared" si="1"/>
        <v>0</v>
      </c>
      <c r="S14" s="42" t="s">
        <v>383</v>
      </c>
      <c r="T14" s="83"/>
    </row>
    <row r="15" spans="1:20" ht="100.9" customHeight="1" x14ac:dyDescent="0.2">
      <c r="A15" s="214">
        <v>7</v>
      </c>
      <c r="B15" s="214" t="s">
        <v>45</v>
      </c>
      <c r="C15" s="214">
        <v>3127</v>
      </c>
      <c r="D15" s="214">
        <v>6121</v>
      </c>
      <c r="E15" s="214">
        <v>61</v>
      </c>
      <c r="F15" s="29">
        <v>10</v>
      </c>
      <c r="G15" s="40">
        <v>60001101468</v>
      </c>
      <c r="H15" s="32" t="s">
        <v>139</v>
      </c>
      <c r="I15" s="241" t="s">
        <v>140</v>
      </c>
      <c r="J15" s="29" t="s">
        <v>27</v>
      </c>
      <c r="K15" s="29" t="s">
        <v>28</v>
      </c>
      <c r="L15" s="34">
        <v>29992</v>
      </c>
      <c r="M15" s="84" t="s">
        <v>109</v>
      </c>
      <c r="N15" s="36">
        <v>472</v>
      </c>
      <c r="O15" s="37">
        <f t="shared" si="0"/>
        <v>8000</v>
      </c>
      <c r="P15" s="41"/>
      <c r="Q15" s="188">
        <v>8000</v>
      </c>
      <c r="R15" s="41">
        <f t="shared" si="1"/>
        <v>21520</v>
      </c>
      <c r="S15" s="42" t="s">
        <v>382</v>
      </c>
      <c r="T15" s="98"/>
    </row>
    <row r="16" spans="1:20" s="82" customFormat="1" ht="47.25" customHeight="1" x14ac:dyDescent="0.2">
      <c r="A16" s="29">
        <v>8</v>
      </c>
      <c r="B16" s="29" t="s">
        <v>45</v>
      </c>
      <c r="C16" s="29">
        <v>3122</v>
      </c>
      <c r="D16" s="29">
        <v>6121</v>
      </c>
      <c r="E16" s="29">
        <v>61</v>
      </c>
      <c r="F16" s="29">
        <v>10</v>
      </c>
      <c r="G16" s="40">
        <v>60001101148</v>
      </c>
      <c r="H16" s="32" t="s">
        <v>398</v>
      </c>
      <c r="I16" s="262" t="s">
        <v>400</v>
      </c>
      <c r="J16" s="220" t="s">
        <v>27</v>
      </c>
      <c r="K16" s="220" t="s">
        <v>28</v>
      </c>
      <c r="L16" s="34">
        <v>18300</v>
      </c>
      <c r="M16" s="84">
        <v>2024</v>
      </c>
      <c r="N16" s="36">
        <v>381</v>
      </c>
      <c r="O16" s="37">
        <f t="shared" si="0"/>
        <v>17919</v>
      </c>
      <c r="P16" s="41"/>
      <c r="Q16" s="323">
        <v>17919</v>
      </c>
      <c r="R16" s="41">
        <f t="shared" si="1"/>
        <v>0</v>
      </c>
      <c r="S16" s="42" t="s">
        <v>399</v>
      </c>
      <c r="T16" s="83"/>
    </row>
    <row r="17" spans="1:21" s="82" customFormat="1" ht="53.25" customHeight="1" x14ac:dyDescent="0.2">
      <c r="A17" s="214">
        <v>9</v>
      </c>
      <c r="B17" s="214" t="s">
        <v>26</v>
      </c>
      <c r="C17" s="214">
        <v>3127</v>
      </c>
      <c r="D17" s="214">
        <v>6121</v>
      </c>
      <c r="E17" s="214">
        <v>61</v>
      </c>
      <c r="F17" s="220">
        <v>10</v>
      </c>
      <c r="G17" s="221">
        <v>60001101356</v>
      </c>
      <c r="H17" s="32" t="s">
        <v>103</v>
      </c>
      <c r="I17" s="262" t="s">
        <v>104</v>
      </c>
      <c r="J17" s="220" t="s">
        <v>27</v>
      </c>
      <c r="K17" s="220" t="s">
        <v>28</v>
      </c>
      <c r="L17" s="34">
        <v>43110</v>
      </c>
      <c r="M17" s="84" t="s">
        <v>109</v>
      </c>
      <c r="N17" s="36">
        <v>494</v>
      </c>
      <c r="O17" s="37">
        <f t="shared" si="0"/>
        <v>20000</v>
      </c>
      <c r="P17" s="41"/>
      <c r="Q17" s="188">
        <v>20000</v>
      </c>
      <c r="R17" s="41">
        <f t="shared" si="1"/>
        <v>22616</v>
      </c>
      <c r="S17" s="42" t="s">
        <v>382</v>
      </c>
      <c r="T17" s="83"/>
    </row>
    <row r="18" spans="1:21" s="28" customFormat="1" ht="25.5" hidden="1" customHeight="1" x14ac:dyDescent="0.3">
      <c r="A18" s="25" t="s">
        <v>58</v>
      </c>
      <c r="B18" s="25"/>
      <c r="C18" s="25"/>
      <c r="D18" s="25"/>
      <c r="E18" s="25"/>
      <c r="F18" s="25"/>
      <c r="G18" s="25"/>
      <c r="H18" s="246"/>
      <c r="I18" s="25"/>
      <c r="J18" s="25"/>
      <c r="K18" s="25"/>
      <c r="L18" s="315">
        <f>L19</f>
        <v>0</v>
      </c>
      <c r="M18" s="316"/>
      <c r="N18" s="314">
        <f t="shared" ref="N18:R18" si="2">N19</f>
        <v>0</v>
      </c>
      <c r="O18" s="314">
        <f t="shared" si="2"/>
        <v>0</v>
      </c>
      <c r="P18" s="314">
        <f t="shared" si="2"/>
        <v>0</v>
      </c>
      <c r="Q18" s="314">
        <f t="shared" si="2"/>
        <v>0</v>
      </c>
      <c r="R18" s="314">
        <f t="shared" si="2"/>
        <v>0</v>
      </c>
      <c r="S18" s="27"/>
    </row>
    <row r="19" spans="1:21" s="82" customFormat="1" ht="53.25" hidden="1" customHeight="1" x14ac:dyDescent="0.2">
      <c r="A19" s="220"/>
      <c r="B19" s="220"/>
      <c r="C19" s="220"/>
      <c r="D19" s="220"/>
      <c r="E19" s="220"/>
      <c r="F19" s="220"/>
      <c r="G19" s="221"/>
      <c r="H19" s="32"/>
      <c r="I19" s="222"/>
      <c r="J19" s="220"/>
      <c r="K19" s="220"/>
      <c r="L19" s="34"/>
      <c r="M19" s="84"/>
      <c r="N19" s="36"/>
      <c r="O19" s="37">
        <f t="shared" ref="O19" si="3">P19+Q19</f>
        <v>0</v>
      </c>
      <c r="P19" s="41"/>
      <c r="Q19" s="188"/>
      <c r="R19" s="41">
        <f t="shared" ref="R19" si="4">L19-N19-O19</f>
        <v>0</v>
      </c>
      <c r="S19" s="228"/>
      <c r="T19" s="83"/>
    </row>
    <row r="20" spans="1:21" ht="35.25" customHeight="1" x14ac:dyDescent="0.2">
      <c r="A20" s="362" t="s">
        <v>59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  <c r="L20" s="113">
        <f>+L8+L18</f>
        <v>165250</v>
      </c>
      <c r="M20" s="49"/>
      <c r="N20" s="48">
        <f>+N8+N18</f>
        <v>2667</v>
      </c>
      <c r="O20" s="48">
        <f>+O8+O18</f>
        <v>118447</v>
      </c>
      <c r="P20" s="48">
        <f>+P8+P18</f>
        <v>0</v>
      </c>
      <c r="Q20" s="48">
        <f>+Q8+Q18</f>
        <v>118447</v>
      </c>
      <c r="R20" s="48">
        <f>+R8+R18</f>
        <v>44136</v>
      </c>
      <c r="S20" s="50"/>
      <c r="U20" s="43"/>
    </row>
    <row r="21" spans="1:21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58"/>
      <c r="K21" s="59"/>
      <c r="L21" s="60"/>
      <c r="M21" s="61"/>
      <c r="S21" s="57"/>
      <c r="T21" s="12"/>
    </row>
    <row r="22" spans="1:21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58"/>
      <c r="K22" s="59"/>
      <c r="L22" s="60"/>
      <c r="M22" s="61"/>
      <c r="S22" s="57"/>
      <c r="T22" s="12"/>
    </row>
    <row r="23" spans="1:21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59"/>
      <c r="L23" s="60"/>
      <c r="M23" s="61"/>
      <c r="S23" s="57"/>
      <c r="T23" s="12"/>
    </row>
    <row r="24" spans="1:21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59"/>
      <c r="L24" s="60"/>
      <c r="M24" s="61"/>
      <c r="S24" s="57"/>
      <c r="T24" s="12"/>
    </row>
    <row r="25" spans="1:21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59"/>
      <c r="L25" s="60"/>
      <c r="M25" s="61"/>
      <c r="S25" s="57"/>
      <c r="T25" s="12"/>
    </row>
  </sheetData>
  <mergeCells count="19">
    <mergeCell ref="A20:K20"/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39370078740157483" right="0.39370078740157483" top="0.78740157480314965" bottom="0.78740157480314965" header="0.31496062992125984" footer="0.31496062992125984"/>
  <pageSetup paperSize="9" scale="50" firstPageNumber="143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4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Y7" sqref="Y7"/>
    </sheetView>
  </sheetViews>
  <sheetFormatPr defaultColWidth="9.140625" defaultRowHeight="15" outlineLevelCol="1" x14ac:dyDescent="0.25"/>
  <cols>
    <col min="1" max="1" width="4.140625" style="62" customWidth="1"/>
    <col min="2" max="2" width="4.42578125" style="62" customWidth="1"/>
    <col min="3" max="4" width="9.140625" style="62" hidden="1" customWidth="1" outlineLevel="1"/>
    <col min="5" max="5" width="6" style="62" customWidth="1" collapsed="1"/>
    <col min="6" max="6" width="9.140625" style="62" hidden="1" customWidth="1" outlineLevel="1"/>
    <col min="7" max="7" width="17.5703125" style="62" hidden="1" customWidth="1" outlineLevel="1"/>
    <col min="8" max="8" width="12" style="62" hidden="1" customWidth="1" outlineLevel="1"/>
    <col min="9" max="9" width="7.28515625" style="62" hidden="1" customWidth="1" outlineLevel="1"/>
    <col min="10" max="10" width="56.5703125" style="62" customWidth="1" collapsed="1"/>
    <col min="11" max="11" width="75.7109375" style="62" customWidth="1"/>
    <col min="12" max="12" width="6.85546875" style="62" customWidth="1"/>
    <col min="13" max="13" width="9.7109375" style="62" customWidth="1"/>
    <col min="14" max="14" width="11.140625" style="62" customWidth="1"/>
    <col min="15" max="15" width="9.7109375" style="62" customWidth="1"/>
    <col min="16" max="16" width="12.7109375" style="62" customWidth="1"/>
    <col min="17" max="17" width="11.42578125" style="62" customWidth="1"/>
    <col min="18" max="18" width="12.28515625" style="62" customWidth="1"/>
    <col min="19" max="20" width="9.7109375" style="62" customWidth="1"/>
    <col min="21" max="21" width="12.28515625" style="62" customWidth="1"/>
    <col min="22" max="22" width="13.42578125" style="62" customWidth="1"/>
    <col min="23" max="23" width="17.28515625" style="62" customWidth="1"/>
    <col min="24" max="250" width="15" style="62" customWidth="1"/>
    <col min="251" max="16384" width="9.140625" style="62"/>
  </cols>
  <sheetData>
    <row r="1" spans="1:24" s="70" customFormat="1" ht="20.25" x14ac:dyDescent="0.3">
      <c r="A1" s="1" t="s">
        <v>50</v>
      </c>
      <c r="B1" s="2"/>
      <c r="C1" s="2"/>
      <c r="D1" s="2"/>
      <c r="E1" s="2"/>
      <c r="F1" s="2"/>
      <c r="G1" s="2"/>
      <c r="H1" s="78"/>
      <c r="I1" s="4"/>
      <c r="J1" s="2"/>
      <c r="K1" s="76"/>
      <c r="L1" s="75"/>
      <c r="M1" s="7"/>
      <c r="N1" s="8"/>
      <c r="O1" s="75"/>
      <c r="P1" s="8"/>
      <c r="Q1" s="8"/>
      <c r="R1" s="9"/>
      <c r="S1" s="10"/>
      <c r="T1" s="74"/>
    </row>
    <row r="2" spans="1:24" s="70" customFormat="1" ht="15.75" x14ac:dyDescent="0.25">
      <c r="A2" s="14" t="s">
        <v>1</v>
      </c>
      <c r="B2" s="14"/>
      <c r="C2" s="14"/>
      <c r="D2" s="77"/>
      <c r="E2" s="14"/>
      <c r="F2" s="14"/>
      <c r="G2" s="14"/>
      <c r="J2" s="258" t="s">
        <v>100</v>
      </c>
      <c r="K2" s="16" t="s">
        <v>51</v>
      </c>
      <c r="L2" s="75"/>
      <c r="M2" s="18"/>
      <c r="N2" s="19"/>
      <c r="O2" s="75"/>
      <c r="P2" s="19"/>
      <c r="Q2" s="19"/>
      <c r="R2" s="19"/>
      <c r="S2" s="20"/>
      <c r="T2" s="74"/>
    </row>
    <row r="3" spans="1:24" s="70" customFormat="1" ht="17.25" customHeight="1" x14ac:dyDescent="0.25">
      <c r="A3" s="14"/>
      <c r="B3" s="14"/>
      <c r="C3" s="14"/>
      <c r="D3" s="77"/>
      <c r="E3" s="14"/>
      <c r="F3" s="14"/>
      <c r="G3" s="14"/>
      <c r="I3" s="21"/>
      <c r="J3" s="14" t="s">
        <v>4</v>
      </c>
      <c r="K3" s="76"/>
      <c r="L3" s="75"/>
      <c r="M3" s="18"/>
      <c r="N3" s="19"/>
      <c r="O3" s="75"/>
      <c r="P3" s="19"/>
      <c r="Q3" s="19"/>
      <c r="R3" s="75"/>
      <c r="S3" s="20"/>
      <c r="T3" s="74"/>
    </row>
    <row r="4" spans="1:24" s="70" customFormat="1" ht="17.25" customHeight="1" x14ac:dyDescent="0.25">
      <c r="A4" s="13"/>
      <c r="B4" s="13"/>
      <c r="C4" s="13"/>
      <c r="D4" s="13"/>
      <c r="E4" s="13"/>
      <c r="F4" s="13"/>
      <c r="G4" s="13"/>
      <c r="H4" s="13"/>
      <c r="I4" s="22"/>
      <c r="J4" s="13"/>
      <c r="K4" s="76"/>
      <c r="L4" s="75"/>
      <c r="M4" s="18"/>
      <c r="N4" s="19"/>
      <c r="O4" s="75"/>
      <c r="P4" s="19"/>
      <c r="Q4" s="19"/>
      <c r="S4" s="20"/>
      <c r="T4" s="74"/>
      <c r="V4" s="217" t="s">
        <v>5</v>
      </c>
    </row>
    <row r="5" spans="1:24" s="70" customFormat="1" ht="25.5" customHeight="1" x14ac:dyDescent="0.25">
      <c r="A5" s="341" t="s">
        <v>84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73"/>
      <c r="T5" s="72"/>
      <c r="U5" s="72"/>
      <c r="V5" s="71"/>
      <c r="W5" s="71"/>
    </row>
    <row r="6" spans="1:24" ht="22.5" customHeight="1" x14ac:dyDescent="0.25">
      <c r="A6" s="343" t="s">
        <v>7</v>
      </c>
      <c r="B6" s="343" t="s">
        <v>8</v>
      </c>
      <c r="C6" s="345" t="s">
        <v>9</v>
      </c>
      <c r="D6" s="345" t="s">
        <v>10</v>
      </c>
      <c r="E6" s="345" t="s">
        <v>11</v>
      </c>
      <c r="F6" s="345" t="s">
        <v>12</v>
      </c>
      <c r="G6" s="345" t="s">
        <v>13</v>
      </c>
      <c r="H6" s="358" t="s">
        <v>39</v>
      </c>
      <c r="I6" s="348" t="s">
        <v>38</v>
      </c>
      <c r="J6" s="345" t="s">
        <v>14</v>
      </c>
      <c r="K6" s="353" t="s">
        <v>15</v>
      </c>
      <c r="L6" s="355" t="s">
        <v>16</v>
      </c>
      <c r="M6" s="367" t="s">
        <v>17</v>
      </c>
      <c r="N6" s="353" t="s">
        <v>18</v>
      </c>
      <c r="O6" s="353" t="s">
        <v>19</v>
      </c>
      <c r="P6" s="350" t="s">
        <v>101</v>
      </c>
      <c r="Q6" s="352" t="s">
        <v>102</v>
      </c>
      <c r="R6" s="352"/>
      <c r="S6" s="352"/>
      <c r="T6" s="352"/>
      <c r="U6" s="352"/>
      <c r="V6" s="350" t="s">
        <v>116</v>
      </c>
      <c r="W6" s="350" t="s">
        <v>21</v>
      </c>
    </row>
    <row r="7" spans="1:24" s="69" customFormat="1" ht="51" customHeight="1" x14ac:dyDescent="0.25">
      <c r="A7" s="344"/>
      <c r="B7" s="344"/>
      <c r="C7" s="346"/>
      <c r="D7" s="346"/>
      <c r="E7" s="346"/>
      <c r="F7" s="346"/>
      <c r="G7" s="346"/>
      <c r="H7" s="358"/>
      <c r="I7" s="349"/>
      <c r="J7" s="346"/>
      <c r="K7" s="354"/>
      <c r="L7" s="356"/>
      <c r="M7" s="368"/>
      <c r="N7" s="357"/>
      <c r="O7" s="357"/>
      <c r="P7" s="351"/>
      <c r="Q7" s="24" t="s">
        <v>22</v>
      </c>
      <c r="R7" s="24" t="s">
        <v>23</v>
      </c>
      <c r="S7" s="24" t="s">
        <v>37</v>
      </c>
      <c r="T7" s="24" t="s">
        <v>36</v>
      </c>
      <c r="U7" s="24" t="s">
        <v>24</v>
      </c>
      <c r="V7" s="351"/>
      <c r="W7" s="351"/>
    </row>
    <row r="8" spans="1:24" s="85" customFormat="1" ht="22.5" customHeight="1" x14ac:dyDescent="0.25">
      <c r="A8" s="25" t="s">
        <v>25</v>
      </c>
      <c r="B8" s="86"/>
      <c r="C8" s="87"/>
      <c r="D8" s="87"/>
      <c r="E8" s="87"/>
      <c r="F8" s="87"/>
      <c r="G8" s="87"/>
      <c r="H8" s="88"/>
      <c r="I8" s="89"/>
      <c r="J8" s="87"/>
      <c r="K8" s="90"/>
      <c r="L8" s="91"/>
      <c r="M8" s="92"/>
      <c r="N8" s="95">
        <f>SUM(N9:N11)</f>
        <v>2300</v>
      </c>
      <c r="O8" s="93"/>
      <c r="P8" s="96">
        <f t="shared" ref="P8:V8" si="0">SUM(P9:P11)</f>
        <v>0</v>
      </c>
      <c r="Q8" s="97">
        <f t="shared" si="0"/>
        <v>2300</v>
      </c>
      <c r="R8" s="97">
        <f t="shared" si="0"/>
        <v>0</v>
      </c>
      <c r="S8" s="97">
        <f t="shared" si="0"/>
        <v>0</v>
      </c>
      <c r="T8" s="97">
        <f t="shared" si="0"/>
        <v>0</v>
      </c>
      <c r="U8" s="97">
        <f t="shared" si="0"/>
        <v>2300</v>
      </c>
      <c r="V8" s="96">
        <f t="shared" si="0"/>
        <v>0</v>
      </c>
      <c r="W8" s="94"/>
    </row>
    <row r="9" spans="1:24" s="68" customFormat="1" ht="133.5" customHeight="1" x14ac:dyDescent="0.2">
      <c r="A9" s="196">
        <v>1</v>
      </c>
      <c r="B9" s="247" t="s">
        <v>35</v>
      </c>
      <c r="C9" s="179">
        <v>4350</v>
      </c>
      <c r="D9" s="179">
        <v>6351</v>
      </c>
      <c r="E9" s="179">
        <v>63</v>
      </c>
      <c r="F9" s="179">
        <v>11</v>
      </c>
      <c r="G9" s="211">
        <v>66011001653</v>
      </c>
      <c r="H9" s="210" t="s">
        <v>217</v>
      </c>
      <c r="I9" s="210" t="s">
        <v>212</v>
      </c>
      <c r="J9" s="105" t="s">
        <v>218</v>
      </c>
      <c r="K9" s="175" t="s">
        <v>219</v>
      </c>
      <c r="L9" s="193"/>
      <c r="M9" s="197"/>
      <c r="N9" s="212">
        <v>300</v>
      </c>
      <c r="O9" s="196">
        <v>2024</v>
      </c>
      <c r="P9" s="197"/>
      <c r="Q9" s="198">
        <f>SUM(R9:U9)</f>
        <v>300</v>
      </c>
      <c r="R9" s="195">
        <v>0</v>
      </c>
      <c r="S9" s="195">
        <v>0</v>
      </c>
      <c r="T9" s="195">
        <v>0</v>
      </c>
      <c r="U9" s="199">
        <v>300</v>
      </c>
      <c r="V9" s="195">
        <f>N9-Q9-P9</f>
        <v>0</v>
      </c>
      <c r="W9" s="99"/>
      <c r="X9" s="201">
        <v>40810</v>
      </c>
    </row>
    <row r="10" spans="1:24" s="68" customFormat="1" ht="102.75" customHeight="1" x14ac:dyDescent="0.2">
      <c r="A10" s="196">
        <v>2</v>
      </c>
      <c r="B10" s="247" t="s">
        <v>26</v>
      </c>
      <c r="C10" s="179">
        <v>4357</v>
      </c>
      <c r="D10" s="179">
        <v>6351</v>
      </c>
      <c r="E10" s="179">
        <v>63</v>
      </c>
      <c r="F10" s="179">
        <v>11</v>
      </c>
      <c r="G10" s="211">
        <v>66011001640</v>
      </c>
      <c r="H10" s="210" t="s">
        <v>224</v>
      </c>
      <c r="I10" s="210" t="s">
        <v>225</v>
      </c>
      <c r="J10" s="105" t="s">
        <v>226</v>
      </c>
      <c r="K10" s="175" t="s">
        <v>227</v>
      </c>
      <c r="L10" s="193"/>
      <c r="M10" s="197"/>
      <c r="N10" s="212">
        <v>2000</v>
      </c>
      <c r="O10" s="196">
        <v>2024</v>
      </c>
      <c r="P10" s="197"/>
      <c r="Q10" s="198">
        <f>SUM(R10:U10)</f>
        <v>2000</v>
      </c>
      <c r="R10" s="195">
        <v>0</v>
      </c>
      <c r="S10" s="195">
        <v>0</v>
      </c>
      <c r="T10" s="195">
        <v>0</v>
      </c>
      <c r="U10" s="199">
        <v>2000</v>
      </c>
      <c r="V10" s="195">
        <f>N10-Q10-P10</f>
        <v>0</v>
      </c>
      <c r="W10" s="99"/>
      <c r="X10" s="201">
        <v>52009</v>
      </c>
    </row>
    <row r="11" spans="1:24" s="68" customFormat="1" ht="67.5" hidden="1" customHeight="1" x14ac:dyDescent="0.2">
      <c r="A11" s="180"/>
      <c r="B11" s="190"/>
      <c r="C11" s="207"/>
      <c r="D11" s="207"/>
      <c r="E11" s="207"/>
      <c r="F11" s="207"/>
      <c r="G11" s="207"/>
      <c r="H11" s="207"/>
      <c r="I11" s="207"/>
      <c r="J11" s="192"/>
      <c r="K11" s="193"/>
      <c r="L11" s="194"/>
      <c r="M11" s="190"/>
      <c r="N11" s="195"/>
      <c r="O11" s="196"/>
      <c r="P11" s="197"/>
      <c r="Q11" s="198"/>
      <c r="R11" s="195">
        <v>0</v>
      </c>
      <c r="S11" s="195">
        <v>0</v>
      </c>
      <c r="T11" s="195">
        <v>0</v>
      </c>
      <c r="U11" s="199"/>
      <c r="V11" s="195">
        <v>0</v>
      </c>
      <c r="W11" s="200"/>
      <c r="X11" s="201"/>
    </row>
    <row r="12" spans="1:24" s="64" customFormat="1" ht="32.25" customHeight="1" x14ac:dyDescent="0.3">
      <c r="A12" s="202" t="s">
        <v>53</v>
      </c>
      <c r="B12" s="203"/>
      <c r="C12" s="203"/>
      <c r="D12" s="203"/>
      <c r="E12" s="203"/>
      <c r="F12" s="203"/>
      <c r="G12" s="203"/>
      <c r="H12" s="203"/>
      <c r="I12" s="204"/>
      <c r="J12" s="204"/>
      <c r="K12" s="204"/>
      <c r="L12" s="204"/>
      <c r="M12" s="204"/>
      <c r="N12" s="205">
        <f>N8</f>
        <v>2300</v>
      </c>
      <c r="O12" s="205"/>
      <c r="P12" s="205">
        <f t="shared" ref="P12:V12" si="1">P8</f>
        <v>0</v>
      </c>
      <c r="Q12" s="205">
        <f t="shared" si="1"/>
        <v>2300</v>
      </c>
      <c r="R12" s="205">
        <f t="shared" si="1"/>
        <v>0</v>
      </c>
      <c r="S12" s="205">
        <f t="shared" si="1"/>
        <v>0</v>
      </c>
      <c r="T12" s="205">
        <f t="shared" si="1"/>
        <v>0</v>
      </c>
      <c r="U12" s="205">
        <f t="shared" si="1"/>
        <v>2300</v>
      </c>
      <c r="V12" s="205">
        <f t="shared" si="1"/>
        <v>0</v>
      </c>
      <c r="W12" s="205"/>
      <c r="X12" s="206"/>
    </row>
    <row r="13" spans="1:24" x14ac:dyDescent="0.25">
      <c r="Q13" s="63"/>
      <c r="R13" s="63"/>
      <c r="S13" s="63"/>
      <c r="T13" s="63"/>
      <c r="U13" s="63"/>
    </row>
    <row r="14" spans="1:24" x14ac:dyDescent="0.25">
      <c r="Q14" s="63"/>
      <c r="R14" s="63"/>
      <c r="S14" s="63"/>
      <c r="T14" s="63"/>
      <c r="U14" s="63"/>
    </row>
  </sheetData>
  <mergeCells count="20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  <mergeCell ref="V6:V7"/>
    <mergeCell ref="W6:W7"/>
    <mergeCell ref="J6:J7"/>
    <mergeCell ref="K6:K7"/>
    <mergeCell ref="L6:L7"/>
    <mergeCell ref="M6:M7"/>
    <mergeCell ref="N6:N7"/>
    <mergeCell ref="O6:O7"/>
  </mergeCells>
  <pageMargins left="0.39370078740157483" right="0.39370078740157483" top="0.78740157480314965" bottom="0.78740157480314965" header="0.31496062992125984" footer="0.31496062992125984"/>
  <pageSetup paperSize="9" scale="53" firstPageNumber="144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2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J11" sqref="J11"/>
    </sheetView>
  </sheetViews>
  <sheetFormatPr defaultColWidth="9.140625" defaultRowHeight="15" outlineLevelCol="1" x14ac:dyDescent="0.25"/>
  <cols>
    <col min="1" max="1" width="4.140625" style="62" customWidth="1"/>
    <col min="2" max="2" width="4.42578125" style="62" customWidth="1"/>
    <col min="3" max="4" width="9.140625" style="62" hidden="1" customWidth="1" outlineLevel="1"/>
    <col min="5" max="5" width="5.85546875" style="62" customWidth="1" collapsed="1"/>
    <col min="6" max="6" width="9.140625" style="62" hidden="1" customWidth="1" outlineLevel="1"/>
    <col min="7" max="7" width="17.5703125" style="62" hidden="1" customWidth="1" outlineLevel="1"/>
    <col min="8" max="8" width="13.42578125" style="62" hidden="1" customWidth="1" outlineLevel="1"/>
    <col min="9" max="9" width="7.28515625" style="62" hidden="1" customWidth="1" outlineLevel="1"/>
    <col min="10" max="10" width="63.85546875" style="62" customWidth="1" collapsed="1"/>
    <col min="11" max="11" width="65.7109375" style="62" customWidth="1"/>
    <col min="12" max="12" width="6.85546875" style="62" customWidth="1"/>
    <col min="13" max="13" width="9.7109375" style="62" customWidth="1"/>
    <col min="14" max="14" width="13.7109375" style="62" customWidth="1"/>
    <col min="15" max="15" width="9.5703125" style="62" customWidth="1"/>
    <col min="16" max="16" width="12.28515625" style="62" customWidth="1"/>
    <col min="17" max="17" width="12.85546875" style="62" customWidth="1"/>
    <col min="18" max="20" width="9.7109375" style="62" customWidth="1"/>
    <col min="21" max="21" width="12.28515625" style="62" customWidth="1"/>
    <col min="22" max="22" width="14" style="62" customWidth="1"/>
    <col min="23" max="23" width="17.28515625" style="62" customWidth="1"/>
    <col min="24" max="250" width="15" style="62" customWidth="1"/>
    <col min="251" max="16384" width="9.140625" style="62"/>
  </cols>
  <sheetData>
    <row r="1" spans="1:24" s="70" customFormat="1" ht="20.25" x14ac:dyDescent="0.3">
      <c r="A1" s="1" t="s">
        <v>54</v>
      </c>
      <c r="B1" s="2"/>
      <c r="C1" s="2"/>
      <c r="D1" s="2"/>
      <c r="E1" s="2"/>
      <c r="F1" s="2"/>
      <c r="G1" s="2"/>
      <c r="H1" s="78"/>
      <c r="I1" s="4"/>
      <c r="J1" s="2"/>
      <c r="K1" s="76"/>
      <c r="L1" s="75"/>
      <c r="M1" s="7"/>
      <c r="N1" s="8"/>
      <c r="O1" s="75"/>
      <c r="P1" s="8"/>
      <c r="Q1" s="8"/>
      <c r="R1" s="9"/>
      <c r="S1" s="10"/>
      <c r="T1" s="74"/>
    </row>
    <row r="2" spans="1:24" s="70" customFormat="1" ht="15.75" x14ac:dyDescent="0.25">
      <c r="A2" s="14" t="s">
        <v>1</v>
      </c>
      <c r="B2" s="14"/>
      <c r="C2" s="14"/>
      <c r="D2" s="77"/>
      <c r="E2" s="14"/>
      <c r="F2" s="14"/>
      <c r="G2" s="14"/>
      <c r="J2" s="14" t="s">
        <v>2</v>
      </c>
      <c r="K2" s="16" t="s">
        <v>3</v>
      </c>
      <c r="L2" s="75"/>
      <c r="M2" s="18"/>
      <c r="N2" s="19"/>
      <c r="O2" s="75"/>
      <c r="P2" s="19"/>
      <c r="Q2" s="19"/>
      <c r="R2" s="19"/>
      <c r="S2" s="20"/>
      <c r="T2" s="74"/>
    </row>
    <row r="3" spans="1:24" s="70" customFormat="1" ht="17.25" customHeight="1" x14ac:dyDescent="0.25">
      <c r="A3" s="14"/>
      <c r="B3" s="14"/>
      <c r="C3" s="14"/>
      <c r="D3" s="77"/>
      <c r="E3" s="14"/>
      <c r="F3" s="14"/>
      <c r="G3" s="14"/>
      <c r="I3" s="21"/>
      <c r="J3" s="14" t="s">
        <v>4</v>
      </c>
      <c r="K3" s="76"/>
      <c r="L3" s="75"/>
      <c r="M3" s="18"/>
      <c r="N3" s="19"/>
      <c r="O3" s="75"/>
      <c r="P3" s="19"/>
      <c r="Q3" s="19"/>
      <c r="R3" s="75"/>
      <c r="S3" s="20"/>
      <c r="T3" s="74"/>
    </row>
    <row r="4" spans="1:24" s="70" customFormat="1" ht="17.25" customHeight="1" x14ac:dyDescent="0.25">
      <c r="A4" s="13"/>
      <c r="B4" s="13"/>
      <c r="C4" s="13"/>
      <c r="D4" s="13"/>
      <c r="E4" s="13"/>
      <c r="F4" s="13"/>
      <c r="G4" s="13"/>
      <c r="H4" s="13"/>
      <c r="I4" s="22"/>
      <c r="J4" s="13"/>
      <c r="K4" s="76"/>
      <c r="L4" s="75"/>
      <c r="M4" s="18"/>
      <c r="N4" s="19"/>
      <c r="O4" s="75"/>
      <c r="P4" s="19"/>
      <c r="Q4" s="19"/>
      <c r="S4" s="20"/>
      <c r="T4" s="74"/>
      <c r="V4" s="217" t="s">
        <v>5</v>
      </c>
    </row>
    <row r="5" spans="1:24" s="70" customFormat="1" ht="25.5" customHeight="1" x14ac:dyDescent="0.25">
      <c r="A5" s="341" t="s">
        <v>52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73"/>
      <c r="T5" s="72"/>
      <c r="U5" s="72"/>
      <c r="V5" s="71"/>
      <c r="W5" s="71"/>
    </row>
    <row r="6" spans="1:24" ht="22.5" customHeight="1" x14ac:dyDescent="0.25">
      <c r="A6" s="343" t="s">
        <v>7</v>
      </c>
      <c r="B6" s="343" t="s">
        <v>8</v>
      </c>
      <c r="C6" s="345" t="s">
        <v>9</v>
      </c>
      <c r="D6" s="345" t="s">
        <v>10</v>
      </c>
      <c r="E6" s="345" t="s">
        <v>11</v>
      </c>
      <c r="F6" s="345" t="s">
        <v>12</v>
      </c>
      <c r="G6" s="345" t="s">
        <v>13</v>
      </c>
      <c r="H6" s="358" t="s">
        <v>39</v>
      </c>
      <c r="I6" s="348" t="s">
        <v>38</v>
      </c>
      <c r="J6" s="345" t="s">
        <v>14</v>
      </c>
      <c r="K6" s="353" t="s">
        <v>15</v>
      </c>
      <c r="L6" s="355" t="s">
        <v>16</v>
      </c>
      <c r="M6" s="367" t="s">
        <v>17</v>
      </c>
      <c r="N6" s="353" t="s">
        <v>18</v>
      </c>
      <c r="O6" s="353" t="s">
        <v>19</v>
      </c>
      <c r="P6" s="350" t="s">
        <v>101</v>
      </c>
      <c r="Q6" s="352" t="s">
        <v>102</v>
      </c>
      <c r="R6" s="352"/>
      <c r="S6" s="352"/>
      <c r="T6" s="352"/>
      <c r="U6" s="352"/>
      <c r="V6" s="350" t="s">
        <v>116</v>
      </c>
      <c r="W6" s="350" t="s">
        <v>21</v>
      </c>
    </row>
    <row r="7" spans="1:24" s="69" customFormat="1" ht="51" x14ac:dyDescent="0.25">
      <c r="A7" s="344"/>
      <c r="B7" s="344"/>
      <c r="C7" s="346"/>
      <c r="D7" s="346"/>
      <c r="E7" s="346"/>
      <c r="F7" s="346"/>
      <c r="G7" s="346"/>
      <c r="H7" s="358"/>
      <c r="I7" s="349"/>
      <c r="J7" s="346"/>
      <c r="K7" s="354"/>
      <c r="L7" s="356"/>
      <c r="M7" s="368"/>
      <c r="N7" s="357"/>
      <c r="O7" s="357"/>
      <c r="P7" s="351"/>
      <c r="Q7" s="24" t="s">
        <v>22</v>
      </c>
      <c r="R7" s="24" t="s">
        <v>23</v>
      </c>
      <c r="S7" s="24" t="s">
        <v>37</v>
      </c>
      <c r="T7" s="24" t="s">
        <v>36</v>
      </c>
      <c r="U7" s="24" t="s">
        <v>24</v>
      </c>
      <c r="V7" s="351"/>
      <c r="W7" s="351"/>
    </row>
    <row r="8" spans="1:24" s="85" customFormat="1" ht="22.5" customHeight="1" x14ac:dyDescent="0.25">
      <c r="A8" s="25" t="s">
        <v>407</v>
      </c>
      <c r="B8" s="86"/>
      <c r="C8" s="87"/>
      <c r="D8" s="87"/>
      <c r="E8" s="87"/>
      <c r="F8" s="87"/>
      <c r="G8" s="87"/>
      <c r="H8" s="88"/>
      <c r="I8" s="89"/>
      <c r="J8" s="87"/>
      <c r="K8" s="90"/>
      <c r="L8" s="91"/>
      <c r="M8" s="92"/>
      <c r="N8" s="95">
        <f>SUM(N9:N19)</f>
        <v>48726</v>
      </c>
      <c r="O8" s="93"/>
      <c r="P8" s="96">
        <f t="shared" ref="P8:V8" si="0">SUM(P9:P19)</f>
        <v>150</v>
      </c>
      <c r="Q8" s="97">
        <f t="shared" si="0"/>
        <v>17631</v>
      </c>
      <c r="R8" s="97">
        <f t="shared" si="0"/>
        <v>0</v>
      </c>
      <c r="S8" s="97">
        <f t="shared" si="0"/>
        <v>0</v>
      </c>
      <c r="T8" s="97">
        <f t="shared" si="0"/>
        <v>0</v>
      </c>
      <c r="U8" s="97">
        <f t="shared" si="0"/>
        <v>17631</v>
      </c>
      <c r="V8" s="96">
        <f t="shared" si="0"/>
        <v>30945</v>
      </c>
      <c r="W8" s="94"/>
    </row>
    <row r="9" spans="1:24" s="68" customFormat="1" ht="68.25" customHeight="1" x14ac:dyDescent="0.2">
      <c r="A9" s="196">
        <v>1</v>
      </c>
      <c r="B9" s="247" t="s">
        <v>45</v>
      </c>
      <c r="C9" s="179">
        <v>4357</v>
      </c>
      <c r="D9" s="179">
        <v>6121</v>
      </c>
      <c r="E9" s="179">
        <v>61</v>
      </c>
      <c r="F9" s="179">
        <v>11</v>
      </c>
      <c r="G9" s="211">
        <v>60002101688</v>
      </c>
      <c r="H9" s="210" t="s">
        <v>207</v>
      </c>
      <c r="I9" s="210" t="s">
        <v>208</v>
      </c>
      <c r="J9" s="105" t="s">
        <v>395</v>
      </c>
      <c r="K9" s="175" t="s">
        <v>209</v>
      </c>
      <c r="L9" s="193"/>
      <c r="M9" s="197"/>
      <c r="N9" s="212">
        <v>3650</v>
      </c>
      <c r="O9" s="248">
        <v>2024</v>
      </c>
      <c r="P9" s="197">
        <v>150</v>
      </c>
      <c r="Q9" s="198">
        <f t="shared" ref="Q9:Q13" si="1">SUM(R9:U9)</f>
        <v>3500</v>
      </c>
      <c r="R9" s="195">
        <v>0</v>
      </c>
      <c r="S9" s="195">
        <v>0</v>
      </c>
      <c r="T9" s="195">
        <v>0</v>
      </c>
      <c r="U9" s="199">
        <v>3500</v>
      </c>
      <c r="V9" s="195">
        <f t="shared" ref="V9:V18" si="2">N9-Q9-P9</f>
        <v>0</v>
      </c>
      <c r="W9" s="99" t="s">
        <v>243</v>
      </c>
      <c r="X9" s="201">
        <v>29392</v>
      </c>
    </row>
    <row r="10" spans="1:24" s="68" customFormat="1" ht="60" customHeight="1" x14ac:dyDescent="0.2">
      <c r="A10" s="196">
        <v>2</v>
      </c>
      <c r="B10" s="247" t="s">
        <v>45</v>
      </c>
      <c r="C10" s="179">
        <v>4357</v>
      </c>
      <c r="D10" s="179">
        <v>6121</v>
      </c>
      <c r="E10" s="179">
        <v>61</v>
      </c>
      <c r="F10" s="179">
        <v>11</v>
      </c>
      <c r="G10" s="211">
        <v>60002101689</v>
      </c>
      <c r="H10" s="253" t="s">
        <v>210</v>
      </c>
      <c r="I10" s="210" t="s">
        <v>206</v>
      </c>
      <c r="J10" s="192" t="s">
        <v>394</v>
      </c>
      <c r="K10" s="193" t="s">
        <v>211</v>
      </c>
      <c r="L10" s="193"/>
      <c r="M10" s="197"/>
      <c r="N10" s="212">
        <v>6500</v>
      </c>
      <c r="O10" s="248">
        <v>2024</v>
      </c>
      <c r="P10" s="197"/>
      <c r="Q10" s="198">
        <f t="shared" si="1"/>
        <v>6500</v>
      </c>
      <c r="R10" s="195">
        <v>0</v>
      </c>
      <c r="S10" s="195">
        <v>0</v>
      </c>
      <c r="T10" s="195">
        <v>0</v>
      </c>
      <c r="U10" s="199">
        <v>6500</v>
      </c>
      <c r="V10" s="195">
        <f t="shared" si="2"/>
        <v>0</v>
      </c>
      <c r="W10" s="182"/>
      <c r="X10" s="201">
        <f>X9+U10</f>
        <v>35892</v>
      </c>
    </row>
    <row r="11" spans="1:24" s="68" customFormat="1" ht="108.75" customHeight="1" x14ac:dyDescent="0.2">
      <c r="A11" s="196">
        <v>3</v>
      </c>
      <c r="B11" s="247" t="s">
        <v>45</v>
      </c>
      <c r="C11" s="179">
        <v>4350</v>
      </c>
      <c r="D11" s="179">
        <v>6121</v>
      </c>
      <c r="E11" s="179">
        <v>61</v>
      </c>
      <c r="F11" s="179">
        <v>11</v>
      </c>
      <c r="G11" s="211">
        <v>60002101691</v>
      </c>
      <c r="H11" s="210" t="s">
        <v>308</v>
      </c>
      <c r="I11" s="210">
        <v>1656</v>
      </c>
      <c r="J11" s="105" t="s">
        <v>311</v>
      </c>
      <c r="K11" s="175" t="s">
        <v>312</v>
      </c>
      <c r="L11" s="193"/>
      <c r="M11" s="197"/>
      <c r="N11" s="212">
        <v>13350</v>
      </c>
      <c r="O11" s="247" t="s">
        <v>242</v>
      </c>
      <c r="P11" s="197"/>
      <c r="Q11" s="198">
        <f t="shared" si="1"/>
        <v>1000</v>
      </c>
      <c r="R11" s="195">
        <v>0</v>
      </c>
      <c r="S11" s="195">
        <v>0</v>
      </c>
      <c r="T11" s="195">
        <v>0</v>
      </c>
      <c r="U11" s="199">
        <v>1000</v>
      </c>
      <c r="V11" s="195">
        <f t="shared" si="2"/>
        <v>12350</v>
      </c>
      <c r="W11" s="182"/>
      <c r="X11" s="201" t="e">
        <f>#REF!+U11</f>
        <v>#REF!</v>
      </c>
    </row>
    <row r="12" spans="1:24" s="68" customFormat="1" ht="141.75" customHeight="1" x14ac:dyDescent="0.2">
      <c r="A12" s="196">
        <v>4</v>
      </c>
      <c r="B12" s="247" t="s">
        <v>45</v>
      </c>
      <c r="C12" s="179">
        <v>4350</v>
      </c>
      <c r="D12" s="179">
        <v>6121</v>
      </c>
      <c r="E12" s="179">
        <v>61</v>
      </c>
      <c r="F12" s="179">
        <v>11</v>
      </c>
      <c r="G12" s="211">
        <v>60002101692</v>
      </c>
      <c r="H12" s="210" t="s">
        <v>214</v>
      </c>
      <c r="I12" s="210" t="s">
        <v>213</v>
      </c>
      <c r="J12" s="105" t="s">
        <v>215</v>
      </c>
      <c r="K12" s="175" t="s">
        <v>216</v>
      </c>
      <c r="L12" s="193"/>
      <c r="M12" s="197"/>
      <c r="N12" s="212">
        <v>1776</v>
      </c>
      <c r="O12" s="247" t="s">
        <v>242</v>
      </c>
      <c r="P12" s="197"/>
      <c r="Q12" s="198">
        <f t="shared" si="1"/>
        <v>300</v>
      </c>
      <c r="R12" s="195">
        <v>0</v>
      </c>
      <c r="S12" s="195">
        <v>0</v>
      </c>
      <c r="T12" s="195">
        <v>0</v>
      </c>
      <c r="U12" s="199">
        <v>300</v>
      </c>
      <c r="V12" s="195">
        <f t="shared" si="2"/>
        <v>1476</v>
      </c>
      <c r="W12" s="99" t="s">
        <v>244</v>
      </c>
      <c r="X12" s="201" t="e">
        <f>X11+U12</f>
        <v>#REF!</v>
      </c>
    </row>
    <row r="13" spans="1:24" s="68" customFormat="1" ht="129.75" customHeight="1" x14ac:dyDescent="0.2">
      <c r="A13" s="196">
        <v>5</v>
      </c>
      <c r="B13" s="247" t="s">
        <v>45</v>
      </c>
      <c r="C13" s="179">
        <v>4357</v>
      </c>
      <c r="D13" s="179">
        <v>6121</v>
      </c>
      <c r="E13" s="179">
        <v>61</v>
      </c>
      <c r="F13" s="179">
        <v>11</v>
      </c>
      <c r="G13" s="211">
        <v>60002101693</v>
      </c>
      <c r="H13" s="210" t="s">
        <v>220</v>
      </c>
      <c r="I13" s="210" t="s">
        <v>221</v>
      </c>
      <c r="J13" s="192" t="s">
        <v>222</v>
      </c>
      <c r="K13" s="193" t="s">
        <v>223</v>
      </c>
      <c r="L13" s="193"/>
      <c r="M13" s="197"/>
      <c r="N13" s="212">
        <v>2731</v>
      </c>
      <c r="O13" s="196">
        <v>2024</v>
      </c>
      <c r="P13" s="197"/>
      <c r="Q13" s="198">
        <f t="shared" si="1"/>
        <v>2731</v>
      </c>
      <c r="R13" s="195">
        <v>0</v>
      </c>
      <c r="S13" s="195">
        <v>0</v>
      </c>
      <c r="T13" s="195">
        <v>0</v>
      </c>
      <c r="U13" s="199">
        <v>2731</v>
      </c>
      <c r="V13" s="195">
        <f t="shared" si="2"/>
        <v>0</v>
      </c>
      <c r="W13" s="182"/>
      <c r="X13" s="201">
        <f>'Oblast sociální - ORJ 17 '!T10+'Oblast sociální - ORJ 17  ž'!U13</f>
        <v>50009</v>
      </c>
    </row>
    <row r="14" spans="1:24" s="68" customFormat="1" ht="122.25" customHeight="1" x14ac:dyDescent="0.2">
      <c r="A14" s="196">
        <v>6</v>
      </c>
      <c r="B14" s="247" t="s">
        <v>45</v>
      </c>
      <c r="C14" s="179">
        <v>4357</v>
      </c>
      <c r="D14" s="179">
        <v>6121</v>
      </c>
      <c r="E14" s="179">
        <v>61</v>
      </c>
      <c r="F14" s="179">
        <v>11</v>
      </c>
      <c r="G14" s="211">
        <v>60002101694</v>
      </c>
      <c r="H14" s="210" t="s">
        <v>228</v>
      </c>
      <c r="I14" s="210" t="s">
        <v>208</v>
      </c>
      <c r="J14" s="105" t="s">
        <v>388</v>
      </c>
      <c r="K14" s="175" t="s">
        <v>229</v>
      </c>
      <c r="L14" s="193"/>
      <c r="M14" s="197"/>
      <c r="N14" s="212">
        <v>3000</v>
      </c>
      <c r="O14" s="196">
        <v>2024</v>
      </c>
      <c r="P14" s="197"/>
      <c r="Q14" s="198">
        <f t="shared" ref="Q14" si="3">SUM(R14:U14)</f>
        <v>800</v>
      </c>
      <c r="R14" s="195">
        <v>0</v>
      </c>
      <c r="S14" s="195">
        <v>0</v>
      </c>
      <c r="T14" s="195">
        <v>0</v>
      </c>
      <c r="U14" s="199">
        <v>800</v>
      </c>
      <c r="V14" s="195">
        <f t="shared" si="2"/>
        <v>2200</v>
      </c>
      <c r="W14" s="99" t="s">
        <v>246</v>
      </c>
      <c r="X14" s="201">
        <v>66620</v>
      </c>
    </row>
    <row r="15" spans="1:24" s="68" customFormat="1" ht="104.25" customHeight="1" x14ac:dyDescent="0.2">
      <c r="A15" s="196">
        <v>7</v>
      </c>
      <c r="B15" s="247" t="s">
        <v>35</v>
      </c>
      <c r="C15" s="179">
        <v>4350</v>
      </c>
      <c r="D15" s="179">
        <v>6121</v>
      </c>
      <c r="E15" s="179">
        <v>61</v>
      </c>
      <c r="F15" s="179">
        <v>11</v>
      </c>
      <c r="G15" s="211">
        <v>60002101695</v>
      </c>
      <c r="H15" s="210" t="s">
        <v>230</v>
      </c>
      <c r="I15" s="210" t="s">
        <v>231</v>
      </c>
      <c r="J15" s="105" t="s">
        <v>389</v>
      </c>
      <c r="K15" s="193" t="s">
        <v>232</v>
      </c>
      <c r="L15" s="193"/>
      <c r="M15" s="197"/>
      <c r="N15" s="212">
        <v>1000</v>
      </c>
      <c r="O15" s="196">
        <v>2024</v>
      </c>
      <c r="P15" s="197"/>
      <c r="Q15" s="198">
        <f>SUM(R15:U15)</f>
        <v>500</v>
      </c>
      <c r="R15" s="195">
        <v>0</v>
      </c>
      <c r="S15" s="195">
        <v>0</v>
      </c>
      <c r="T15" s="195">
        <v>0</v>
      </c>
      <c r="U15" s="199">
        <v>500</v>
      </c>
      <c r="V15" s="195">
        <f t="shared" si="2"/>
        <v>500</v>
      </c>
      <c r="W15" s="186" t="s">
        <v>245</v>
      </c>
      <c r="X15" s="201">
        <f>X14+U15</f>
        <v>67120</v>
      </c>
    </row>
    <row r="16" spans="1:24" s="68" customFormat="1" ht="120.75" customHeight="1" x14ac:dyDescent="0.2">
      <c r="A16" s="196">
        <v>8</v>
      </c>
      <c r="B16" s="247" t="s">
        <v>45</v>
      </c>
      <c r="C16" s="179">
        <v>4357</v>
      </c>
      <c r="D16" s="179">
        <v>6121</v>
      </c>
      <c r="E16" s="179">
        <v>61</v>
      </c>
      <c r="F16" s="179">
        <v>11</v>
      </c>
      <c r="G16" s="211">
        <v>60002101696</v>
      </c>
      <c r="H16" s="210" t="s">
        <v>233</v>
      </c>
      <c r="I16" s="210" t="s">
        <v>206</v>
      </c>
      <c r="J16" s="105" t="s">
        <v>390</v>
      </c>
      <c r="K16" s="175" t="s">
        <v>234</v>
      </c>
      <c r="L16" s="193"/>
      <c r="M16" s="197"/>
      <c r="N16" s="212">
        <v>3805</v>
      </c>
      <c r="O16" s="247" t="s">
        <v>241</v>
      </c>
      <c r="P16" s="197"/>
      <c r="Q16" s="198">
        <f t="shared" ref="Q16" si="4">SUM(R16:U16)</f>
        <v>300</v>
      </c>
      <c r="R16" s="195">
        <v>0</v>
      </c>
      <c r="S16" s="195">
        <v>0</v>
      </c>
      <c r="T16" s="195">
        <v>0</v>
      </c>
      <c r="U16" s="199">
        <v>300</v>
      </c>
      <c r="V16" s="195">
        <f t="shared" si="2"/>
        <v>3505</v>
      </c>
      <c r="W16" s="99" t="s">
        <v>246</v>
      </c>
      <c r="X16" s="201">
        <f>X15+U16</f>
        <v>67420</v>
      </c>
    </row>
    <row r="17" spans="1:24" s="68" customFormat="1" ht="60" customHeight="1" x14ac:dyDescent="0.2">
      <c r="A17" s="196">
        <v>9</v>
      </c>
      <c r="B17" s="247" t="s">
        <v>26</v>
      </c>
      <c r="C17" s="179">
        <v>4350</v>
      </c>
      <c r="D17" s="179">
        <v>6121</v>
      </c>
      <c r="E17" s="179">
        <v>61</v>
      </c>
      <c r="F17" s="179">
        <v>11</v>
      </c>
      <c r="G17" s="211">
        <v>60002101697</v>
      </c>
      <c r="H17" s="210" t="s">
        <v>235</v>
      </c>
      <c r="I17" s="210" t="s">
        <v>236</v>
      </c>
      <c r="J17" s="192" t="s">
        <v>391</v>
      </c>
      <c r="K17" s="193" t="s">
        <v>237</v>
      </c>
      <c r="L17" s="193"/>
      <c r="M17" s="197"/>
      <c r="N17" s="212">
        <v>6594</v>
      </c>
      <c r="O17" s="196">
        <v>2025</v>
      </c>
      <c r="P17" s="197"/>
      <c r="Q17" s="198">
        <f>SUM(R17:U17)</f>
        <v>500</v>
      </c>
      <c r="R17" s="195">
        <v>0</v>
      </c>
      <c r="S17" s="195">
        <v>0</v>
      </c>
      <c r="T17" s="195">
        <v>0</v>
      </c>
      <c r="U17" s="199">
        <v>500</v>
      </c>
      <c r="V17" s="195">
        <f t="shared" si="2"/>
        <v>6094</v>
      </c>
      <c r="W17" s="99" t="s">
        <v>246</v>
      </c>
      <c r="X17" s="201">
        <f>X16+U17</f>
        <v>67920</v>
      </c>
    </row>
    <row r="18" spans="1:24" s="68" customFormat="1" ht="68.25" customHeight="1" x14ac:dyDescent="0.2">
      <c r="A18" s="196">
        <v>10</v>
      </c>
      <c r="B18" s="247" t="s">
        <v>26</v>
      </c>
      <c r="C18" s="179">
        <v>4351</v>
      </c>
      <c r="D18" s="179">
        <v>6121</v>
      </c>
      <c r="E18" s="179">
        <v>61</v>
      </c>
      <c r="F18" s="179">
        <v>11</v>
      </c>
      <c r="G18" s="211">
        <v>60002101698</v>
      </c>
      <c r="H18" s="210" t="s">
        <v>238</v>
      </c>
      <c r="I18" s="210" t="s">
        <v>239</v>
      </c>
      <c r="J18" s="105" t="s">
        <v>392</v>
      </c>
      <c r="K18" s="175" t="s">
        <v>240</v>
      </c>
      <c r="L18" s="193"/>
      <c r="M18" s="197"/>
      <c r="N18" s="212">
        <v>3320</v>
      </c>
      <c r="O18" s="196">
        <v>2024</v>
      </c>
      <c r="P18" s="197"/>
      <c r="Q18" s="198">
        <f t="shared" ref="Q18" si="5">SUM(R18:U18)</f>
        <v>500</v>
      </c>
      <c r="R18" s="195">
        <v>0</v>
      </c>
      <c r="S18" s="195">
        <v>0</v>
      </c>
      <c r="T18" s="195">
        <v>0</v>
      </c>
      <c r="U18" s="199">
        <v>500</v>
      </c>
      <c r="V18" s="195">
        <f t="shared" si="2"/>
        <v>2820</v>
      </c>
      <c r="W18" s="99" t="s">
        <v>246</v>
      </c>
      <c r="X18" s="201">
        <f>X17+U18</f>
        <v>68420</v>
      </c>
    </row>
    <row r="19" spans="1:24" s="68" customFormat="1" ht="126.75" customHeight="1" x14ac:dyDescent="0.2">
      <c r="A19" s="196">
        <v>11</v>
      </c>
      <c r="B19" s="247" t="s">
        <v>45</v>
      </c>
      <c r="C19" s="179">
        <v>4357</v>
      </c>
      <c r="D19" s="179">
        <v>6121</v>
      </c>
      <c r="E19" s="179">
        <v>61</v>
      </c>
      <c r="F19" s="179">
        <v>11</v>
      </c>
      <c r="G19" s="211">
        <v>60002101699</v>
      </c>
      <c r="H19" s="210" t="s">
        <v>376</v>
      </c>
      <c r="I19" s="210" t="s">
        <v>208</v>
      </c>
      <c r="J19" s="105" t="s">
        <v>393</v>
      </c>
      <c r="K19" s="175" t="s">
        <v>374</v>
      </c>
      <c r="L19" s="105"/>
      <c r="M19" s="102"/>
      <c r="N19" s="103">
        <v>3000</v>
      </c>
      <c r="O19" s="106">
        <v>2025</v>
      </c>
      <c r="P19" s="102"/>
      <c r="Q19" s="104">
        <f t="shared" ref="Q19" si="6">SUM(R19:U19)</f>
        <v>1000</v>
      </c>
      <c r="R19" s="103">
        <v>0</v>
      </c>
      <c r="S19" s="103">
        <v>0</v>
      </c>
      <c r="T19" s="103">
        <v>0</v>
      </c>
      <c r="U19" s="187">
        <v>1000</v>
      </c>
      <c r="V19" s="103">
        <f t="shared" ref="V19" si="7">N19-Q19</f>
        <v>2000</v>
      </c>
      <c r="W19" s="99" t="s">
        <v>375</v>
      </c>
    </row>
    <row r="20" spans="1:24" s="109" customFormat="1" ht="32.25" customHeight="1" x14ac:dyDescent="0.35">
      <c r="A20" s="47" t="s">
        <v>85</v>
      </c>
      <c r="B20" s="47"/>
      <c r="C20" s="47"/>
      <c r="D20" s="47"/>
      <c r="E20" s="47"/>
      <c r="F20" s="47"/>
      <c r="G20" s="47"/>
      <c r="H20" s="47"/>
      <c r="I20" s="108"/>
      <c r="J20" s="108"/>
      <c r="K20" s="108"/>
      <c r="L20" s="108"/>
      <c r="M20" s="108"/>
      <c r="N20" s="107">
        <f>N8</f>
        <v>48726</v>
      </c>
      <c r="O20" s="107"/>
      <c r="P20" s="107">
        <f t="shared" ref="P20:U20" si="8">P8</f>
        <v>150</v>
      </c>
      <c r="Q20" s="107">
        <f t="shared" si="8"/>
        <v>17631</v>
      </c>
      <c r="R20" s="107">
        <f t="shared" si="8"/>
        <v>0</v>
      </c>
      <c r="S20" s="107">
        <f t="shared" si="8"/>
        <v>0</v>
      </c>
      <c r="T20" s="107">
        <f t="shared" si="8"/>
        <v>0</v>
      </c>
      <c r="U20" s="107">
        <f t="shared" si="8"/>
        <v>17631</v>
      </c>
      <c r="V20" s="107">
        <f t="shared" ref="V20" si="9">SUM(V19:V19)</f>
        <v>2000</v>
      </c>
      <c r="W20" s="107"/>
    </row>
    <row r="21" spans="1:24" x14ac:dyDescent="0.25">
      <c r="Q21" s="63"/>
      <c r="R21" s="63"/>
      <c r="S21" s="63"/>
      <c r="T21" s="63"/>
      <c r="U21" s="63"/>
    </row>
    <row r="22" spans="1:24" x14ac:dyDescent="0.25">
      <c r="Q22" s="63"/>
      <c r="R22" s="63"/>
      <c r="S22" s="63"/>
      <c r="T22" s="63"/>
      <c r="U22" s="63"/>
    </row>
  </sheetData>
  <mergeCells count="20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  <mergeCell ref="V6:V7"/>
    <mergeCell ref="W6:W7"/>
    <mergeCell ref="J6:J7"/>
    <mergeCell ref="K6:K7"/>
    <mergeCell ref="L6:L7"/>
    <mergeCell ref="M6:M7"/>
    <mergeCell ref="N6:N7"/>
    <mergeCell ref="O6:O7"/>
  </mergeCells>
  <pageMargins left="0.39370078740157483" right="0.39370078740157483" top="0.78740157480314965" bottom="0.78740157480314965" header="0.31496062992125984" footer="0.31496062992125984"/>
  <pageSetup paperSize="9" scale="53" firstPageNumber="145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38"/>
  <sheetViews>
    <sheetView showGridLines="0" view="pageBreakPreview" zoomScale="70" zoomScaleNormal="66" zoomScaleSheetLayoutView="70" workbookViewId="0">
      <pane ySplit="7" topLeftCell="A8" activePane="bottomLeft" state="frozenSplit"/>
      <selection activeCell="B37" sqref="B37"/>
      <selection pane="bottomLeft" activeCell="P11" sqref="P11"/>
    </sheetView>
  </sheetViews>
  <sheetFormatPr defaultColWidth="9.140625" defaultRowHeight="12.75" outlineLevelCol="1" x14ac:dyDescent="0.2"/>
  <cols>
    <col min="1" max="1" width="5.42578125" style="12" customWidth="1"/>
    <col min="2" max="2" width="6.85546875" style="12" customWidth="1"/>
    <col min="3" max="4" width="5.5703125" style="12" hidden="1" customWidth="1" outlineLevel="1"/>
    <col min="5" max="5" width="6.7109375" style="12" customWidth="1" collapsed="1"/>
    <col min="6" max="6" width="3.7109375" style="12" hidden="1" customWidth="1" outlineLevel="1"/>
    <col min="7" max="7" width="13" style="12" hidden="1" customWidth="1" outlineLevel="1"/>
    <col min="8" max="8" width="70.7109375" style="12" customWidth="1" collapsed="1"/>
    <col min="9" max="9" width="70.7109375" style="12" customWidth="1"/>
    <col min="10" max="10" width="7.140625" style="12" customWidth="1"/>
    <col min="11" max="11" width="14.7109375" style="5" customWidth="1"/>
    <col min="12" max="12" width="15.7109375" style="6" customWidth="1"/>
    <col min="13" max="13" width="13.7109375" style="61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0.7109375" style="57" customWidth="1"/>
    <col min="20" max="20" width="9.140625" style="12" customWidth="1"/>
    <col min="21" max="16384" width="9.140625" style="12"/>
  </cols>
  <sheetData>
    <row r="1" spans="1:20" ht="20.25" x14ac:dyDescent="0.3">
      <c r="A1" s="1" t="s">
        <v>47</v>
      </c>
      <c r="B1" s="2"/>
      <c r="C1" s="2"/>
      <c r="D1" s="2"/>
      <c r="E1" s="2"/>
      <c r="F1" s="2"/>
      <c r="G1" s="2"/>
      <c r="H1" s="78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4" t="s">
        <v>1</v>
      </c>
      <c r="B2" s="14"/>
      <c r="C2" s="14"/>
      <c r="D2" s="15"/>
      <c r="E2" s="14"/>
      <c r="F2" s="14"/>
      <c r="G2" s="14"/>
      <c r="H2" s="14" t="s">
        <v>2</v>
      </c>
      <c r="I2" s="16" t="s">
        <v>3</v>
      </c>
      <c r="J2" s="17"/>
      <c r="M2" s="18"/>
      <c r="N2" s="19"/>
      <c r="P2" s="19"/>
      <c r="Q2" s="19"/>
      <c r="R2" s="19"/>
      <c r="S2" s="20"/>
      <c r="T2" s="11"/>
    </row>
    <row r="3" spans="1:20" ht="17.25" customHeight="1" x14ac:dyDescent="0.2">
      <c r="A3" s="14"/>
      <c r="B3" s="14"/>
      <c r="C3" s="14"/>
      <c r="D3" s="15"/>
      <c r="E3" s="14"/>
      <c r="F3" s="14"/>
      <c r="G3" s="14"/>
      <c r="H3" s="14" t="s">
        <v>4</v>
      </c>
      <c r="I3" s="21"/>
      <c r="J3" s="13"/>
      <c r="M3" s="18"/>
      <c r="N3" s="19"/>
      <c r="P3" s="19"/>
      <c r="Q3" s="19"/>
      <c r="S3" s="20"/>
      <c r="T3" s="11"/>
    </row>
    <row r="4" spans="1:20" ht="17.25" customHeight="1" x14ac:dyDescent="0.2">
      <c r="A4" s="13"/>
      <c r="B4" s="13"/>
      <c r="C4" s="13"/>
      <c r="D4" s="13"/>
      <c r="E4" s="13"/>
      <c r="F4" s="13"/>
      <c r="G4" s="13"/>
      <c r="H4" s="13"/>
      <c r="I4" s="22"/>
      <c r="J4" s="13"/>
      <c r="M4" s="18"/>
      <c r="N4" s="19"/>
      <c r="P4" s="19"/>
      <c r="Q4" s="19"/>
      <c r="R4" s="218" t="s">
        <v>5</v>
      </c>
      <c r="S4" s="20"/>
      <c r="T4" s="11"/>
    </row>
    <row r="5" spans="1:20" ht="25.5" customHeight="1" x14ac:dyDescent="0.2">
      <c r="A5" s="359" t="s">
        <v>48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23"/>
    </row>
    <row r="6" spans="1:20" ht="25.5" customHeight="1" x14ac:dyDescent="0.2">
      <c r="A6" s="360" t="s">
        <v>7</v>
      </c>
      <c r="B6" s="360" t="s">
        <v>8</v>
      </c>
      <c r="C6" s="361" t="s">
        <v>9</v>
      </c>
      <c r="D6" s="361" t="s">
        <v>10</v>
      </c>
      <c r="E6" s="361" t="s">
        <v>11</v>
      </c>
      <c r="F6" s="361" t="s">
        <v>12</v>
      </c>
      <c r="G6" s="361" t="s">
        <v>13</v>
      </c>
      <c r="H6" s="361" t="s">
        <v>14</v>
      </c>
      <c r="I6" s="357" t="s">
        <v>15</v>
      </c>
      <c r="J6" s="365" t="s">
        <v>16</v>
      </c>
      <c r="K6" s="357" t="s">
        <v>17</v>
      </c>
      <c r="L6" s="357" t="s">
        <v>18</v>
      </c>
      <c r="M6" s="357" t="s">
        <v>19</v>
      </c>
      <c r="N6" s="351" t="s">
        <v>101</v>
      </c>
      <c r="O6" s="366" t="s">
        <v>102</v>
      </c>
      <c r="P6" s="366"/>
      <c r="Q6" s="366"/>
      <c r="R6" s="351" t="s">
        <v>116</v>
      </c>
      <c r="S6" s="351" t="s">
        <v>21</v>
      </c>
    </row>
    <row r="7" spans="1:20" ht="58.7" customHeight="1" x14ac:dyDescent="0.2">
      <c r="A7" s="360"/>
      <c r="B7" s="360"/>
      <c r="C7" s="361"/>
      <c r="D7" s="361"/>
      <c r="E7" s="361"/>
      <c r="F7" s="361"/>
      <c r="G7" s="361"/>
      <c r="H7" s="361"/>
      <c r="I7" s="357"/>
      <c r="J7" s="365"/>
      <c r="K7" s="357"/>
      <c r="L7" s="357"/>
      <c r="M7" s="357"/>
      <c r="N7" s="351"/>
      <c r="O7" s="24" t="s">
        <v>22</v>
      </c>
      <c r="P7" s="24" t="s">
        <v>23</v>
      </c>
      <c r="Q7" s="24" t="s">
        <v>24</v>
      </c>
      <c r="R7" s="351"/>
      <c r="S7" s="351"/>
    </row>
    <row r="8" spans="1:20" s="28" customFormat="1" ht="25.5" customHeight="1" x14ac:dyDescent="0.3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SUM(L9:L12)</f>
        <v>61004</v>
      </c>
      <c r="M8" s="26"/>
      <c r="N8" s="26">
        <f>SUM(N9:N12)</f>
        <v>1700</v>
      </c>
      <c r="O8" s="26">
        <f>SUM(O9:O12)</f>
        <v>30109</v>
      </c>
      <c r="P8" s="26">
        <f>SUM(P9:P12)</f>
        <v>0</v>
      </c>
      <c r="Q8" s="26">
        <f>SUM(Q9:Q12)</f>
        <v>30109</v>
      </c>
      <c r="R8" s="26">
        <f>SUM(R9:R12)</f>
        <v>29195</v>
      </c>
      <c r="S8" s="27"/>
    </row>
    <row r="9" spans="1:20" s="82" customFormat="1" ht="113.25" customHeight="1" x14ac:dyDescent="0.2">
      <c r="A9" s="321">
        <v>1</v>
      </c>
      <c r="B9" s="214" t="s">
        <v>45</v>
      </c>
      <c r="C9" s="214">
        <v>4357</v>
      </c>
      <c r="D9" s="214">
        <v>6121</v>
      </c>
      <c r="E9" s="214">
        <v>61</v>
      </c>
      <c r="F9" s="29">
        <v>11</v>
      </c>
      <c r="G9" s="40">
        <v>60002101194</v>
      </c>
      <c r="H9" s="245" t="s">
        <v>153</v>
      </c>
      <c r="I9" s="33" t="s">
        <v>397</v>
      </c>
      <c r="J9" s="29"/>
      <c r="K9" s="29" t="s">
        <v>28</v>
      </c>
      <c r="L9" s="34">
        <v>45000</v>
      </c>
      <c r="M9" s="84" t="s">
        <v>109</v>
      </c>
      <c r="N9" s="36">
        <v>805</v>
      </c>
      <c r="O9" s="37">
        <f>P9+Q9</f>
        <v>15000</v>
      </c>
      <c r="P9" s="41">
        <v>0</v>
      </c>
      <c r="Q9" s="188">
        <v>15000</v>
      </c>
      <c r="R9" s="41">
        <f>L9-N9-O9</f>
        <v>29195</v>
      </c>
      <c r="S9" s="42" t="s">
        <v>396</v>
      </c>
      <c r="T9" s="83">
        <f>Q9</f>
        <v>15000</v>
      </c>
    </row>
    <row r="10" spans="1:20" s="82" customFormat="1" ht="80.25" customHeight="1" x14ac:dyDescent="0.2">
      <c r="A10" s="321">
        <v>2</v>
      </c>
      <c r="B10" s="214" t="s">
        <v>30</v>
      </c>
      <c r="C10" s="214">
        <v>4357</v>
      </c>
      <c r="D10" s="214">
        <v>6121</v>
      </c>
      <c r="E10" s="214">
        <v>61</v>
      </c>
      <c r="F10" s="29">
        <v>11</v>
      </c>
      <c r="G10" s="40">
        <v>60002101206</v>
      </c>
      <c r="H10" s="245" t="s">
        <v>117</v>
      </c>
      <c r="I10" s="33" t="s">
        <v>386</v>
      </c>
      <c r="J10" s="29" t="s">
        <v>27</v>
      </c>
      <c r="K10" s="29" t="s">
        <v>118</v>
      </c>
      <c r="L10" s="34">
        <v>6723</v>
      </c>
      <c r="M10" s="80">
        <v>2024</v>
      </c>
      <c r="N10" s="36">
        <f>173+82</f>
        <v>255</v>
      </c>
      <c r="O10" s="37">
        <f>P10+Q10</f>
        <v>6468</v>
      </c>
      <c r="P10" s="41">
        <v>0</v>
      </c>
      <c r="Q10" s="188">
        <v>6468</v>
      </c>
      <c r="R10" s="41">
        <f>L10-N10-O10</f>
        <v>0</v>
      </c>
      <c r="S10" s="235"/>
      <c r="T10" s="83">
        <f>'Oblast sociální - ORJ 11 ž'!X9+'Oblast sociální - ORJ 17 '!Q10</f>
        <v>47278</v>
      </c>
    </row>
    <row r="11" spans="1:20" s="233" customFormat="1" ht="64.5" customHeight="1" x14ac:dyDescent="0.2">
      <c r="A11" s="321">
        <v>3</v>
      </c>
      <c r="B11" s="214" t="s">
        <v>26</v>
      </c>
      <c r="C11" s="214">
        <v>4350</v>
      </c>
      <c r="D11" s="214">
        <v>6121</v>
      </c>
      <c r="E11" s="214">
        <v>61</v>
      </c>
      <c r="F11" s="220">
        <v>11</v>
      </c>
      <c r="G11" s="221">
        <v>60002101408</v>
      </c>
      <c r="H11" s="245" t="s">
        <v>119</v>
      </c>
      <c r="I11" s="33" t="s">
        <v>120</v>
      </c>
      <c r="J11" s="220" t="s">
        <v>27</v>
      </c>
      <c r="K11" s="220" t="s">
        <v>28</v>
      </c>
      <c r="L11" s="223">
        <v>9281</v>
      </c>
      <c r="M11" s="224">
        <v>2024</v>
      </c>
      <c r="N11" s="225">
        <v>640</v>
      </c>
      <c r="O11" s="226">
        <f>P11+Q11</f>
        <v>8641</v>
      </c>
      <c r="P11" s="41">
        <v>0</v>
      </c>
      <c r="Q11" s="236">
        <v>8641</v>
      </c>
      <c r="R11" s="227">
        <f>L11-N11-O11</f>
        <v>0</v>
      </c>
      <c r="S11" s="234" t="s">
        <v>385</v>
      </c>
      <c r="T11" s="232">
        <v>63820</v>
      </c>
    </row>
    <row r="12" spans="1:20" s="82" customFormat="1" ht="64.5" hidden="1" customHeight="1" x14ac:dyDescent="0.2">
      <c r="A12" s="29"/>
      <c r="B12" s="29"/>
      <c r="C12" s="29"/>
      <c r="D12" s="29"/>
      <c r="E12" s="29"/>
      <c r="F12" s="29"/>
      <c r="G12" s="40"/>
      <c r="H12" s="32"/>
      <c r="I12" s="33"/>
      <c r="J12" s="29"/>
      <c r="K12" s="29"/>
      <c r="L12" s="34"/>
      <c r="M12" s="84"/>
      <c r="N12" s="36"/>
      <c r="O12" s="37">
        <f>P12+Q12</f>
        <v>0</v>
      </c>
      <c r="P12" s="41">
        <v>0</v>
      </c>
      <c r="Q12" s="188"/>
      <c r="R12" s="41">
        <f>L12-N12-O12</f>
        <v>0</v>
      </c>
      <c r="S12" s="42"/>
      <c r="T12" s="83"/>
    </row>
    <row r="13" spans="1:20" s="28" customFormat="1" ht="25.5" hidden="1" customHeight="1" x14ac:dyDescent="0.3">
      <c r="A13" s="25" t="s">
        <v>58</v>
      </c>
      <c r="B13" s="25"/>
      <c r="C13" s="25"/>
      <c r="D13" s="25"/>
      <c r="E13" s="25"/>
      <c r="F13" s="25"/>
      <c r="G13" s="25"/>
      <c r="H13" s="246"/>
      <c r="I13" s="25"/>
      <c r="J13" s="25"/>
      <c r="K13" s="25"/>
      <c r="L13" s="112">
        <f>SUM(L14:L15)</f>
        <v>0</v>
      </c>
      <c r="M13" s="79"/>
      <c r="N13" s="26">
        <f>SUM(N14:N15)</f>
        <v>0</v>
      </c>
      <c r="O13" s="26">
        <f>SUM(O14:O15)</f>
        <v>0</v>
      </c>
      <c r="P13" s="26">
        <f>SUM(P14:P15)</f>
        <v>0</v>
      </c>
      <c r="Q13" s="26">
        <f>SUM(Q14:Q15)</f>
        <v>0</v>
      </c>
      <c r="R13" s="26">
        <f>SUM(R14:R15)</f>
        <v>0</v>
      </c>
      <c r="S13" s="27"/>
    </row>
    <row r="14" spans="1:20" s="166" customFormat="1" ht="47.25" hidden="1" customHeight="1" x14ac:dyDescent="0.2">
      <c r="A14" s="29"/>
      <c r="B14" s="29"/>
      <c r="C14" s="29"/>
      <c r="D14" s="29"/>
      <c r="E14" s="29"/>
      <c r="F14" s="29"/>
      <c r="G14" s="45"/>
      <c r="H14" s="32"/>
      <c r="I14" s="33"/>
      <c r="J14" s="29"/>
      <c r="K14" s="29"/>
      <c r="L14" s="34"/>
      <c r="M14" s="80"/>
      <c r="N14" s="36"/>
      <c r="O14" s="37">
        <f>P14+Q14</f>
        <v>0</v>
      </c>
      <c r="P14" s="41"/>
      <c r="Q14" s="188"/>
      <c r="R14" s="41">
        <f>L14-N14-O14</f>
        <v>0</v>
      </c>
      <c r="S14" s="42"/>
    </row>
    <row r="15" spans="1:20" s="213" customFormat="1" ht="64.5" hidden="1" customHeight="1" x14ac:dyDescent="0.2">
      <c r="A15" s="29"/>
      <c r="B15" s="29"/>
      <c r="C15" s="29"/>
      <c r="D15" s="29"/>
      <c r="E15" s="29"/>
      <c r="F15" s="29"/>
      <c r="G15" s="40"/>
      <c r="H15" s="32"/>
      <c r="I15" s="33"/>
      <c r="J15" s="29"/>
      <c r="K15" s="29"/>
      <c r="L15" s="34"/>
      <c r="M15" s="84"/>
      <c r="N15" s="36"/>
      <c r="O15" s="37">
        <f>P15+Q15</f>
        <v>0</v>
      </c>
      <c r="P15" s="41">
        <v>0</v>
      </c>
      <c r="Q15" s="188"/>
      <c r="R15" s="41">
        <f>L15-N15-O15</f>
        <v>0</v>
      </c>
      <c r="S15" s="81"/>
    </row>
    <row r="16" spans="1:20" ht="35.25" customHeight="1" x14ac:dyDescent="0.2">
      <c r="A16" s="362" t="s">
        <v>49</v>
      </c>
      <c r="B16" s="363"/>
      <c r="C16" s="363"/>
      <c r="D16" s="363"/>
      <c r="E16" s="363"/>
      <c r="F16" s="363"/>
      <c r="G16" s="363"/>
      <c r="H16" s="363"/>
      <c r="I16" s="363"/>
      <c r="J16" s="363"/>
      <c r="K16" s="364"/>
      <c r="L16" s="48">
        <f>+L8+L13</f>
        <v>61004</v>
      </c>
      <c r="M16" s="49"/>
      <c r="N16" s="48">
        <f t="shared" ref="N16:R16" si="0">+N8+N13</f>
        <v>1700</v>
      </c>
      <c r="O16" s="48">
        <f t="shared" si="0"/>
        <v>30109</v>
      </c>
      <c r="P16" s="48">
        <f t="shared" si="0"/>
        <v>0</v>
      </c>
      <c r="Q16" s="48">
        <f t="shared" si="0"/>
        <v>30109</v>
      </c>
      <c r="R16" s="48">
        <f t="shared" si="0"/>
        <v>29195</v>
      </c>
      <c r="S16" s="50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1"/>
      <c r="I17" s="5"/>
      <c r="J17" s="52"/>
      <c r="K17" s="53"/>
      <c r="L17" s="54"/>
      <c r="M17" s="55"/>
      <c r="N17" s="56"/>
      <c r="S17" s="57"/>
      <c r="T17" s="12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58"/>
      <c r="K18" s="59"/>
      <c r="L18" s="60"/>
      <c r="M18" s="61"/>
      <c r="S18" s="57"/>
      <c r="T18" s="12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58"/>
      <c r="K19" s="59"/>
      <c r="L19" s="60"/>
      <c r="M19" s="61"/>
      <c r="S19" s="57"/>
      <c r="T19" s="12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2"/>
      <c r="K20" s="59"/>
      <c r="L20" s="60"/>
      <c r="M20" s="61"/>
      <c r="S20" s="57"/>
      <c r="T20" s="12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2"/>
      <c r="K21" s="59"/>
      <c r="L21" s="60"/>
      <c r="M21" s="61"/>
      <c r="S21" s="57"/>
      <c r="T21" s="12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2"/>
      <c r="K22" s="59"/>
      <c r="L22" s="60"/>
      <c r="M22" s="61"/>
      <c r="S22" s="57"/>
      <c r="T22" s="12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59"/>
      <c r="L23" s="60"/>
      <c r="M23" s="61"/>
      <c r="S23" s="57"/>
      <c r="T23" s="12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59"/>
      <c r="L24" s="60"/>
      <c r="M24" s="61"/>
      <c r="S24" s="57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59"/>
      <c r="L25" s="60"/>
      <c r="M25" s="61"/>
      <c r="S25" s="57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59"/>
      <c r="L26" s="60"/>
      <c r="M26" s="61"/>
      <c r="S26" s="57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59"/>
      <c r="L27" s="60"/>
      <c r="M27" s="61"/>
      <c r="S27" s="57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59"/>
      <c r="L28" s="60"/>
      <c r="M28" s="61"/>
      <c r="S28" s="57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59"/>
      <c r="L29" s="60"/>
      <c r="M29" s="61"/>
      <c r="S29" s="57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59"/>
      <c r="L30" s="60"/>
      <c r="M30" s="61"/>
      <c r="S30" s="57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59"/>
      <c r="L31" s="60"/>
      <c r="M31" s="61"/>
      <c r="S31" s="57"/>
      <c r="T31" s="12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2"/>
      <c r="K32" s="59"/>
      <c r="L32" s="60"/>
      <c r="M32" s="61"/>
      <c r="S32" s="57"/>
      <c r="T32" s="12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2"/>
      <c r="K33" s="59"/>
      <c r="L33" s="60"/>
      <c r="M33" s="61"/>
      <c r="S33" s="57"/>
      <c r="T33" s="12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2"/>
      <c r="K34" s="59"/>
      <c r="L34" s="60"/>
      <c r="M34" s="61"/>
      <c r="S34" s="57"/>
      <c r="T34" s="12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2"/>
      <c r="K35" s="59"/>
      <c r="L35" s="60"/>
      <c r="M35" s="61"/>
      <c r="S35" s="57"/>
      <c r="T35" s="12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2"/>
      <c r="K36" s="59"/>
      <c r="L36" s="60"/>
      <c r="M36" s="61"/>
      <c r="S36" s="57"/>
      <c r="T36" s="12"/>
    </row>
    <row r="37" spans="1:20" s="6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5"/>
      <c r="L37" s="60"/>
      <c r="M37" s="61"/>
      <c r="S37" s="57"/>
      <c r="T37" s="12"/>
    </row>
    <row r="38" spans="1:20" s="6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5"/>
      <c r="L38" s="60"/>
      <c r="M38" s="61"/>
      <c r="S38" s="57"/>
      <c r="T38" s="12"/>
    </row>
  </sheetData>
  <mergeCells count="19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A16:K16"/>
    <mergeCell ref="J6:J7"/>
    <mergeCell ref="K6:K7"/>
    <mergeCell ref="L6:L7"/>
    <mergeCell ref="M6:M7"/>
    <mergeCell ref="N6:N7"/>
    <mergeCell ref="O6:Q6"/>
  </mergeCells>
  <pageMargins left="0.39370078740157483" right="0.39370078740157483" top="0.78740157480314965" bottom="0.78740157480314965" header="0.31496062992125984" footer="0.31496062992125984"/>
  <pageSetup paperSize="9" scale="49" firstPageNumber="147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5"/>
  <sheetViews>
    <sheetView showGridLines="0" view="pageBreakPreview" zoomScale="70" zoomScaleNormal="70" zoomScaleSheetLayoutView="70" workbookViewId="0">
      <pane ySplit="7" topLeftCell="A8" activePane="bottomLeft" state="frozenSplit"/>
      <selection activeCell="B37" sqref="B37"/>
      <selection pane="bottomLeft" activeCell="R22" sqref="R22"/>
    </sheetView>
  </sheetViews>
  <sheetFormatPr defaultColWidth="9.140625" defaultRowHeight="12.75" outlineLevelCol="1" x14ac:dyDescent="0.2"/>
  <cols>
    <col min="1" max="1" width="5.42578125" style="12" customWidth="1"/>
    <col min="2" max="2" width="6" style="12" customWidth="1"/>
    <col min="3" max="3" width="7.42578125" style="12" hidden="1" customWidth="1" outlineLevel="1"/>
    <col min="4" max="4" width="6.5703125" style="12" hidden="1" customWidth="1" outlineLevel="1"/>
    <col min="5" max="5" width="6.7109375" style="12" customWidth="1" collapsed="1"/>
    <col min="6" max="6" width="3.7109375" style="12" hidden="1" customWidth="1" outlineLevel="1"/>
    <col min="7" max="7" width="16.28515625" style="12" hidden="1" customWidth="1" outlineLevel="1"/>
    <col min="8" max="8" width="56.28515625" style="12" customWidth="1" collapsed="1"/>
    <col min="9" max="9" width="49.5703125" style="12" customWidth="1"/>
    <col min="10" max="10" width="7.140625" style="12" customWidth="1"/>
    <col min="11" max="11" width="14.7109375" style="5" customWidth="1"/>
    <col min="12" max="12" width="15" style="6" customWidth="1"/>
    <col min="13" max="13" width="13.7109375" style="61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57" hidden="1" customWidth="1"/>
    <col min="20" max="20" width="0" style="12" hidden="1" customWidth="1"/>
    <col min="21" max="16384" width="9.140625" style="12"/>
  </cols>
  <sheetData>
    <row r="1" spans="1:20" ht="20.25" x14ac:dyDescent="0.3">
      <c r="A1" s="1" t="s">
        <v>299</v>
      </c>
      <c r="B1" s="2"/>
      <c r="C1" s="2"/>
      <c r="D1" s="2"/>
      <c r="E1" s="2"/>
      <c r="F1" s="2"/>
      <c r="G1" s="2"/>
      <c r="H1" s="3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3" t="s">
        <v>1</v>
      </c>
      <c r="B2" s="13"/>
      <c r="C2" s="13"/>
      <c r="F2" s="13"/>
      <c r="G2" s="13"/>
      <c r="H2" s="14" t="s">
        <v>300</v>
      </c>
      <c r="I2" s="16" t="s">
        <v>301</v>
      </c>
      <c r="J2" s="17"/>
      <c r="M2" s="18"/>
      <c r="N2" s="19"/>
      <c r="P2" s="19"/>
      <c r="Q2" s="19"/>
      <c r="R2" s="19"/>
      <c r="S2" s="20"/>
      <c r="T2" s="11"/>
    </row>
    <row r="3" spans="1:20" ht="17.25" customHeight="1" x14ac:dyDescent="0.2">
      <c r="A3" s="13"/>
      <c r="B3" s="13"/>
      <c r="C3" s="13"/>
      <c r="E3" s="13"/>
      <c r="F3" s="13"/>
      <c r="G3" s="13"/>
      <c r="H3" s="14" t="s">
        <v>4</v>
      </c>
      <c r="I3" s="22"/>
      <c r="J3" s="13"/>
      <c r="M3" s="18"/>
      <c r="N3" s="19"/>
      <c r="P3" s="19"/>
      <c r="Q3" s="19"/>
      <c r="S3" s="20"/>
      <c r="T3" s="11"/>
    </row>
    <row r="4" spans="1:20" ht="17.25" customHeight="1" x14ac:dyDescent="0.2">
      <c r="A4" s="13"/>
      <c r="B4" s="13"/>
      <c r="C4" s="13"/>
      <c r="D4" s="13"/>
      <c r="E4" s="13"/>
      <c r="F4" s="13"/>
      <c r="G4" s="13"/>
      <c r="H4" s="13"/>
      <c r="I4" s="22"/>
      <c r="J4" s="13"/>
      <c r="M4" s="18"/>
      <c r="N4" s="19"/>
      <c r="P4" s="19"/>
      <c r="Q4" s="19"/>
      <c r="R4" s="218" t="s">
        <v>5</v>
      </c>
      <c r="S4" s="20"/>
      <c r="T4" s="11"/>
    </row>
    <row r="5" spans="1:20" ht="25.5" customHeight="1" x14ac:dyDescent="0.2">
      <c r="A5" s="359" t="s">
        <v>302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23"/>
    </row>
    <row r="6" spans="1:20" ht="25.5" customHeight="1" x14ac:dyDescent="0.2">
      <c r="A6" s="360" t="s">
        <v>7</v>
      </c>
      <c r="B6" s="360" t="s">
        <v>8</v>
      </c>
      <c r="C6" s="361" t="s">
        <v>9</v>
      </c>
      <c r="D6" s="361" t="s">
        <v>10</v>
      </c>
      <c r="E6" s="361" t="s">
        <v>11</v>
      </c>
      <c r="F6" s="361" t="s">
        <v>12</v>
      </c>
      <c r="G6" s="361" t="s">
        <v>13</v>
      </c>
      <c r="H6" s="361" t="s">
        <v>14</v>
      </c>
      <c r="I6" s="357" t="s">
        <v>15</v>
      </c>
      <c r="J6" s="365" t="s">
        <v>16</v>
      </c>
      <c r="K6" s="357" t="s">
        <v>17</v>
      </c>
      <c r="L6" s="357" t="s">
        <v>18</v>
      </c>
      <c r="M6" s="357" t="s">
        <v>19</v>
      </c>
      <c r="N6" s="351" t="s">
        <v>101</v>
      </c>
      <c r="O6" s="366" t="s">
        <v>102</v>
      </c>
      <c r="P6" s="366"/>
      <c r="Q6" s="366"/>
      <c r="R6" s="351" t="s">
        <v>116</v>
      </c>
      <c r="S6" s="351" t="s">
        <v>21</v>
      </c>
    </row>
    <row r="7" spans="1:20" ht="58.7" customHeight="1" x14ac:dyDescent="0.2">
      <c r="A7" s="360"/>
      <c r="B7" s="360"/>
      <c r="C7" s="361"/>
      <c r="D7" s="361"/>
      <c r="E7" s="361"/>
      <c r="F7" s="361"/>
      <c r="G7" s="361"/>
      <c r="H7" s="361"/>
      <c r="I7" s="357"/>
      <c r="J7" s="365"/>
      <c r="K7" s="357"/>
      <c r="L7" s="357"/>
      <c r="M7" s="357"/>
      <c r="N7" s="351"/>
      <c r="O7" s="24" t="s">
        <v>22</v>
      </c>
      <c r="P7" s="24" t="s">
        <v>23</v>
      </c>
      <c r="Q7" s="24" t="s">
        <v>24</v>
      </c>
      <c r="R7" s="351"/>
      <c r="S7" s="351"/>
    </row>
    <row r="8" spans="1:20" s="28" customFormat="1" ht="25.5" customHeight="1" x14ac:dyDescent="0.3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SUM(L9:L20)</f>
        <v>229588</v>
      </c>
      <c r="M8" s="26"/>
      <c r="N8" s="26">
        <f t="shared" ref="N8:R8" si="0">SUM(N9:N20)</f>
        <v>0</v>
      </c>
      <c r="O8" s="26">
        <f t="shared" si="0"/>
        <v>229588</v>
      </c>
      <c r="P8" s="26">
        <f t="shared" si="0"/>
        <v>0</v>
      </c>
      <c r="Q8" s="26">
        <f t="shared" si="0"/>
        <v>229588</v>
      </c>
      <c r="R8" s="26">
        <f t="shared" si="0"/>
        <v>0</v>
      </c>
      <c r="S8" s="27"/>
    </row>
    <row r="9" spans="1:20" s="28" customFormat="1" ht="25.5" customHeight="1" x14ac:dyDescent="0.3">
      <c r="A9" s="29">
        <v>1</v>
      </c>
      <c r="B9" s="29" t="s">
        <v>26</v>
      </c>
      <c r="C9" s="29">
        <v>2212</v>
      </c>
      <c r="D9" s="29">
        <v>6351</v>
      </c>
      <c r="E9" s="29">
        <v>63</v>
      </c>
      <c r="F9" s="29">
        <v>12</v>
      </c>
      <c r="G9" s="40">
        <v>66012001600</v>
      </c>
      <c r="H9" s="32" t="s">
        <v>357</v>
      </c>
      <c r="I9" s="33" t="s">
        <v>358</v>
      </c>
      <c r="J9" s="29" t="s">
        <v>359</v>
      </c>
      <c r="K9" s="29"/>
      <c r="L9" s="34">
        <v>15000</v>
      </c>
      <c r="M9" s="80">
        <v>2024</v>
      </c>
      <c r="N9" s="36">
        <v>0</v>
      </c>
      <c r="O9" s="37">
        <f t="shared" ref="O9:O20" si="1">P9+Q9</f>
        <v>15000</v>
      </c>
      <c r="P9" s="41">
        <v>0</v>
      </c>
      <c r="Q9" s="189">
        <v>15000</v>
      </c>
      <c r="R9" s="41">
        <f t="shared" ref="R9:R20" si="2">L9-N9-O9</f>
        <v>0</v>
      </c>
      <c r="S9" s="27"/>
    </row>
    <row r="10" spans="1:20" s="28" customFormat="1" ht="25.5" customHeight="1" x14ac:dyDescent="0.3">
      <c r="A10" s="29">
        <v>2</v>
      </c>
      <c r="B10" s="29" t="s">
        <v>26</v>
      </c>
      <c r="C10" s="29">
        <v>2212</v>
      </c>
      <c r="D10" s="29">
        <v>6351</v>
      </c>
      <c r="E10" s="29">
        <v>63</v>
      </c>
      <c r="F10" s="29">
        <v>12</v>
      </c>
      <c r="G10" s="40">
        <v>66012001600</v>
      </c>
      <c r="H10" s="32" t="s">
        <v>360</v>
      </c>
      <c r="I10" s="33" t="s">
        <v>361</v>
      </c>
      <c r="J10" s="29" t="s">
        <v>359</v>
      </c>
      <c r="K10" s="29"/>
      <c r="L10" s="34">
        <v>10000</v>
      </c>
      <c r="M10" s="80">
        <v>2024</v>
      </c>
      <c r="N10" s="36">
        <v>0</v>
      </c>
      <c r="O10" s="37">
        <f t="shared" si="1"/>
        <v>10000</v>
      </c>
      <c r="P10" s="41">
        <v>0</v>
      </c>
      <c r="Q10" s="189">
        <v>10000</v>
      </c>
      <c r="R10" s="41">
        <f t="shared" si="2"/>
        <v>0</v>
      </c>
      <c r="S10" s="27"/>
    </row>
    <row r="11" spans="1:20" s="28" customFormat="1" ht="25.5" customHeight="1" x14ac:dyDescent="0.3">
      <c r="A11" s="29">
        <v>3</v>
      </c>
      <c r="B11" s="29" t="s">
        <v>26</v>
      </c>
      <c r="C11" s="29">
        <v>2212</v>
      </c>
      <c r="D11" s="29">
        <v>6351</v>
      </c>
      <c r="E11" s="29">
        <v>63</v>
      </c>
      <c r="F11" s="29">
        <v>12</v>
      </c>
      <c r="G11" s="40">
        <v>66012001600</v>
      </c>
      <c r="H11" s="32" t="s">
        <v>362</v>
      </c>
      <c r="I11" s="33" t="s">
        <v>361</v>
      </c>
      <c r="J11" s="29" t="s">
        <v>359</v>
      </c>
      <c r="K11" s="29"/>
      <c r="L11" s="34">
        <v>14588</v>
      </c>
      <c r="M11" s="80">
        <v>2024</v>
      </c>
      <c r="N11" s="36">
        <v>0</v>
      </c>
      <c r="O11" s="37">
        <f t="shared" si="1"/>
        <v>14588</v>
      </c>
      <c r="P11" s="41">
        <v>0</v>
      </c>
      <c r="Q11" s="189">
        <v>14588</v>
      </c>
      <c r="R11" s="41">
        <f t="shared" si="2"/>
        <v>0</v>
      </c>
      <c r="S11" s="27"/>
    </row>
    <row r="12" spans="1:20" s="28" customFormat="1" ht="25.5" customHeight="1" x14ac:dyDescent="0.3">
      <c r="A12" s="29">
        <v>4</v>
      </c>
      <c r="B12" s="29" t="s">
        <v>26</v>
      </c>
      <c r="C12" s="29">
        <v>2212</v>
      </c>
      <c r="D12" s="29">
        <v>6351</v>
      </c>
      <c r="E12" s="29">
        <v>63</v>
      </c>
      <c r="F12" s="29">
        <v>12</v>
      </c>
      <c r="G12" s="40">
        <v>66012001600</v>
      </c>
      <c r="H12" s="32" t="s">
        <v>363</v>
      </c>
      <c r="I12" s="33" t="s">
        <v>361</v>
      </c>
      <c r="J12" s="29" t="s">
        <v>359</v>
      </c>
      <c r="K12" s="29"/>
      <c r="L12" s="34">
        <v>13500</v>
      </c>
      <c r="M12" s="80">
        <v>2024</v>
      </c>
      <c r="N12" s="36">
        <v>0</v>
      </c>
      <c r="O12" s="37">
        <f t="shared" si="1"/>
        <v>13500</v>
      </c>
      <c r="P12" s="41">
        <v>0</v>
      </c>
      <c r="Q12" s="189">
        <v>13500</v>
      </c>
      <c r="R12" s="41">
        <f t="shared" si="2"/>
        <v>0</v>
      </c>
      <c r="S12" s="27"/>
    </row>
    <row r="13" spans="1:20" s="28" customFormat="1" ht="25.5" customHeight="1" x14ac:dyDescent="0.3">
      <c r="A13" s="29">
        <v>5</v>
      </c>
      <c r="B13" s="29" t="s">
        <v>45</v>
      </c>
      <c r="C13" s="29">
        <v>2212</v>
      </c>
      <c r="D13" s="29">
        <v>6351</v>
      </c>
      <c r="E13" s="29">
        <v>63</v>
      </c>
      <c r="F13" s="29">
        <v>12</v>
      </c>
      <c r="G13" s="40">
        <v>66012001600</v>
      </c>
      <c r="H13" s="32" t="s">
        <v>364</v>
      </c>
      <c r="I13" s="33" t="s">
        <v>365</v>
      </c>
      <c r="J13" s="29" t="s">
        <v>359</v>
      </c>
      <c r="K13" s="29"/>
      <c r="L13" s="34">
        <v>6500</v>
      </c>
      <c r="M13" s="80">
        <v>2024</v>
      </c>
      <c r="N13" s="36">
        <v>0</v>
      </c>
      <c r="O13" s="37">
        <f t="shared" si="1"/>
        <v>6500</v>
      </c>
      <c r="P13" s="41">
        <v>0</v>
      </c>
      <c r="Q13" s="189">
        <v>6500</v>
      </c>
      <c r="R13" s="41">
        <f t="shared" si="2"/>
        <v>0</v>
      </c>
      <c r="S13" s="27"/>
    </row>
    <row r="14" spans="1:20" s="28" customFormat="1" ht="25.5" customHeight="1" x14ac:dyDescent="0.3">
      <c r="A14" s="29">
        <v>6</v>
      </c>
      <c r="B14" s="29" t="s">
        <v>45</v>
      </c>
      <c r="C14" s="29">
        <v>2212</v>
      </c>
      <c r="D14" s="29">
        <v>6351</v>
      </c>
      <c r="E14" s="29">
        <v>63</v>
      </c>
      <c r="F14" s="29">
        <v>12</v>
      </c>
      <c r="G14" s="40">
        <v>66012001600</v>
      </c>
      <c r="H14" s="32" t="s">
        <v>366</v>
      </c>
      <c r="I14" s="33" t="s">
        <v>365</v>
      </c>
      <c r="J14" s="29" t="s">
        <v>359</v>
      </c>
      <c r="K14" s="29"/>
      <c r="L14" s="34">
        <v>7000</v>
      </c>
      <c r="M14" s="80">
        <v>2024</v>
      </c>
      <c r="N14" s="36">
        <v>0</v>
      </c>
      <c r="O14" s="37">
        <f t="shared" si="1"/>
        <v>7000</v>
      </c>
      <c r="P14" s="41">
        <v>0</v>
      </c>
      <c r="Q14" s="189">
        <v>7000</v>
      </c>
      <c r="R14" s="41">
        <f t="shared" si="2"/>
        <v>0</v>
      </c>
      <c r="S14" s="27"/>
    </row>
    <row r="15" spans="1:20" s="28" customFormat="1" ht="25.5" customHeight="1" x14ac:dyDescent="0.3">
      <c r="A15" s="29">
        <v>7</v>
      </c>
      <c r="B15" s="29" t="s">
        <v>44</v>
      </c>
      <c r="C15" s="29">
        <v>2212</v>
      </c>
      <c r="D15" s="29">
        <v>6351</v>
      </c>
      <c r="E15" s="29">
        <v>63</v>
      </c>
      <c r="F15" s="29">
        <v>12</v>
      </c>
      <c r="G15" s="40">
        <v>66012001600</v>
      </c>
      <c r="H15" s="32" t="s">
        <v>379</v>
      </c>
      <c r="I15" s="33" t="s">
        <v>361</v>
      </c>
      <c r="J15" s="29" t="s">
        <v>359</v>
      </c>
      <c r="K15" s="29"/>
      <c r="L15" s="34">
        <v>41000</v>
      </c>
      <c r="M15" s="80">
        <v>2024</v>
      </c>
      <c r="N15" s="36">
        <v>0</v>
      </c>
      <c r="O15" s="37">
        <f t="shared" si="1"/>
        <v>41000</v>
      </c>
      <c r="P15" s="41">
        <v>0</v>
      </c>
      <c r="Q15" s="189">
        <v>41000</v>
      </c>
      <c r="R15" s="41">
        <f t="shared" si="2"/>
        <v>0</v>
      </c>
      <c r="S15" s="27"/>
    </row>
    <row r="16" spans="1:20" s="28" customFormat="1" ht="25.5" customHeight="1" x14ac:dyDescent="0.3">
      <c r="A16" s="29">
        <v>8</v>
      </c>
      <c r="B16" s="29" t="s">
        <v>44</v>
      </c>
      <c r="C16" s="29">
        <v>2212</v>
      </c>
      <c r="D16" s="29">
        <v>6351</v>
      </c>
      <c r="E16" s="29">
        <v>63</v>
      </c>
      <c r="F16" s="29">
        <v>12</v>
      </c>
      <c r="G16" s="40">
        <v>66012001600</v>
      </c>
      <c r="H16" s="32" t="s">
        <v>367</v>
      </c>
      <c r="I16" s="33" t="s">
        <v>368</v>
      </c>
      <c r="J16" s="29" t="s">
        <v>359</v>
      </c>
      <c r="K16" s="29"/>
      <c r="L16" s="34">
        <v>15500</v>
      </c>
      <c r="M16" s="80">
        <v>2024</v>
      </c>
      <c r="N16" s="36">
        <v>0</v>
      </c>
      <c r="O16" s="37">
        <f t="shared" si="1"/>
        <v>15500</v>
      </c>
      <c r="P16" s="41">
        <v>0</v>
      </c>
      <c r="Q16" s="189">
        <v>15500</v>
      </c>
      <c r="R16" s="41">
        <f t="shared" si="2"/>
        <v>0</v>
      </c>
      <c r="S16" s="27"/>
    </row>
    <row r="17" spans="1:20" s="28" customFormat="1" ht="25.5" customHeight="1" x14ac:dyDescent="0.3">
      <c r="A17" s="29">
        <v>9</v>
      </c>
      <c r="B17" s="29" t="s">
        <v>369</v>
      </c>
      <c r="C17" s="29">
        <v>2212</v>
      </c>
      <c r="D17" s="29">
        <v>6351</v>
      </c>
      <c r="E17" s="29">
        <v>63</v>
      </c>
      <c r="F17" s="29">
        <v>12</v>
      </c>
      <c r="G17" s="40">
        <v>66012001600</v>
      </c>
      <c r="H17" s="32" t="s">
        <v>370</v>
      </c>
      <c r="I17" s="33" t="s">
        <v>361</v>
      </c>
      <c r="J17" s="29" t="s">
        <v>359</v>
      </c>
      <c r="K17" s="29"/>
      <c r="L17" s="34">
        <v>40000</v>
      </c>
      <c r="M17" s="80">
        <v>2024</v>
      </c>
      <c r="N17" s="36">
        <v>0</v>
      </c>
      <c r="O17" s="37">
        <f t="shared" si="1"/>
        <v>40000</v>
      </c>
      <c r="P17" s="41">
        <v>0</v>
      </c>
      <c r="Q17" s="189">
        <v>40000</v>
      </c>
      <c r="R17" s="41">
        <f t="shared" si="2"/>
        <v>0</v>
      </c>
      <c r="S17" s="27"/>
    </row>
    <row r="18" spans="1:20" s="28" customFormat="1" ht="25.5" customHeight="1" x14ac:dyDescent="0.3">
      <c r="A18" s="29">
        <v>10</v>
      </c>
      <c r="B18" s="29" t="s">
        <v>369</v>
      </c>
      <c r="C18" s="29">
        <v>2212</v>
      </c>
      <c r="D18" s="29">
        <v>6351</v>
      </c>
      <c r="E18" s="29">
        <v>63</v>
      </c>
      <c r="F18" s="29">
        <v>12</v>
      </c>
      <c r="G18" s="40">
        <v>66012001600</v>
      </c>
      <c r="H18" s="32" t="s">
        <v>371</v>
      </c>
      <c r="I18" s="33" t="s">
        <v>365</v>
      </c>
      <c r="J18" s="29" t="s">
        <v>359</v>
      </c>
      <c r="K18" s="29"/>
      <c r="L18" s="34">
        <v>22500</v>
      </c>
      <c r="M18" s="80">
        <v>2024</v>
      </c>
      <c r="N18" s="36">
        <v>0</v>
      </c>
      <c r="O18" s="37">
        <f t="shared" si="1"/>
        <v>22500</v>
      </c>
      <c r="P18" s="41">
        <v>0</v>
      </c>
      <c r="Q18" s="189">
        <v>22500</v>
      </c>
      <c r="R18" s="41">
        <f t="shared" si="2"/>
        <v>0</v>
      </c>
      <c r="S18" s="27"/>
    </row>
    <row r="19" spans="1:20" s="28" customFormat="1" ht="25.5" customHeight="1" x14ac:dyDescent="0.3">
      <c r="A19" s="29">
        <v>11</v>
      </c>
      <c r="B19" s="29" t="s">
        <v>369</v>
      </c>
      <c r="C19" s="29">
        <v>2212</v>
      </c>
      <c r="D19" s="29">
        <v>6351</v>
      </c>
      <c r="E19" s="29">
        <v>63</v>
      </c>
      <c r="F19" s="29">
        <v>12</v>
      </c>
      <c r="G19" s="40">
        <v>66012001600</v>
      </c>
      <c r="H19" s="32" t="s">
        <v>378</v>
      </c>
      <c r="I19" s="33" t="s">
        <v>365</v>
      </c>
      <c r="J19" s="29" t="s">
        <v>359</v>
      </c>
      <c r="K19" s="29"/>
      <c r="L19" s="34">
        <v>9000</v>
      </c>
      <c r="M19" s="80">
        <v>2024</v>
      </c>
      <c r="N19" s="36">
        <v>0</v>
      </c>
      <c r="O19" s="37">
        <f t="shared" si="1"/>
        <v>9000</v>
      </c>
      <c r="P19" s="41">
        <v>0</v>
      </c>
      <c r="Q19" s="189">
        <v>9000</v>
      </c>
      <c r="R19" s="41">
        <f t="shared" si="2"/>
        <v>0</v>
      </c>
      <c r="S19" s="27"/>
    </row>
    <row r="20" spans="1:20" s="28" customFormat="1" ht="25.5" customHeight="1" x14ac:dyDescent="0.3">
      <c r="A20" s="29">
        <v>12</v>
      </c>
      <c r="B20" s="29" t="s">
        <v>369</v>
      </c>
      <c r="C20" s="29">
        <v>2212</v>
      </c>
      <c r="D20" s="29">
        <v>6351</v>
      </c>
      <c r="E20" s="29">
        <v>63</v>
      </c>
      <c r="F20" s="29">
        <v>12</v>
      </c>
      <c r="G20" s="40">
        <v>66012001600</v>
      </c>
      <c r="H20" s="32" t="s">
        <v>372</v>
      </c>
      <c r="I20" s="33" t="s">
        <v>361</v>
      </c>
      <c r="J20" s="29" t="s">
        <v>359</v>
      </c>
      <c r="K20" s="29"/>
      <c r="L20" s="34">
        <v>35000</v>
      </c>
      <c r="M20" s="80">
        <v>2024</v>
      </c>
      <c r="N20" s="36">
        <v>0</v>
      </c>
      <c r="O20" s="37">
        <f t="shared" si="1"/>
        <v>35000</v>
      </c>
      <c r="P20" s="41">
        <v>0</v>
      </c>
      <c r="Q20" s="189">
        <v>35000</v>
      </c>
      <c r="R20" s="41">
        <f t="shared" si="2"/>
        <v>0</v>
      </c>
      <c r="S20" s="27"/>
    </row>
    <row r="21" spans="1:20" ht="34.9" customHeight="1" x14ac:dyDescent="0.2">
      <c r="A21" s="254" t="s">
        <v>55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6"/>
      <c r="L21" s="26">
        <f>L22</f>
        <v>20000</v>
      </c>
      <c r="M21" s="257">
        <v>2024</v>
      </c>
      <c r="N21" s="26">
        <f>N22</f>
        <v>0</v>
      </c>
      <c r="O21" s="26">
        <f>O22</f>
        <v>20000</v>
      </c>
      <c r="P21" s="26">
        <f t="shared" ref="P21" si="3">P22</f>
        <v>0</v>
      </c>
      <c r="Q21" s="26">
        <f>Q22</f>
        <v>20000</v>
      </c>
      <c r="R21" s="26">
        <f>R22</f>
        <v>0</v>
      </c>
      <c r="S21" s="42"/>
    </row>
    <row r="22" spans="1:20" ht="45" customHeight="1" x14ac:dyDescent="0.2">
      <c r="A22" s="29">
        <v>1</v>
      </c>
      <c r="B22" s="29"/>
      <c r="C22" s="29">
        <v>2212</v>
      </c>
      <c r="D22" s="29">
        <v>6351</v>
      </c>
      <c r="E22" s="29">
        <v>63</v>
      </c>
      <c r="F22" s="29">
        <v>12</v>
      </c>
      <c r="G22" s="45">
        <v>66012001600</v>
      </c>
      <c r="H22" s="32" t="s">
        <v>304</v>
      </c>
      <c r="I22" s="33" t="s">
        <v>303</v>
      </c>
      <c r="J22" s="29"/>
      <c r="K22" s="29"/>
      <c r="L22" s="34">
        <v>20000</v>
      </c>
      <c r="M22" s="80">
        <v>2024</v>
      </c>
      <c r="N22" s="36">
        <v>0</v>
      </c>
      <c r="O22" s="37">
        <f>P22+Q22</f>
        <v>20000</v>
      </c>
      <c r="P22" s="36">
        <v>0</v>
      </c>
      <c r="Q22" s="189">
        <v>20000</v>
      </c>
      <c r="R22" s="34">
        <f>L22-N22-O22</f>
        <v>0</v>
      </c>
      <c r="S22" s="42"/>
    </row>
    <row r="23" spans="1:20" ht="35.25" customHeight="1" x14ac:dyDescent="0.2">
      <c r="A23" s="362" t="s">
        <v>305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4"/>
      <c r="L23" s="48">
        <f>L21+L8</f>
        <v>249588</v>
      </c>
      <c r="M23" s="257">
        <v>2024</v>
      </c>
      <c r="N23" s="48">
        <v>0</v>
      </c>
      <c r="O23" s="48">
        <f>O21+O8</f>
        <v>249588</v>
      </c>
      <c r="P23" s="48">
        <v>0</v>
      </c>
      <c r="Q23" s="48">
        <f>Q21+Q8</f>
        <v>249588</v>
      </c>
      <c r="R23" s="48">
        <v>0</v>
      </c>
      <c r="S23" s="5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1"/>
      <c r="I24" s="5"/>
      <c r="J24" s="52"/>
      <c r="K24" s="53"/>
      <c r="L24" s="54"/>
      <c r="M24" s="55"/>
      <c r="N24" s="56"/>
      <c r="S24" s="57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58"/>
      <c r="K25" s="59"/>
      <c r="L25" s="60"/>
      <c r="M25" s="61"/>
      <c r="S25" s="57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58"/>
      <c r="K26" s="59"/>
      <c r="L26" s="60"/>
      <c r="M26" s="61"/>
      <c r="S26" s="57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59"/>
      <c r="L27" s="60"/>
      <c r="M27" s="61"/>
      <c r="S27" s="57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59"/>
      <c r="L28" s="60"/>
      <c r="M28" s="61"/>
      <c r="S28" s="57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59"/>
      <c r="L29" s="60"/>
      <c r="M29" s="61"/>
      <c r="S29" s="57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59"/>
      <c r="L30" s="60"/>
      <c r="M30" s="61"/>
      <c r="S30" s="57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59"/>
      <c r="L31" s="60"/>
      <c r="M31" s="61"/>
      <c r="S31" s="57"/>
      <c r="T31" s="12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2"/>
      <c r="K32" s="59"/>
      <c r="L32" s="60"/>
      <c r="M32" s="61"/>
      <c r="S32" s="57"/>
      <c r="T32" s="12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2"/>
      <c r="K33" s="59"/>
      <c r="L33" s="60"/>
      <c r="M33" s="61"/>
      <c r="S33" s="57"/>
      <c r="T33" s="12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2"/>
      <c r="K34" s="59"/>
      <c r="L34" s="60"/>
      <c r="M34" s="61"/>
      <c r="S34" s="57"/>
      <c r="T34" s="12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2"/>
      <c r="K35" s="59"/>
      <c r="L35" s="60"/>
      <c r="M35" s="61"/>
      <c r="S35" s="57"/>
      <c r="T35" s="12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2"/>
      <c r="K36" s="59"/>
      <c r="L36" s="60"/>
      <c r="M36" s="61"/>
      <c r="S36" s="57"/>
      <c r="T36" s="12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2"/>
      <c r="K37" s="59"/>
      <c r="L37" s="60"/>
      <c r="M37" s="61"/>
      <c r="S37" s="57"/>
      <c r="T37" s="12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2"/>
      <c r="K38" s="59"/>
      <c r="L38" s="60"/>
      <c r="M38" s="61"/>
      <c r="S38" s="57"/>
      <c r="T38" s="12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2"/>
      <c r="K39" s="59"/>
      <c r="L39" s="60"/>
      <c r="M39" s="61"/>
      <c r="S39" s="57"/>
      <c r="T39" s="12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2"/>
      <c r="K40" s="59"/>
      <c r="L40" s="60"/>
      <c r="M40" s="61"/>
      <c r="S40" s="57"/>
      <c r="T40" s="12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2"/>
      <c r="K41" s="59"/>
      <c r="L41" s="60"/>
      <c r="M41" s="61"/>
      <c r="S41" s="57"/>
      <c r="T41" s="12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2"/>
      <c r="K42" s="59"/>
      <c r="L42" s="60"/>
      <c r="M42" s="61"/>
      <c r="S42" s="57"/>
      <c r="T42" s="12"/>
    </row>
    <row r="43" spans="1:20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2"/>
      <c r="K43" s="59"/>
      <c r="L43" s="60"/>
      <c r="M43" s="61"/>
      <c r="S43" s="57"/>
      <c r="T43" s="12"/>
    </row>
    <row r="44" spans="1:20" s="6" customForma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5"/>
      <c r="L44" s="60"/>
      <c r="M44" s="61"/>
      <c r="S44" s="57"/>
      <c r="T44" s="12"/>
    </row>
    <row r="45" spans="1:20" s="6" customForma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5"/>
      <c r="L45" s="60"/>
      <c r="M45" s="61"/>
      <c r="S45" s="57"/>
      <c r="T45" s="12"/>
    </row>
  </sheetData>
  <mergeCells count="19">
    <mergeCell ref="S6:S7"/>
    <mergeCell ref="A23:K23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39370078740157483" right="0.39370078740157483" top="0.78740157480314965" bottom="0.78740157480314965" header="0.31496062992125984" footer="0.31496062992125984"/>
  <pageSetup paperSize="9" scale="57" firstPageNumber="148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14"/>
  <sheetViews>
    <sheetView showGridLines="0" view="pageBreakPreview" zoomScale="70" zoomScaleNormal="100" zoomScaleSheetLayoutView="70" workbookViewId="0">
      <pane ySplit="7" topLeftCell="A8" activePane="bottomLeft" state="frozenSplit"/>
      <selection activeCell="B37" sqref="B37"/>
      <selection pane="bottomLeft" activeCell="Y10" sqref="Y10"/>
    </sheetView>
  </sheetViews>
  <sheetFormatPr defaultColWidth="9.140625" defaultRowHeight="15" outlineLevelCol="1" x14ac:dyDescent="0.25"/>
  <cols>
    <col min="1" max="1" width="6.42578125" style="62" customWidth="1"/>
    <col min="2" max="2" width="4.85546875" style="62" customWidth="1"/>
    <col min="3" max="4" width="9.140625" style="62" hidden="1" customWidth="1" outlineLevel="1"/>
    <col min="5" max="5" width="6.42578125" style="62" customWidth="1" collapsed="1"/>
    <col min="6" max="6" width="9.140625" style="62" hidden="1" customWidth="1" outlineLevel="1"/>
    <col min="7" max="7" width="16.28515625" style="62" hidden="1" customWidth="1" outlineLevel="1"/>
    <col min="8" max="8" width="12.5703125" style="62" hidden="1" customWidth="1" outlineLevel="1"/>
    <col min="9" max="9" width="8.28515625" style="62" hidden="1" customWidth="1" outlineLevel="1"/>
    <col min="10" max="10" width="59.42578125" style="62" customWidth="1" collapsed="1"/>
    <col min="11" max="11" width="57.42578125" style="62" customWidth="1"/>
    <col min="12" max="12" width="6.85546875" style="62" customWidth="1"/>
    <col min="13" max="13" width="9.7109375" style="62" customWidth="1"/>
    <col min="14" max="14" width="14.28515625" style="62" customWidth="1"/>
    <col min="15" max="15" width="11.5703125" style="62" customWidth="1"/>
    <col min="16" max="16" width="12" style="62" customWidth="1"/>
    <col min="17" max="17" width="12.5703125" style="62" customWidth="1"/>
    <col min="18" max="18" width="12.140625" style="62" customWidth="1"/>
    <col min="19" max="20" width="9.7109375" style="62" customWidth="1"/>
    <col min="21" max="21" width="14.28515625" style="62" customWidth="1"/>
    <col min="22" max="22" width="12.42578125" style="62" customWidth="1"/>
    <col min="23" max="23" width="23.140625" style="62" customWidth="1"/>
    <col min="24" max="250" width="15" style="62" customWidth="1"/>
    <col min="251" max="16384" width="9.140625" style="62"/>
  </cols>
  <sheetData>
    <row r="1" spans="1:24" s="70" customFormat="1" ht="20.25" x14ac:dyDescent="0.3">
      <c r="A1" s="1" t="s">
        <v>406</v>
      </c>
      <c r="B1" s="2"/>
      <c r="C1" s="2"/>
      <c r="D1" s="2"/>
      <c r="E1" s="2"/>
      <c r="F1" s="2"/>
      <c r="G1" s="2"/>
      <c r="H1" s="78"/>
      <c r="I1" s="4"/>
      <c r="J1" s="2"/>
      <c r="K1" s="76"/>
      <c r="L1" s="75"/>
      <c r="M1" s="7"/>
      <c r="N1" s="8"/>
      <c r="O1" s="75"/>
      <c r="P1" s="8"/>
      <c r="Q1" s="8"/>
      <c r="R1" s="9"/>
      <c r="S1" s="10"/>
      <c r="T1" s="74"/>
    </row>
    <row r="2" spans="1:24" s="70" customFormat="1" ht="15.75" x14ac:dyDescent="0.25">
      <c r="A2" s="14" t="s">
        <v>1</v>
      </c>
      <c r="B2" s="14"/>
      <c r="C2" s="14"/>
      <c r="D2" s="77"/>
      <c r="E2" s="14"/>
      <c r="F2" s="14"/>
      <c r="G2" s="14"/>
      <c r="J2" s="14" t="s">
        <v>185</v>
      </c>
      <c r="K2" s="16" t="s">
        <v>184</v>
      </c>
      <c r="L2" s="75"/>
      <c r="M2" s="18"/>
      <c r="N2" s="19"/>
      <c r="O2" s="75"/>
      <c r="P2" s="19"/>
      <c r="Q2" s="19"/>
      <c r="R2" s="19"/>
      <c r="S2" s="20"/>
      <c r="T2" s="74"/>
    </row>
    <row r="3" spans="1:24" s="70" customFormat="1" ht="17.25" customHeight="1" x14ac:dyDescent="0.25">
      <c r="A3" s="14"/>
      <c r="B3" s="14"/>
      <c r="C3" s="14"/>
      <c r="D3" s="77"/>
      <c r="E3" s="14"/>
      <c r="F3" s="14"/>
      <c r="G3" s="14"/>
      <c r="I3" s="21"/>
      <c r="J3" s="14" t="s">
        <v>4</v>
      </c>
      <c r="K3" s="76"/>
      <c r="L3" s="75"/>
      <c r="M3" s="18"/>
      <c r="N3" s="19"/>
      <c r="O3" s="75"/>
      <c r="P3" s="19"/>
      <c r="Q3" s="19"/>
      <c r="R3" s="75"/>
      <c r="S3" s="20"/>
      <c r="T3" s="74"/>
    </row>
    <row r="4" spans="1:24" s="70" customFormat="1" ht="17.25" customHeight="1" x14ac:dyDescent="0.25">
      <c r="A4" s="13"/>
      <c r="B4" s="13"/>
      <c r="C4" s="13"/>
      <c r="D4" s="13"/>
      <c r="E4" s="13"/>
      <c r="F4" s="13"/>
      <c r="G4" s="13"/>
      <c r="H4" s="13"/>
      <c r="I4" s="22"/>
      <c r="J4" s="13"/>
      <c r="K4" s="76"/>
      <c r="L4" s="75"/>
      <c r="M4" s="18"/>
      <c r="N4" s="19"/>
      <c r="O4" s="75"/>
      <c r="P4" s="19"/>
      <c r="Q4" s="19"/>
      <c r="S4" s="20"/>
      <c r="T4" s="74"/>
      <c r="V4" s="217" t="s">
        <v>5</v>
      </c>
    </row>
    <row r="5" spans="1:24" s="70" customFormat="1" ht="25.5" customHeight="1" x14ac:dyDescent="0.25">
      <c r="A5" s="341" t="s">
        <v>186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73"/>
      <c r="T5" s="72"/>
      <c r="U5" s="72"/>
      <c r="V5" s="71"/>
      <c r="W5" s="71"/>
    </row>
    <row r="6" spans="1:24" ht="22.5" customHeight="1" x14ac:dyDescent="0.25">
      <c r="A6" s="343" t="s">
        <v>7</v>
      </c>
      <c r="B6" s="343" t="s">
        <v>8</v>
      </c>
      <c r="C6" s="345" t="s">
        <v>9</v>
      </c>
      <c r="D6" s="345" t="s">
        <v>10</v>
      </c>
      <c r="E6" s="345" t="s">
        <v>11</v>
      </c>
      <c r="F6" s="345" t="s">
        <v>12</v>
      </c>
      <c r="G6" s="345" t="s">
        <v>13</v>
      </c>
      <c r="H6" s="369" t="s">
        <v>39</v>
      </c>
      <c r="I6" s="370" t="s">
        <v>38</v>
      </c>
      <c r="J6" s="345" t="s">
        <v>14</v>
      </c>
      <c r="K6" s="353" t="s">
        <v>15</v>
      </c>
      <c r="L6" s="372" t="s">
        <v>16</v>
      </c>
      <c r="M6" s="354" t="s">
        <v>17</v>
      </c>
      <c r="N6" s="353" t="s">
        <v>18</v>
      </c>
      <c r="O6" s="353" t="s">
        <v>19</v>
      </c>
      <c r="P6" s="350" t="s">
        <v>101</v>
      </c>
      <c r="Q6" s="352" t="s">
        <v>102</v>
      </c>
      <c r="R6" s="352"/>
      <c r="S6" s="352"/>
      <c r="T6" s="352"/>
      <c r="U6" s="352"/>
      <c r="V6" s="350" t="s">
        <v>116</v>
      </c>
      <c r="W6" s="350" t="s">
        <v>21</v>
      </c>
    </row>
    <row r="7" spans="1:24" s="69" customFormat="1" ht="54.75" customHeight="1" x14ac:dyDescent="0.25">
      <c r="A7" s="344"/>
      <c r="B7" s="344"/>
      <c r="C7" s="346"/>
      <c r="D7" s="346"/>
      <c r="E7" s="346"/>
      <c r="F7" s="346"/>
      <c r="G7" s="346"/>
      <c r="H7" s="369"/>
      <c r="I7" s="371"/>
      <c r="J7" s="346"/>
      <c r="K7" s="354"/>
      <c r="L7" s="373"/>
      <c r="M7" s="353"/>
      <c r="N7" s="357"/>
      <c r="O7" s="357"/>
      <c r="P7" s="351"/>
      <c r="Q7" s="24" t="s">
        <v>22</v>
      </c>
      <c r="R7" s="24" t="s">
        <v>23</v>
      </c>
      <c r="S7" s="24" t="s">
        <v>37</v>
      </c>
      <c r="T7" s="24" t="s">
        <v>36</v>
      </c>
      <c r="U7" s="24" t="s">
        <v>24</v>
      </c>
      <c r="V7" s="351"/>
      <c r="W7" s="351"/>
    </row>
    <row r="8" spans="1:24" s="28" customFormat="1" ht="25.5" customHeight="1" x14ac:dyDescent="0.3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79"/>
      <c r="N8" s="26">
        <f>SUM(N9:N12)</f>
        <v>6350</v>
      </c>
      <c r="O8" s="26"/>
      <c r="P8" s="26">
        <f t="shared" ref="P8:V8" si="0">SUM(P9:P12)</f>
        <v>0</v>
      </c>
      <c r="Q8" s="26">
        <f t="shared" si="0"/>
        <v>3300</v>
      </c>
      <c r="R8" s="26">
        <f t="shared" si="0"/>
        <v>0</v>
      </c>
      <c r="S8" s="26">
        <f t="shared" si="0"/>
        <v>0</v>
      </c>
      <c r="T8" s="26">
        <f t="shared" si="0"/>
        <v>0</v>
      </c>
      <c r="U8" s="26">
        <f>SUM(U9:U12)</f>
        <v>3300</v>
      </c>
      <c r="V8" s="26">
        <f t="shared" si="0"/>
        <v>3050</v>
      </c>
      <c r="W8" s="27"/>
    </row>
    <row r="9" spans="1:24" s="114" customFormat="1" ht="168" customHeight="1" x14ac:dyDescent="0.2">
      <c r="A9" s="322">
        <v>1</v>
      </c>
      <c r="B9" s="191" t="s">
        <v>26</v>
      </c>
      <c r="C9" s="207">
        <v>3315</v>
      </c>
      <c r="D9" s="179">
        <v>6351</v>
      </c>
      <c r="E9" s="179">
        <v>63</v>
      </c>
      <c r="F9" s="207">
        <v>13</v>
      </c>
      <c r="G9" s="207">
        <v>66013001602</v>
      </c>
      <c r="H9" s="207" t="s">
        <v>192</v>
      </c>
      <c r="I9" s="207" t="s">
        <v>189</v>
      </c>
      <c r="J9" s="105" t="s">
        <v>193</v>
      </c>
      <c r="K9" s="175" t="s">
        <v>194</v>
      </c>
      <c r="L9" s="184"/>
      <c r="M9" s="185"/>
      <c r="N9" s="211">
        <v>250</v>
      </c>
      <c r="O9" s="248">
        <v>2024</v>
      </c>
      <c r="P9" s="176"/>
      <c r="Q9" s="178">
        <f t="shared" ref="Q9" si="1">SUM(R9:U9)</f>
        <v>250</v>
      </c>
      <c r="R9" s="177">
        <v>0</v>
      </c>
      <c r="S9" s="177">
        <v>0</v>
      </c>
      <c r="T9" s="177">
        <v>0</v>
      </c>
      <c r="U9" s="199">
        <v>250</v>
      </c>
      <c r="V9" s="177">
        <f t="shared" ref="V9" si="2">N9-Q9</f>
        <v>0</v>
      </c>
      <c r="W9" s="186"/>
      <c r="X9" s="312">
        <v>2700</v>
      </c>
    </row>
    <row r="10" spans="1:24" s="114" customFormat="1" ht="162.75" customHeight="1" x14ac:dyDescent="0.2">
      <c r="A10" s="322">
        <v>2</v>
      </c>
      <c r="B10" s="191" t="s">
        <v>35</v>
      </c>
      <c r="C10" s="207">
        <v>3315</v>
      </c>
      <c r="D10" s="179">
        <v>6351</v>
      </c>
      <c r="E10" s="179">
        <v>63</v>
      </c>
      <c r="F10" s="207">
        <v>13</v>
      </c>
      <c r="G10" s="207">
        <v>66013001607</v>
      </c>
      <c r="H10" s="207" t="s">
        <v>201</v>
      </c>
      <c r="I10" s="207">
        <v>1607</v>
      </c>
      <c r="J10" s="105" t="s">
        <v>199</v>
      </c>
      <c r="K10" s="175" t="s">
        <v>200</v>
      </c>
      <c r="L10" s="184"/>
      <c r="M10" s="185"/>
      <c r="N10" s="211">
        <v>3500</v>
      </c>
      <c r="O10" s="248">
        <v>2024</v>
      </c>
      <c r="P10" s="176"/>
      <c r="Q10" s="178">
        <f t="shared" ref="Q10:Q12" si="3">SUM(R10:U10)</f>
        <v>450</v>
      </c>
      <c r="R10" s="177">
        <v>0</v>
      </c>
      <c r="S10" s="177">
        <v>0</v>
      </c>
      <c r="T10" s="177">
        <v>0</v>
      </c>
      <c r="U10" s="199">
        <v>450</v>
      </c>
      <c r="V10" s="177">
        <f t="shared" ref="V10:V12" si="4">N10-Q10</f>
        <v>3050</v>
      </c>
      <c r="W10" s="252"/>
      <c r="X10" s="312">
        <v>3950</v>
      </c>
    </row>
    <row r="11" spans="1:24" s="114" customFormat="1" ht="116.25" customHeight="1" x14ac:dyDescent="0.2">
      <c r="A11" s="322">
        <v>3</v>
      </c>
      <c r="B11" s="191" t="s">
        <v>26</v>
      </c>
      <c r="C11" s="207">
        <v>3315</v>
      </c>
      <c r="D11" s="179">
        <v>6351</v>
      </c>
      <c r="E11" s="179">
        <v>63</v>
      </c>
      <c r="F11" s="207">
        <v>13</v>
      </c>
      <c r="G11" s="207">
        <v>66013001602</v>
      </c>
      <c r="H11" s="207" t="s">
        <v>195</v>
      </c>
      <c r="I11" s="207" t="s">
        <v>189</v>
      </c>
      <c r="J11" s="105" t="s">
        <v>196</v>
      </c>
      <c r="K11" s="175" t="s">
        <v>197</v>
      </c>
      <c r="L11" s="184"/>
      <c r="M11" s="185"/>
      <c r="N11" s="211">
        <v>300</v>
      </c>
      <c r="O11" s="248">
        <v>2024</v>
      </c>
      <c r="P11" s="176"/>
      <c r="Q11" s="178">
        <f t="shared" si="3"/>
        <v>300</v>
      </c>
      <c r="R11" s="177">
        <v>0</v>
      </c>
      <c r="S11" s="177">
        <v>0</v>
      </c>
      <c r="T11" s="177">
        <v>0</v>
      </c>
      <c r="U11" s="199">
        <v>300</v>
      </c>
      <c r="V11" s="177">
        <f t="shared" si="4"/>
        <v>0</v>
      </c>
      <c r="W11" s="186"/>
      <c r="X11" s="312">
        <v>5750</v>
      </c>
    </row>
    <row r="12" spans="1:24" s="114" customFormat="1" ht="80.25" customHeight="1" x14ac:dyDescent="0.2">
      <c r="A12" s="322">
        <v>4</v>
      </c>
      <c r="B12" s="191" t="s">
        <v>26</v>
      </c>
      <c r="C12" s="207">
        <v>3315</v>
      </c>
      <c r="D12" s="207">
        <v>6351</v>
      </c>
      <c r="E12" s="207">
        <v>63</v>
      </c>
      <c r="F12" s="207">
        <v>13</v>
      </c>
      <c r="G12" s="207">
        <v>66013001608</v>
      </c>
      <c r="H12" s="207" t="s">
        <v>356</v>
      </c>
      <c r="I12" s="207">
        <v>1608</v>
      </c>
      <c r="J12" s="105" t="s">
        <v>354</v>
      </c>
      <c r="K12" s="175" t="s">
        <v>355</v>
      </c>
      <c r="L12" s="105"/>
      <c r="M12" s="185"/>
      <c r="N12" s="211">
        <v>2300</v>
      </c>
      <c r="O12" s="248">
        <v>2024</v>
      </c>
      <c r="P12" s="176"/>
      <c r="Q12" s="178">
        <f t="shared" si="3"/>
        <v>2300</v>
      </c>
      <c r="R12" s="177">
        <v>0</v>
      </c>
      <c r="S12" s="177">
        <v>0</v>
      </c>
      <c r="T12" s="177">
        <v>0</v>
      </c>
      <c r="U12" s="199">
        <v>2300</v>
      </c>
      <c r="V12" s="177">
        <f t="shared" si="4"/>
        <v>0</v>
      </c>
      <c r="W12" s="186"/>
      <c r="X12" s="312">
        <v>8050</v>
      </c>
    </row>
    <row r="13" spans="1:24" s="109" customFormat="1" ht="40.5" customHeight="1" x14ac:dyDescent="0.35">
      <c r="A13" s="362" t="s">
        <v>187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4"/>
      <c r="N13" s="205">
        <f>N8</f>
        <v>6350</v>
      </c>
      <c r="O13" s="205"/>
      <c r="P13" s="205">
        <f t="shared" ref="P13:V13" si="5">P8</f>
        <v>0</v>
      </c>
      <c r="Q13" s="205">
        <f t="shared" si="5"/>
        <v>3300</v>
      </c>
      <c r="R13" s="205">
        <f t="shared" si="5"/>
        <v>0</v>
      </c>
      <c r="S13" s="205">
        <f t="shared" si="5"/>
        <v>0</v>
      </c>
      <c r="T13" s="205">
        <f t="shared" si="5"/>
        <v>0</v>
      </c>
      <c r="U13" s="205">
        <f t="shared" si="5"/>
        <v>3300</v>
      </c>
      <c r="V13" s="205">
        <f t="shared" si="5"/>
        <v>3050</v>
      </c>
      <c r="W13" s="205"/>
    </row>
    <row r="14" spans="1:24" x14ac:dyDescent="0.25">
      <c r="Q14" s="63"/>
      <c r="R14" s="63"/>
      <c r="S14" s="63"/>
      <c r="T14" s="63"/>
      <c r="U14" s="63"/>
    </row>
  </sheetData>
  <mergeCells count="21">
    <mergeCell ref="V6:V7"/>
    <mergeCell ref="W6:W7"/>
    <mergeCell ref="A13:M13"/>
    <mergeCell ref="J6:J7"/>
    <mergeCell ref="K6:K7"/>
    <mergeCell ref="L6:L7"/>
    <mergeCell ref="M6:M7"/>
    <mergeCell ref="N6:N7"/>
    <mergeCell ref="O6:O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</mergeCells>
  <pageMargins left="0.39370078740157483" right="0.39370078740157483" top="0.78740157480314965" bottom="0.78740157480314965" header="0.31496062992125984" footer="0.31496062992125984"/>
  <pageSetup paperSize="9" scale="54" firstPageNumber="149" fitToHeight="0" orientation="landscape" useFirstPageNumber="1" r:id="rId1"/>
  <headerFooter>
    <oddFooter>&amp;L&amp;"Arial,Kurzíva"&amp;11Zastupitelstvo Olomouckého kraje 11.12.2023
2.1. - Rozpočet OK na rok  2024 - návrh rozpočtu  
Příloha č. 5d) - Nové investice&amp;R&amp;"Arial,Kurzíva"&amp;11Strana &amp;P (celkem 216)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33</vt:i4>
      </vt:variant>
    </vt:vector>
  </HeadingPairs>
  <TitlesOfParts>
    <vt:vector size="50" baseType="lpstr">
      <vt:lpstr>Souhrn</vt:lpstr>
      <vt:lpstr>Oblast školství - ORJ 10 ž </vt:lpstr>
      <vt:lpstr>Oblast školství - ORJ 17 ž </vt:lpstr>
      <vt:lpstr>Oblast školství - ORJ 17  </vt:lpstr>
      <vt:lpstr>Oblast sociální - ORJ 11 ž</vt:lpstr>
      <vt:lpstr>Oblast sociální - ORJ 17  ž</vt:lpstr>
      <vt:lpstr>Oblast sociální - ORJ 17 </vt:lpstr>
      <vt:lpstr>Oblast dopravy - ORJ 12</vt:lpstr>
      <vt:lpstr>Oblast kultury - ORJ 13ž</vt:lpstr>
      <vt:lpstr>Oblast kultury - ORJ 17ž </vt:lpstr>
      <vt:lpstr>Oblast zdravotnictví - ORJ 14 ž</vt:lpstr>
      <vt:lpstr>Oblast zdravotnictví - ORJ 17ž</vt:lpstr>
      <vt:lpstr>Oblast zdravotnictví - ORJ 17</vt:lpstr>
      <vt:lpstr>Oblast zdrav. SMN - ORJ 17</vt:lpstr>
      <vt:lpstr>Oblast KÚOK - ORJ 03</vt:lpstr>
      <vt:lpstr>Oblast IT investice ORJ 06 </vt:lpstr>
      <vt:lpstr>Oblast krizého řízení-ORJ 18</vt:lpstr>
      <vt:lpstr>'Oblast dopravy - ORJ 12'!Názvy_tisku</vt:lpstr>
      <vt:lpstr>'Oblast IT investice ORJ 06 '!Názvy_tisku</vt:lpstr>
      <vt:lpstr>'Oblast krizého řízení-ORJ 18'!Názvy_tisku</vt:lpstr>
      <vt:lpstr>'Oblast kultury - ORJ 13ž'!Názvy_tisku</vt:lpstr>
      <vt:lpstr>'Oblast kultury - ORJ 17ž '!Názvy_tisku</vt:lpstr>
      <vt:lpstr>'Oblast KÚOK - ORJ 03'!Názvy_tisku</vt:lpstr>
      <vt:lpstr>'Oblast sociální - ORJ 11 ž'!Názvy_tisku</vt:lpstr>
      <vt:lpstr>'Oblast sociální - ORJ 17 '!Názvy_tisku</vt:lpstr>
      <vt:lpstr>'Oblast sociální - ORJ 17  ž'!Názvy_tisku</vt:lpstr>
      <vt:lpstr>'Oblast školství - ORJ 10 ž '!Názvy_tisku</vt:lpstr>
      <vt:lpstr>'Oblast školství - ORJ 17  '!Názvy_tisku</vt:lpstr>
      <vt:lpstr>'Oblast školství - ORJ 17 ž '!Názvy_tisku</vt:lpstr>
      <vt:lpstr>'Oblast zdrav. SMN - ORJ 17'!Názvy_tisku</vt:lpstr>
      <vt:lpstr>'Oblast zdravotnictví - ORJ 14 ž'!Názvy_tisku</vt:lpstr>
      <vt:lpstr>'Oblast zdravotnictví - ORJ 17'!Názvy_tisku</vt:lpstr>
      <vt:lpstr>'Oblast zdravotnictví - ORJ 17ž'!Názvy_tisku</vt:lpstr>
      <vt:lpstr>'Oblast dopravy - ORJ 12'!Oblast_tisku</vt:lpstr>
      <vt:lpstr>'Oblast IT investice ORJ 06 '!Oblast_tisku</vt:lpstr>
      <vt:lpstr>'Oblast krizého řízení-ORJ 18'!Oblast_tisku</vt:lpstr>
      <vt:lpstr>'Oblast kultury - ORJ 13ž'!Oblast_tisku</vt:lpstr>
      <vt:lpstr>'Oblast kultury - ORJ 17ž '!Oblast_tisku</vt:lpstr>
      <vt:lpstr>'Oblast KÚOK - ORJ 03'!Oblast_tisku</vt:lpstr>
      <vt:lpstr>'Oblast sociální - ORJ 11 ž'!Oblast_tisku</vt:lpstr>
      <vt:lpstr>'Oblast sociální - ORJ 17 '!Oblast_tisku</vt:lpstr>
      <vt:lpstr>'Oblast sociální - ORJ 17  ž'!Oblast_tisku</vt:lpstr>
      <vt:lpstr>'Oblast školství - ORJ 10 ž '!Oblast_tisku</vt:lpstr>
      <vt:lpstr>'Oblast školství - ORJ 17  '!Oblast_tisku</vt:lpstr>
      <vt:lpstr>'Oblast školství - ORJ 17 ž '!Oblast_tisku</vt:lpstr>
      <vt:lpstr>'Oblast zdrav. SMN - ORJ 17'!Oblast_tisku</vt:lpstr>
      <vt:lpstr>'Oblast zdravotnictví - ORJ 14 ž'!Oblast_tisku</vt:lpstr>
      <vt:lpstr>'Oblast zdravotnictví - ORJ 17'!Oblast_tisku</vt:lpstr>
      <vt:lpstr>'Oblast zdravotnictví - ORJ 17ž'!Oblast_tisku</vt:lpstr>
      <vt:lpstr>Souhrn!Oblast_tisku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Foret Oldřich</cp:lastModifiedBy>
  <cp:lastPrinted>2023-11-23T08:02:27Z</cp:lastPrinted>
  <dcterms:created xsi:type="dcterms:W3CDTF">2022-07-29T05:55:09Z</dcterms:created>
  <dcterms:modified xsi:type="dcterms:W3CDTF">2023-11-23T08:03:32Z</dcterms:modified>
</cp:coreProperties>
</file>